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wnloads\"/>
    </mc:Choice>
  </mc:AlternateContent>
  <xr:revisionPtr revIDLastSave="0" documentId="8_{556AE53F-A7D0-4CBF-AC26-F92666BF6938}" xr6:coauthVersionLast="45" xr6:coauthVersionMax="45" xr10:uidLastSave="{00000000-0000-0000-0000-000000000000}"/>
  <bookViews>
    <workbookView xWindow="-110" yWindow="-110" windowWidth="19420" windowHeight="10420" xr2:uid="{D976C45E-9191-4BFD-BC8A-1D5D7B27ACD1}"/>
  </bookViews>
  <sheets>
    <sheet name="Statistik Harian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535" i="2" l="1"/>
  <c r="BM535" i="2"/>
  <c r="BJ535" i="2"/>
  <c r="BI535" i="2"/>
  <c r="BF535" i="2"/>
  <c r="BE535" i="2"/>
  <c r="AV535" i="2"/>
  <c r="AS535" i="2"/>
  <c r="AR535" i="2"/>
  <c r="AQ535" i="2"/>
  <c r="AT535" i="2" s="1"/>
  <c r="AN535" i="2"/>
  <c r="AM535" i="2"/>
  <c r="AO535" i="2" s="1"/>
  <c r="AI535" i="2"/>
  <c r="AH535" i="2"/>
  <c r="AG535" i="2"/>
  <c r="AF535" i="2"/>
  <c r="AE535" i="2"/>
  <c r="AB535" i="2"/>
  <c r="AA535" i="2"/>
  <c r="X535" i="2"/>
  <c r="Y535" i="2" s="1"/>
  <c r="U535" i="2"/>
  <c r="O535" i="2"/>
  <c r="N535" i="2"/>
  <c r="L535" i="2"/>
  <c r="K535" i="2"/>
  <c r="J535" i="2"/>
  <c r="H535" i="2"/>
  <c r="G535" i="2"/>
  <c r="F535" i="2"/>
  <c r="B535" i="2"/>
  <c r="AK535" i="2" s="1"/>
  <c r="BN534" i="2"/>
  <c r="BM534" i="2"/>
  <c r="BJ534" i="2"/>
  <c r="BI534" i="2"/>
  <c r="BF534" i="2"/>
  <c r="BE534" i="2"/>
  <c r="AT534" i="2"/>
  <c r="AR534" i="2"/>
  <c r="AW534" i="2" s="1"/>
  <c r="AX534" i="2" s="1"/>
  <c r="AQ534" i="2"/>
  <c r="AV534" i="2" s="1"/>
  <c r="AN534" i="2"/>
  <c r="AM534" i="2"/>
  <c r="AJ534" i="2"/>
  <c r="AI534" i="2"/>
  <c r="AG534" i="2"/>
  <c r="AF534" i="2"/>
  <c r="AE534" i="2"/>
  <c r="AA534" i="2"/>
  <c r="AH534" i="2" s="1"/>
  <c r="Y534" i="2"/>
  <c r="X534" i="2"/>
  <c r="U534" i="2"/>
  <c r="O534" i="2"/>
  <c r="N534" i="2"/>
  <c r="L534" i="2"/>
  <c r="K534" i="2"/>
  <c r="J534" i="2"/>
  <c r="H534" i="2"/>
  <c r="G534" i="2"/>
  <c r="F534" i="2"/>
  <c r="B534" i="2"/>
  <c r="AK534" i="2" s="1"/>
  <c r="BN533" i="2"/>
  <c r="BM533" i="2"/>
  <c r="BJ533" i="2"/>
  <c r="BI533" i="2"/>
  <c r="BF533" i="2"/>
  <c r="BE533" i="2"/>
  <c r="AU533" i="2"/>
  <c r="AR533" i="2"/>
  <c r="AW533" i="2" s="1"/>
  <c r="AQ533" i="2"/>
  <c r="AT533" i="2" s="1"/>
  <c r="AO533" i="2"/>
  <c r="AN533" i="2"/>
  <c r="AI533" i="2"/>
  <c r="AG533" i="2"/>
  <c r="AF533" i="2"/>
  <c r="AE533" i="2"/>
  <c r="AA533" i="2"/>
  <c r="Y533" i="2"/>
  <c r="X533" i="2"/>
  <c r="U533" i="2"/>
  <c r="O533" i="2"/>
  <c r="N533" i="2"/>
  <c r="L533" i="2"/>
  <c r="K533" i="2"/>
  <c r="J533" i="2"/>
  <c r="H533" i="2"/>
  <c r="F533" i="2"/>
  <c r="G533" i="2" s="1"/>
  <c r="B533" i="2"/>
  <c r="AJ533" i="2" s="1"/>
  <c r="BN532" i="2"/>
  <c r="BM532" i="2"/>
  <c r="BJ532" i="2"/>
  <c r="BI532" i="2"/>
  <c r="BF532" i="2"/>
  <c r="BE532" i="2"/>
  <c r="AV532" i="2"/>
  <c r="AU532" i="2"/>
  <c r="AR532" i="2"/>
  <c r="AW532" i="2" s="1"/>
  <c r="AQ532" i="2"/>
  <c r="AT532" i="2" s="1"/>
  <c r="AO532" i="2"/>
  <c r="AN532" i="2"/>
  <c r="AM532" i="2"/>
  <c r="AI532" i="2"/>
  <c r="AH532" i="2"/>
  <c r="AG532" i="2"/>
  <c r="AF532" i="2"/>
  <c r="AE532" i="2"/>
  <c r="AB532" i="2"/>
  <c r="AA532" i="2"/>
  <c r="X532" i="2"/>
  <c r="Y532" i="2" s="1"/>
  <c r="U532" i="2"/>
  <c r="O532" i="2"/>
  <c r="N532" i="2"/>
  <c r="L532" i="2"/>
  <c r="K532" i="2"/>
  <c r="J532" i="2"/>
  <c r="H532" i="2"/>
  <c r="F532" i="2"/>
  <c r="G532" i="2" s="1"/>
  <c r="B532" i="2"/>
  <c r="AK532" i="2" s="1"/>
  <c r="BN531" i="2"/>
  <c r="BM531" i="2"/>
  <c r="BJ531" i="2"/>
  <c r="BI531" i="2"/>
  <c r="BF531" i="2"/>
  <c r="BE531" i="2"/>
  <c r="AW531" i="2"/>
  <c r="AR531" i="2"/>
  <c r="AU531" i="2" s="1"/>
  <c r="AQ531" i="2"/>
  <c r="AV531" i="2" s="1"/>
  <c r="AX531" i="2" s="1"/>
  <c r="AN531" i="2"/>
  <c r="AM531" i="2"/>
  <c r="AO531" i="2" s="1"/>
  <c r="AJ531" i="2"/>
  <c r="AI531" i="2"/>
  <c r="AH531" i="2"/>
  <c r="AG531" i="2"/>
  <c r="AF531" i="2"/>
  <c r="AE531" i="2"/>
  <c r="AB531" i="2"/>
  <c r="AA531" i="2"/>
  <c r="X531" i="2"/>
  <c r="Y531" i="2" s="1"/>
  <c r="U531" i="2"/>
  <c r="O531" i="2"/>
  <c r="N531" i="2"/>
  <c r="L531" i="2"/>
  <c r="K531" i="2"/>
  <c r="J531" i="2"/>
  <c r="H531" i="2"/>
  <c r="G531" i="2"/>
  <c r="F531" i="2"/>
  <c r="B531" i="2"/>
  <c r="AK531" i="2" s="1"/>
  <c r="BN530" i="2"/>
  <c r="BM530" i="2"/>
  <c r="BJ530" i="2"/>
  <c r="BI530" i="2"/>
  <c r="BF530" i="2"/>
  <c r="BE530" i="2"/>
  <c r="AT530" i="2"/>
  <c r="AR530" i="2"/>
  <c r="AW530" i="2" s="1"/>
  <c r="AQ530" i="2"/>
  <c r="AN530" i="2"/>
  <c r="AM530" i="2"/>
  <c r="AJ530" i="2"/>
  <c r="AI530" i="2"/>
  <c r="AG530" i="2"/>
  <c r="AF530" i="2"/>
  <c r="AE530" i="2"/>
  <c r="AB530" i="2"/>
  <c r="AA530" i="2"/>
  <c r="Y530" i="2"/>
  <c r="X530" i="2"/>
  <c r="U530" i="2"/>
  <c r="S530" i="2"/>
  <c r="O530" i="2"/>
  <c r="N530" i="2"/>
  <c r="L530" i="2"/>
  <c r="K530" i="2"/>
  <c r="J530" i="2"/>
  <c r="H530" i="2"/>
  <c r="G530" i="2"/>
  <c r="F530" i="2"/>
  <c r="B530" i="2"/>
  <c r="BN529" i="2"/>
  <c r="BM529" i="2"/>
  <c r="BJ529" i="2"/>
  <c r="BI529" i="2"/>
  <c r="BF529" i="2"/>
  <c r="BE529" i="2"/>
  <c r="AU529" i="2"/>
  <c r="AR529" i="2"/>
  <c r="AQ529" i="2"/>
  <c r="AN529" i="2"/>
  <c r="AO529" i="2" s="1"/>
  <c r="AM529" i="2"/>
  <c r="AJ529" i="2"/>
  <c r="AI529" i="2"/>
  <c r="AH529" i="2"/>
  <c r="AG529" i="2"/>
  <c r="AF529" i="2"/>
  <c r="AE529" i="2"/>
  <c r="AB529" i="2"/>
  <c r="AA529" i="2"/>
  <c r="Y529" i="2"/>
  <c r="X529" i="2"/>
  <c r="U529" i="2"/>
  <c r="O529" i="2"/>
  <c r="N529" i="2"/>
  <c r="L529" i="2"/>
  <c r="K529" i="2"/>
  <c r="J529" i="2"/>
  <c r="H529" i="2"/>
  <c r="F529" i="2"/>
  <c r="G529" i="2" s="1"/>
  <c r="B529" i="2"/>
  <c r="AL535" i="2" s="1"/>
  <c r="BN528" i="2"/>
  <c r="BM528" i="2"/>
  <c r="BJ528" i="2"/>
  <c r="BI528" i="2"/>
  <c r="BF528" i="2"/>
  <c r="BE528" i="2"/>
  <c r="AW528" i="2"/>
  <c r="AR528" i="2"/>
  <c r="AU528" i="2" s="1"/>
  <c r="AQ528" i="2"/>
  <c r="AV528" i="2" s="1"/>
  <c r="AN528" i="2"/>
  <c r="AM528" i="2"/>
  <c r="AO528" i="2" s="1"/>
  <c r="AI528" i="2"/>
  <c r="AG528" i="2"/>
  <c r="AF528" i="2"/>
  <c r="AE528" i="2"/>
  <c r="AA528" i="2"/>
  <c r="AH528" i="2" s="1"/>
  <c r="X528" i="2"/>
  <c r="Y528" i="2" s="1"/>
  <c r="U528" i="2"/>
  <c r="O528" i="2"/>
  <c r="N528" i="2"/>
  <c r="L528" i="2"/>
  <c r="K528" i="2"/>
  <c r="J528" i="2"/>
  <c r="H528" i="2"/>
  <c r="G528" i="2"/>
  <c r="F528" i="2"/>
  <c r="B528" i="2"/>
  <c r="AL534" i="2" s="1"/>
  <c r="BN527" i="2"/>
  <c r="BM527" i="2"/>
  <c r="BJ527" i="2"/>
  <c r="BI527" i="2"/>
  <c r="BF527" i="2"/>
  <c r="BE527" i="2"/>
  <c r="AT527" i="2"/>
  <c r="AR527" i="2"/>
  <c r="AW527" i="2" s="1"/>
  <c r="AQ527" i="2"/>
  <c r="AV527" i="2" s="1"/>
  <c r="AX527" i="2" s="1"/>
  <c r="AN527" i="2"/>
  <c r="AM527" i="2"/>
  <c r="AO527" i="2" s="1"/>
  <c r="AJ527" i="2"/>
  <c r="AI527" i="2"/>
  <c r="AH527" i="2"/>
  <c r="AG527" i="2"/>
  <c r="AF527" i="2"/>
  <c r="AE527" i="2"/>
  <c r="AB527" i="2"/>
  <c r="AA527" i="2"/>
  <c r="Y527" i="2"/>
  <c r="X527" i="2"/>
  <c r="U527" i="2"/>
  <c r="O527" i="2"/>
  <c r="N527" i="2"/>
  <c r="L527" i="2"/>
  <c r="K527" i="2"/>
  <c r="J527" i="2"/>
  <c r="H527" i="2"/>
  <c r="F527" i="2"/>
  <c r="G527" i="2" s="1"/>
  <c r="B527" i="2"/>
  <c r="AL533" i="2" s="1"/>
  <c r="BS526" i="2"/>
  <c r="BN526" i="2"/>
  <c r="BM526" i="2"/>
  <c r="BJ526" i="2"/>
  <c r="BI526" i="2"/>
  <c r="BF526" i="2"/>
  <c r="BE526" i="2"/>
  <c r="AW526" i="2"/>
  <c r="AV526" i="2"/>
  <c r="AU526" i="2"/>
  <c r="AT526" i="2"/>
  <c r="AN526" i="2"/>
  <c r="AI526" i="2"/>
  <c r="AG526" i="2"/>
  <c r="AF526" i="2"/>
  <c r="AE526" i="2"/>
  <c r="AB526" i="2"/>
  <c r="AA526" i="2"/>
  <c r="Y526" i="2"/>
  <c r="X526" i="2"/>
  <c r="U526" i="2"/>
  <c r="S526" i="2"/>
  <c r="AM533" i="2" s="1"/>
  <c r="O526" i="2"/>
  <c r="N526" i="2"/>
  <c r="L526" i="2"/>
  <c r="K526" i="2"/>
  <c r="J526" i="2"/>
  <c r="H526" i="2"/>
  <c r="G526" i="2"/>
  <c r="F526" i="2"/>
  <c r="B526" i="2"/>
  <c r="AJ526" i="2" s="1"/>
  <c r="BS525" i="2"/>
  <c r="BN525" i="2"/>
  <c r="BM525" i="2"/>
  <c r="BJ525" i="2"/>
  <c r="BI525" i="2"/>
  <c r="BF525" i="2"/>
  <c r="BE525" i="2"/>
  <c r="AW525" i="2"/>
  <c r="AV525" i="2"/>
  <c r="AU525" i="2"/>
  <c r="AT525" i="2"/>
  <c r="AO525" i="2"/>
  <c r="AN525" i="2"/>
  <c r="AM525" i="2"/>
  <c r="AI525" i="2"/>
  <c r="AG525" i="2"/>
  <c r="AF525" i="2"/>
  <c r="AE525" i="2"/>
  <c r="AA525" i="2"/>
  <c r="X525" i="2"/>
  <c r="Y525" i="2" s="1"/>
  <c r="U525" i="2"/>
  <c r="O525" i="2"/>
  <c r="N525" i="2"/>
  <c r="L525" i="2"/>
  <c r="K525" i="2"/>
  <c r="J525" i="2"/>
  <c r="H525" i="2"/>
  <c r="G525" i="2"/>
  <c r="F525" i="2"/>
  <c r="B525" i="2"/>
  <c r="BS524" i="2"/>
  <c r="BN524" i="2"/>
  <c r="BM524" i="2"/>
  <c r="BJ524" i="2"/>
  <c r="BI524" i="2"/>
  <c r="BF524" i="2"/>
  <c r="BE524" i="2"/>
  <c r="AW524" i="2"/>
  <c r="AV524" i="2"/>
  <c r="AU524" i="2"/>
  <c r="AT524" i="2"/>
  <c r="AO524" i="2"/>
  <c r="AN524" i="2"/>
  <c r="AM524" i="2"/>
  <c r="AK524" i="2"/>
  <c r="AI524" i="2"/>
  <c r="AG524" i="2"/>
  <c r="AF524" i="2"/>
  <c r="AE524" i="2"/>
  <c r="AA524" i="2"/>
  <c r="X524" i="2"/>
  <c r="Y524" i="2" s="1"/>
  <c r="U524" i="2"/>
  <c r="O524" i="2"/>
  <c r="N524" i="2"/>
  <c r="K524" i="2"/>
  <c r="J524" i="2"/>
  <c r="H524" i="2"/>
  <c r="G524" i="2"/>
  <c r="F524" i="2"/>
  <c r="B524" i="2"/>
  <c r="AL529" i="2" s="1"/>
  <c r="BS523" i="2"/>
  <c r="BN523" i="2"/>
  <c r="BM523" i="2"/>
  <c r="BJ523" i="2"/>
  <c r="BI523" i="2"/>
  <c r="BF523" i="2"/>
  <c r="BE523" i="2"/>
  <c r="AW523" i="2"/>
  <c r="AZ526" i="2" s="1"/>
  <c r="AV523" i="2"/>
  <c r="AU523" i="2"/>
  <c r="AT523" i="2"/>
  <c r="AO523" i="2"/>
  <c r="AN523" i="2"/>
  <c r="AM523" i="2"/>
  <c r="AK523" i="2"/>
  <c r="AI523" i="2"/>
  <c r="AG523" i="2"/>
  <c r="AF523" i="2"/>
  <c r="AE523" i="2"/>
  <c r="AA523" i="2"/>
  <c r="X523" i="2"/>
  <c r="Y523" i="2" s="1"/>
  <c r="U523" i="2"/>
  <c r="O523" i="2"/>
  <c r="M523" i="2"/>
  <c r="N523" i="2" s="1"/>
  <c r="K523" i="2"/>
  <c r="J523" i="2"/>
  <c r="H523" i="2"/>
  <c r="F523" i="2"/>
  <c r="G523" i="2" s="1"/>
  <c r="B523" i="2"/>
  <c r="BS522" i="2"/>
  <c r="BN522" i="2"/>
  <c r="BM522" i="2"/>
  <c r="BJ522" i="2"/>
  <c r="BI522" i="2"/>
  <c r="BF522" i="2"/>
  <c r="BE522" i="2"/>
  <c r="AX522" i="2"/>
  <c r="AW522" i="2"/>
  <c r="AZ528" i="2" s="1"/>
  <c r="AV522" i="2"/>
  <c r="AU522" i="2"/>
  <c r="AT522" i="2"/>
  <c r="AN522" i="2"/>
  <c r="AO522" i="2" s="1"/>
  <c r="AM522" i="2"/>
  <c r="AJ522" i="2"/>
  <c r="AI522" i="2"/>
  <c r="AH522" i="2"/>
  <c r="AG522" i="2"/>
  <c r="AF522" i="2"/>
  <c r="AE522" i="2"/>
  <c r="AB522" i="2"/>
  <c r="AA522" i="2"/>
  <c r="Y522" i="2"/>
  <c r="X522" i="2"/>
  <c r="U522" i="2"/>
  <c r="O522" i="2"/>
  <c r="N522" i="2"/>
  <c r="L522" i="2"/>
  <c r="K522" i="2"/>
  <c r="J522" i="2"/>
  <c r="H522" i="2"/>
  <c r="F522" i="2"/>
  <c r="G522" i="2" s="1"/>
  <c r="B522" i="2"/>
  <c r="BS521" i="2"/>
  <c r="BN521" i="2"/>
  <c r="BM521" i="2"/>
  <c r="BJ521" i="2"/>
  <c r="BI521" i="2"/>
  <c r="BF521" i="2"/>
  <c r="BE521" i="2"/>
  <c r="AX521" i="2"/>
  <c r="AW521" i="2"/>
  <c r="AZ527" i="2" s="1"/>
  <c r="AV521" i="2"/>
  <c r="AU521" i="2"/>
  <c r="AT521" i="2"/>
  <c r="AN521" i="2"/>
  <c r="AO521" i="2" s="1"/>
  <c r="AM521" i="2"/>
  <c r="AJ521" i="2"/>
  <c r="AI521" i="2"/>
  <c r="AH521" i="2"/>
  <c r="AG521" i="2"/>
  <c r="AF521" i="2"/>
  <c r="AE521" i="2"/>
  <c r="AB521" i="2"/>
  <c r="AA521" i="2"/>
  <c r="Y521" i="2"/>
  <c r="X521" i="2"/>
  <c r="U521" i="2"/>
  <c r="O521" i="2"/>
  <c r="N521" i="2"/>
  <c r="L521" i="2"/>
  <c r="K521" i="2"/>
  <c r="J521" i="2"/>
  <c r="H521" i="2"/>
  <c r="F521" i="2"/>
  <c r="G521" i="2" s="1"/>
  <c r="B521" i="2"/>
  <c r="AK521" i="2" s="1"/>
  <c r="BS520" i="2"/>
  <c r="BN520" i="2"/>
  <c r="BM520" i="2"/>
  <c r="BJ520" i="2"/>
  <c r="BI520" i="2"/>
  <c r="BF520" i="2"/>
  <c r="BE520" i="2"/>
  <c r="AX520" i="2"/>
  <c r="AW520" i="2"/>
  <c r="AV520" i="2"/>
  <c r="AY526" i="2" s="1"/>
  <c r="AU520" i="2"/>
  <c r="AT520" i="2"/>
  <c r="AN520" i="2"/>
  <c r="AO520" i="2" s="1"/>
  <c r="AM520" i="2"/>
  <c r="AJ520" i="2"/>
  <c r="AI520" i="2"/>
  <c r="AH520" i="2"/>
  <c r="AG520" i="2"/>
  <c r="AF520" i="2"/>
  <c r="AE520" i="2"/>
  <c r="AB520" i="2"/>
  <c r="AA520" i="2"/>
  <c r="U520" i="2"/>
  <c r="O520" i="2"/>
  <c r="N520" i="2"/>
  <c r="L520" i="2"/>
  <c r="K520" i="2"/>
  <c r="J520" i="2"/>
  <c r="H520" i="2"/>
  <c r="F520" i="2"/>
  <c r="G520" i="2" s="1"/>
  <c r="B520" i="2"/>
  <c r="AK520" i="2" s="1"/>
  <c r="BS519" i="2"/>
  <c r="BN519" i="2"/>
  <c r="BM519" i="2"/>
  <c r="BJ519" i="2"/>
  <c r="BI519" i="2"/>
  <c r="BF519" i="2"/>
  <c r="BE519" i="2"/>
  <c r="AX519" i="2"/>
  <c r="AW519" i="2"/>
  <c r="AZ525" i="2" s="1"/>
  <c r="BA525" i="2" s="1"/>
  <c r="AV519" i="2"/>
  <c r="AY525" i="2" s="1"/>
  <c r="AU519" i="2"/>
  <c r="AT519" i="2"/>
  <c r="AN519" i="2"/>
  <c r="AI519" i="2"/>
  <c r="AH519" i="2"/>
  <c r="AG519" i="2"/>
  <c r="AF519" i="2"/>
  <c r="AE519" i="2"/>
  <c r="AB519" i="2"/>
  <c r="AA519" i="2"/>
  <c r="U519" i="2"/>
  <c r="S519" i="2"/>
  <c r="AM526" i="2" s="1"/>
  <c r="AO526" i="2" s="1"/>
  <c r="O519" i="2"/>
  <c r="N519" i="2"/>
  <c r="L519" i="2"/>
  <c r="K519" i="2"/>
  <c r="J519" i="2"/>
  <c r="H519" i="2"/>
  <c r="G519" i="2"/>
  <c r="F519" i="2"/>
  <c r="B519" i="2"/>
  <c r="AK519" i="2" s="1"/>
  <c r="BS518" i="2"/>
  <c r="BN518" i="2"/>
  <c r="BM518" i="2"/>
  <c r="BJ518" i="2"/>
  <c r="BI518" i="2"/>
  <c r="BF518" i="2"/>
  <c r="BE518" i="2"/>
  <c r="AY518" i="2"/>
  <c r="AW518" i="2"/>
  <c r="AZ524" i="2" s="1"/>
  <c r="AV518" i="2"/>
  <c r="AU518" i="2"/>
  <c r="AT518" i="2"/>
  <c r="AN518" i="2"/>
  <c r="AM518" i="2"/>
  <c r="AO518" i="2" s="1"/>
  <c r="AI518" i="2"/>
  <c r="AG518" i="2"/>
  <c r="AF518" i="2"/>
  <c r="AE518" i="2"/>
  <c r="AA518" i="2"/>
  <c r="AH518" i="2" s="1"/>
  <c r="X518" i="2"/>
  <c r="Y518" i="2" s="1"/>
  <c r="U518" i="2"/>
  <c r="O518" i="2"/>
  <c r="N518" i="2"/>
  <c r="L518" i="2"/>
  <c r="K518" i="2"/>
  <c r="J518" i="2"/>
  <c r="H518" i="2"/>
  <c r="G518" i="2"/>
  <c r="F518" i="2"/>
  <c r="B518" i="2"/>
  <c r="AK518" i="2" s="1"/>
  <c r="BS517" i="2"/>
  <c r="BN517" i="2"/>
  <c r="BM517" i="2"/>
  <c r="BJ517" i="2"/>
  <c r="BI517" i="2"/>
  <c r="BF517" i="2"/>
  <c r="BE517" i="2"/>
  <c r="AY517" i="2"/>
  <c r="AW517" i="2"/>
  <c r="AZ523" i="2" s="1"/>
  <c r="AV517" i="2"/>
  <c r="AU517" i="2"/>
  <c r="AT517" i="2"/>
  <c r="AN517" i="2"/>
  <c r="AM517" i="2"/>
  <c r="AO517" i="2" s="1"/>
  <c r="AI517" i="2"/>
  <c r="AG517" i="2"/>
  <c r="AF517" i="2"/>
  <c r="AE517" i="2"/>
  <c r="AA517" i="2"/>
  <c r="AH517" i="2" s="1"/>
  <c r="X517" i="2"/>
  <c r="Y517" i="2" s="1"/>
  <c r="U517" i="2"/>
  <c r="O517" i="2"/>
  <c r="N517" i="2"/>
  <c r="L517" i="2"/>
  <c r="K517" i="2"/>
  <c r="J517" i="2"/>
  <c r="H517" i="2"/>
  <c r="G517" i="2"/>
  <c r="F517" i="2"/>
  <c r="B517" i="2"/>
  <c r="BS516" i="2"/>
  <c r="BN516" i="2"/>
  <c r="BM516" i="2"/>
  <c r="BJ516" i="2"/>
  <c r="BI516" i="2"/>
  <c r="BF516" i="2"/>
  <c r="BE516" i="2"/>
  <c r="AY516" i="2"/>
  <c r="BA516" i="2" s="1"/>
  <c r="AW516" i="2"/>
  <c r="AV516" i="2"/>
  <c r="AY522" i="2" s="1"/>
  <c r="AU516" i="2"/>
  <c r="AT516" i="2"/>
  <c r="AN516" i="2"/>
  <c r="AM516" i="2"/>
  <c r="AO516" i="2" s="1"/>
  <c r="AI516" i="2"/>
  <c r="AG516" i="2"/>
  <c r="AF516" i="2"/>
  <c r="AE516" i="2"/>
  <c r="AA516" i="2"/>
  <c r="X516" i="2"/>
  <c r="Y516" i="2" s="1"/>
  <c r="U516" i="2"/>
  <c r="O516" i="2"/>
  <c r="N516" i="2"/>
  <c r="L516" i="2"/>
  <c r="K516" i="2"/>
  <c r="J516" i="2"/>
  <c r="H516" i="2"/>
  <c r="G516" i="2"/>
  <c r="F516" i="2"/>
  <c r="B516" i="2"/>
  <c r="BS515" i="2"/>
  <c r="BN515" i="2"/>
  <c r="BM515" i="2"/>
  <c r="BJ515" i="2"/>
  <c r="BI515" i="2"/>
  <c r="BF515" i="2"/>
  <c r="BE515" i="2"/>
  <c r="AW515" i="2"/>
  <c r="AV515" i="2"/>
  <c r="AY521" i="2" s="1"/>
  <c r="AU515" i="2"/>
  <c r="AT515" i="2"/>
  <c r="AN515" i="2"/>
  <c r="AM515" i="2"/>
  <c r="AO515" i="2" s="1"/>
  <c r="AI515" i="2"/>
  <c r="AG515" i="2"/>
  <c r="AF515" i="2"/>
  <c r="AE515" i="2"/>
  <c r="AA515" i="2"/>
  <c r="X515" i="2"/>
  <c r="Y515" i="2" s="1"/>
  <c r="U515" i="2"/>
  <c r="O515" i="2"/>
  <c r="N515" i="2"/>
  <c r="L515" i="2"/>
  <c r="K515" i="2"/>
  <c r="J515" i="2"/>
  <c r="H515" i="2"/>
  <c r="G515" i="2"/>
  <c r="F515" i="2"/>
  <c r="B515" i="2"/>
  <c r="BS514" i="2"/>
  <c r="BN514" i="2"/>
  <c r="BM514" i="2"/>
  <c r="BJ514" i="2"/>
  <c r="BI514" i="2"/>
  <c r="BF514" i="2"/>
  <c r="BE514" i="2"/>
  <c r="AW514" i="2"/>
  <c r="AV514" i="2"/>
  <c r="AY520" i="2" s="1"/>
  <c r="AU514" i="2"/>
  <c r="AT514" i="2"/>
  <c r="AO514" i="2"/>
  <c r="AN514" i="2"/>
  <c r="AM514" i="2"/>
  <c r="AI514" i="2"/>
  <c r="AG514" i="2"/>
  <c r="AF514" i="2"/>
  <c r="AE514" i="2"/>
  <c r="AA514" i="2"/>
  <c r="X514" i="2"/>
  <c r="Y514" i="2" s="1"/>
  <c r="U514" i="2"/>
  <c r="O514" i="2"/>
  <c r="N514" i="2"/>
  <c r="L514" i="2"/>
  <c r="K514" i="2"/>
  <c r="J514" i="2"/>
  <c r="H514" i="2"/>
  <c r="G514" i="2"/>
  <c r="F514" i="2"/>
  <c r="B514" i="2"/>
  <c r="AJ514" i="2" s="1"/>
  <c r="BS513" i="2"/>
  <c r="BN513" i="2"/>
  <c r="BM513" i="2"/>
  <c r="BJ513" i="2"/>
  <c r="BI513" i="2"/>
  <c r="BF513" i="2"/>
  <c r="BE513" i="2"/>
  <c r="AW513" i="2"/>
  <c r="AV513" i="2"/>
  <c r="AY519" i="2" s="1"/>
  <c r="AU513" i="2"/>
  <c r="AT513" i="2"/>
  <c r="AO513" i="2"/>
  <c r="AN513" i="2"/>
  <c r="AM513" i="2"/>
  <c r="AI513" i="2"/>
  <c r="AG513" i="2"/>
  <c r="AF513" i="2"/>
  <c r="AE513" i="2"/>
  <c r="AA513" i="2"/>
  <c r="X513" i="2"/>
  <c r="Y513" i="2" s="1"/>
  <c r="U513" i="2"/>
  <c r="O513" i="2"/>
  <c r="N513" i="2"/>
  <c r="L513" i="2"/>
  <c r="K513" i="2"/>
  <c r="J513" i="2"/>
  <c r="H513" i="2"/>
  <c r="G513" i="2"/>
  <c r="F513" i="2"/>
  <c r="B513" i="2"/>
  <c r="BS512" i="2"/>
  <c r="BN512" i="2"/>
  <c r="BM512" i="2"/>
  <c r="BJ512" i="2"/>
  <c r="BI512" i="2"/>
  <c r="BF512" i="2"/>
  <c r="BE512" i="2"/>
  <c r="AY512" i="2"/>
  <c r="AW512" i="2"/>
  <c r="AV512" i="2"/>
  <c r="AX512" i="2" s="1"/>
  <c r="AU512" i="2"/>
  <c r="AT512" i="2"/>
  <c r="AN512" i="2"/>
  <c r="AM512" i="2"/>
  <c r="AO512" i="2" s="1"/>
  <c r="AI512" i="2"/>
  <c r="AG512" i="2"/>
  <c r="AF512" i="2"/>
  <c r="AE512" i="2"/>
  <c r="AA512" i="2"/>
  <c r="X512" i="2"/>
  <c r="Y512" i="2" s="1"/>
  <c r="U512" i="2"/>
  <c r="O512" i="2"/>
  <c r="N512" i="2"/>
  <c r="L512" i="2"/>
  <c r="K512" i="2"/>
  <c r="J512" i="2"/>
  <c r="H512" i="2"/>
  <c r="G512" i="2"/>
  <c r="F512" i="2"/>
  <c r="B512" i="2"/>
  <c r="BS511" i="2"/>
  <c r="BN511" i="2"/>
  <c r="BM511" i="2"/>
  <c r="BJ511" i="2"/>
  <c r="BI511" i="2"/>
  <c r="BF511" i="2"/>
  <c r="BE511" i="2"/>
  <c r="AW511" i="2"/>
  <c r="AV511" i="2"/>
  <c r="AU511" i="2"/>
  <c r="AT511" i="2"/>
  <c r="AN511" i="2"/>
  <c r="AM511" i="2"/>
  <c r="AO511" i="2" s="1"/>
  <c r="AI511" i="2"/>
  <c r="AG511" i="2"/>
  <c r="AF511" i="2"/>
  <c r="AE511" i="2"/>
  <c r="AA511" i="2"/>
  <c r="X511" i="2"/>
  <c r="Y511" i="2" s="1"/>
  <c r="U511" i="2"/>
  <c r="O511" i="2"/>
  <c r="N511" i="2"/>
  <c r="L511" i="2"/>
  <c r="K511" i="2"/>
  <c r="J511" i="2"/>
  <c r="H511" i="2"/>
  <c r="G511" i="2"/>
  <c r="F511" i="2"/>
  <c r="B511" i="2"/>
  <c r="BS510" i="2"/>
  <c r="BN510" i="2"/>
  <c r="BM510" i="2"/>
  <c r="BJ510" i="2"/>
  <c r="BI510" i="2"/>
  <c r="BF510" i="2"/>
  <c r="BE510" i="2"/>
  <c r="AW510" i="2"/>
  <c r="AZ516" i="2" s="1"/>
  <c r="AV510" i="2"/>
  <c r="AU510" i="2"/>
  <c r="AT510" i="2"/>
  <c r="AO510" i="2"/>
  <c r="AN510" i="2"/>
  <c r="AM510" i="2"/>
  <c r="AJ510" i="2"/>
  <c r="AI510" i="2"/>
  <c r="AG510" i="2"/>
  <c r="AF510" i="2"/>
  <c r="AE510" i="2"/>
  <c r="AA510" i="2"/>
  <c r="X510" i="2"/>
  <c r="Y510" i="2" s="1"/>
  <c r="U510" i="2"/>
  <c r="O510" i="2"/>
  <c r="N510" i="2"/>
  <c r="L510" i="2"/>
  <c r="K510" i="2"/>
  <c r="J510" i="2"/>
  <c r="H510" i="2"/>
  <c r="G510" i="2"/>
  <c r="F510" i="2"/>
  <c r="B510" i="2"/>
  <c r="AK510" i="2" s="1"/>
  <c r="BS509" i="2"/>
  <c r="BN509" i="2"/>
  <c r="BM509" i="2"/>
  <c r="BJ509" i="2"/>
  <c r="BI509" i="2"/>
  <c r="BF509" i="2"/>
  <c r="BE509" i="2"/>
  <c r="AY509" i="2"/>
  <c r="AW509" i="2"/>
  <c r="AV509" i="2"/>
  <c r="AY515" i="2" s="1"/>
  <c r="AU509" i="2"/>
  <c r="AT509" i="2"/>
  <c r="AN509" i="2"/>
  <c r="AM509" i="2"/>
  <c r="AO509" i="2" s="1"/>
  <c r="AI509" i="2"/>
  <c r="AG509" i="2"/>
  <c r="AF509" i="2"/>
  <c r="AE509" i="2"/>
  <c r="AA509" i="2"/>
  <c r="AH509" i="2" s="1"/>
  <c r="X509" i="2"/>
  <c r="Y509" i="2" s="1"/>
  <c r="U509" i="2"/>
  <c r="O509" i="2"/>
  <c r="N509" i="2"/>
  <c r="L509" i="2"/>
  <c r="K509" i="2"/>
  <c r="J509" i="2"/>
  <c r="H509" i="2"/>
  <c r="G509" i="2"/>
  <c r="F509" i="2"/>
  <c r="B509" i="2"/>
  <c r="AJ509" i="2" s="1"/>
  <c r="BS508" i="2"/>
  <c r="BN508" i="2"/>
  <c r="BM508" i="2"/>
  <c r="BJ508" i="2"/>
  <c r="BI508" i="2"/>
  <c r="BF508" i="2"/>
  <c r="BE508" i="2"/>
  <c r="AY508" i="2"/>
  <c r="AW508" i="2"/>
  <c r="AV508" i="2"/>
  <c r="AX508" i="2" s="1"/>
  <c r="AU508" i="2"/>
  <c r="AT508" i="2"/>
  <c r="AN508" i="2"/>
  <c r="AI508" i="2"/>
  <c r="AG508" i="2"/>
  <c r="AF508" i="2"/>
  <c r="AE508" i="2"/>
  <c r="AA508" i="2"/>
  <c r="AH508" i="2" s="1"/>
  <c r="X508" i="2"/>
  <c r="Y508" i="2" s="1"/>
  <c r="U508" i="2"/>
  <c r="O508" i="2"/>
  <c r="N508" i="2"/>
  <c r="L508" i="2"/>
  <c r="K508" i="2"/>
  <c r="J508" i="2"/>
  <c r="H508" i="2"/>
  <c r="G508" i="2"/>
  <c r="F508" i="2"/>
  <c r="B508" i="2"/>
  <c r="AJ508" i="2" s="1"/>
  <c r="BS507" i="2"/>
  <c r="BN507" i="2"/>
  <c r="BM507" i="2"/>
  <c r="BJ507" i="2"/>
  <c r="BI507" i="2"/>
  <c r="BF507" i="2"/>
  <c r="BE507" i="2"/>
  <c r="AY507" i="2"/>
  <c r="AW507" i="2"/>
  <c r="AV507" i="2"/>
  <c r="AX507" i="2" s="1"/>
  <c r="AU507" i="2"/>
  <c r="AT507" i="2"/>
  <c r="AN507" i="2"/>
  <c r="AI507" i="2"/>
  <c r="AG507" i="2"/>
  <c r="AF507" i="2"/>
  <c r="AE507" i="2"/>
  <c r="AA507" i="2"/>
  <c r="AH507" i="2" s="1"/>
  <c r="X507" i="2"/>
  <c r="Y507" i="2" s="1"/>
  <c r="U507" i="2"/>
  <c r="O507" i="2"/>
  <c r="N507" i="2"/>
  <c r="L507" i="2"/>
  <c r="K507" i="2"/>
  <c r="J507" i="2"/>
  <c r="H507" i="2"/>
  <c r="G507" i="2"/>
  <c r="F507" i="2"/>
  <c r="B507" i="2"/>
  <c r="AJ507" i="2" s="1"/>
  <c r="BS506" i="2"/>
  <c r="BN506" i="2"/>
  <c r="BM506" i="2"/>
  <c r="BJ506" i="2"/>
  <c r="BI506" i="2"/>
  <c r="BF506" i="2"/>
  <c r="BE506" i="2"/>
  <c r="AW506" i="2"/>
  <c r="AV506" i="2"/>
  <c r="AX506" i="2" s="1"/>
  <c r="AU506" i="2"/>
  <c r="AT506" i="2"/>
  <c r="AN506" i="2"/>
  <c r="AI506" i="2"/>
  <c r="AG506" i="2"/>
  <c r="AF506" i="2"/>
  <c r="AE506" i="2"/>
  <c r="AA506" i="2"/>
  <c r="AH506" i="2" s="1"/>
  <c r="X506" i="2"/>
  <c r="Y506" i="2" s="1"/>
  <c r="U506" i="2"/>
  <c r="O506" i="2"/>
  <c r="N506" i="2"/>
  <c r="L506" i="2"/>
  <c r="K506" i="2"/>
  <c r="J506" i="2"/>
  <c r="H506" i="2"/>
  <c r="G506" i="2"/>
  <c r="F506" i="2"/>
  <c r="B506" i="2"/>
  <c r="AJ506" i="2" s="1"/>
  <c r="BS505" i="2"/>
  <c r="BN505" i="2"/>
  <c r="BM505" i="2"/>
  <c r="BJ505" i="2"/>
  <c r="BI505" i="2"/>
  <c r="BF505" i="2"/>
  <c r="BE505" i="2"/>
  <c r="AW505" i="2"/>
  <c r="AV505" i="2"/>
  <c r="AY511" i="2" s="1"/>
  <c r="AU505" i="2"/>
  <c r="AT505" i="2"/>
  <c r="AN505" i="2"/>
  <c r="AM505" i="2"/>
  <c r="AO505" i="2" s="1"/>
  <c r="AI505" i="2"/>
  <c r="AG505" i="2"/>
  <c r="AF505" i="2"/>
  <c r="AE505" i="2"/>
  <c r="AB505" i="2"/>
  <c r="Y505" i="2"/>
  <c r="U505" i="2"/>
  <c r="O505" i="2"/>
  <c r="N505" i="2"/>
  <c r="L505" i="2"/>
  <c r="K505" i="2"/>
  <c r="J505" i="2"/>
  <c r="H505" i="2"/>
  <c r="G505" i="2"/>
  <c r="F505" i="2"/>
  <c r="B505" i="2"/>
  <c r="BS504" i="2"/>
  <c r="BN504" i="2"/>
  <c r="BM504" i="2"/>
  <c r="BJ504" i="2"/>
  <c r="BI504" i="2"/>
  <c r="BF504" i="2"/>
  <c r="BE504" i="2"/>
  <c r="AY504" i="2"/>
  <c r="AW504" i="2"/>
  <c r="AV504" i="2"/>
  <c r="AY510" i="2" s="1"/>
  <c r="AU504" i="2"/>
  <c r="AT504" i="2"/>
  <c r="AN504" i="2"/>
  <c r="AM504" i="2"/>
  <c r="AO504" i="2" s="1"/>
  <c r="AI504" i="2"/>
  <c r="AG504" i="2"/>
  <c r="AE504" i="2"/>
  <c r="AA504" i="2"/>
  <c r="Y504" i="2"/>
  <c r="U504" i="2"/>
  <c r="S504" i="2"/>
  <c r="AF504" i="2" s="1"/>
  <c r="O504" i="2"/>
  <c r="N504" i="2"/>
  <c r="L504" i="2"/>
  <c r="K504" i="2"/>
  <c r="J504" i="2"/>
  <c r="H504" i="2"/>
  <c r="G504" i="2"/>
  <c r="F504" i="2"/>
  <c r="B504" i="2"/>
  <c r="BS503" i="2"/>
  <c r="BN503" i="2"/>
  <c r="BM503" i="2"/>
  <c r="BJ503" i="2"/>
  <c r="BI503" i="2"/>
  <c r="BF503" i="2"/>
  <c r="BE503" i="2"/>
  <c r="AW503" i="2"/>
  <c r="AV503" i="2"/>
  <c r="AU503" i="2"/>
  <c r="AT503" i="2"/>
  <c r="AN503" i="2"/>
  <c r="AM503" i="2"/>
  <c r="AO503" i="2" s="1"/>
  <c r="AI503" i="2"/>
  <c r="AG503" i="2"/>
  <c r="AE503" i="2"/>
  <c r="AA503" i="2"/>
  <c r="X503" i="2"/>
  <c r="Y503" i="2" s="1"/>
  <c r="U503" i="2"/>
  <c r="O503" i="2"/>
  <c r="M503" i="2"/>
  <c r="K503" i="2"/>
  <c r="H503" i="2"/>
  <c r="F503" i="2"/>
  <c r="G503" i="2" s="1"/>
  <c r="E503" i="2"/>
  <c r="AF503" i="2" s="1"/>
  <c r="B503" i="2"/>
  <c r="BS502" i="2"/>
  <c r="BN502" i="2"/>
  <c r="BM502" i="2"/>
  <c r="BJ502" i="2"/>
  <c r="BI502" i="2"/>
  <c r="BF502" i="2"/>
  <c r="BE502" i="2"/>
  <c r="AW502" i="2"/>
  <c r="AZ508" i="2" s="1"/>
  <c r="AV502" i="2"/>
  <c r="AU502" i="2"/>
  <c r="AT502" i="2"/>
  <c r="AO502" i="2"/>
  <c r="AN502" i="2"/>
  <c r="AM502" i="2"/>
  <c r="AI502" i="2"/>
  <c r="AG502" i="2"/>
  <c r="AF502" i="2"/>
  <c r="AE502" i="2"/>
  <c r="AA502" i="2"/>
  <c r="U502" i="2"/>
  <c r="O502" i="2"/>
  <c r="N502" i="2"/>
  <c r="L502" i="2"/>
  <c r="K502" i="2"/>
  <c r="J502" i="2"/>
  <c r="H502" i="2"/>
  <c r="G502" i="2"/>
  <c r="F502" i="2"/>
  <c r="B502" i="2"/>
  <c r="BS501" i="2"/>
  <c r="BN501" i="2"/>
  <c r="BM501" i="2"/>
  <c r="BJ501" i="2"/>
  <c r="BI501" i="2"/>
  <c r="BF501" i="2"/>
  <c r="BE501" i="2"/>
  <c r="AY501" i="2"/>
  <c r="AW501" i="2"/>
  <c r="AV501" i="2"/>
  <c r="AX501" i="2" s="1"/>
  <c r="AU501" i="2"/>
  <c r="AT501" i="2"/>
  <c r="AN501" i="2"/>
  <c r="AI501" i="2"/>
  <c r="AG501" i="2"/>
  <c r="AE501" i="2"/>
  <c r="AA501" i="2"/>
  <c r="U501" i="2"/>
  <c r="O501" i="2"/>
  <c r="N501" i="2"/>
  <c r="L501" i="2"/>
  <c r="K501" i="2"/>
  <c r="J501" i="2"/>
  <c r="H501" i="2"/>
  <c r="F501" i="2"/>
  <c r="G501" i="2" s="1"/>
  <c r="BS500" i="2"/>
  <c r="BN500" i="2"/>
  <c r="BM500" i="2"/>
  <c r="BJ500" i="2"/>
  <c r="BI500" i="2"/>
  <c r="BF500" i="2"/>
  <c r="BE500" i="2"/>
  <c r="AX500" i="2"/>
  <c r="AW500" i="2"/>
  <c r="AZ506" i="2" s="1"/>
  <c r="AV500" i="2"/>
  <c r="AY505" i="2" s="1"/>
  <c r="AU500" i="2"/>
  <c r="AT500" i="2"/>
  <c r="AN500" i="2"/>
  <c r="AE500" i="2"/>
  <c r="AB500" i="2"/>
  <c r="AA500" i="2"/>
  <c r="O500" i="2"/>
  <c r="L500" i="2"/>
  <c r="K500" i="2"/>
  <c r="H500" i="2"/>
  <c r="E500" i="2"/>
  <c r="BN499" i="2"/>
  <c r="BM499" i="2"/>
  <c r="BJ499" i="2"/>
  <c r="BI499" i="2"/>
  <c r="BF499" i="2"/>
  <c r="BE499" i="2"/>
  <c r="AY499" i="2"/>
  <c r="AW499" i="2"/>
  <c r="AV499" i="2"/>
  <c r="AU499" i="2"/>
  <c r="AT499" i="2"/>
  <c r="AN499" i="2"/>
  <c r="AK499" i="2"/>
  <c r="AI499" i="2"/>
  <c r="AG499" i="2"/>
  <c r="AE499" i="2"/>
  <c r="AA499" i="2"/>
  <c r="U499" i="2"/>
  <c r="S499" i="2"/>
  <c r="O499" i="2"/>
  <c r="N499" i="2"/>
  <c r="L499" i="2"/>
  <c r="K499" i="2"/>
  <c r="J499" i="2"/>
  <c r="H499" i="2"/>
  <c r="F499" i="2"/>
  <c r="G499" i="2" s="1"/>
  <c r="B499" i="2"/>
  <c r="BN498" i="2"/>
  <c r="BM498" i="2"/>
  <c r="BJ498" i="2"/>
  <c r="BI498" i="2"/>
  <c r="BF498" i="2"/>
  <c r="BE498" i="2"/>
  <c r="AW498" i="2"/>
  <c r="AV498" i="2"/>
  <c r="AU498" i="2"/>
  <c r="AT498" i="2"/>
  <c r="AN498" i="2"/>
  <c r="AI498" i="2"/>
  <c r="AG498" i="2"/>
  <c r="AF498" i="2"/>
  <c r="AE498" i="2"/>
  <c r="AA498" i="2"/>
  <c r="X498" i="2"/>
  <c r="Y498" i="2" s="1"/>
  <c r="U498" i="2"/>
  <c r="O498" i="2"/>
  <c r="N498" i="2"/>
  <c r="L498" i="2"/>
  <c r="K498" i="2"/>
  <c r="J498" i="2"/>
  <c r="H498" i="2"/>
  <c r="F498" i="2"/>
  <c r="G498" i="2" s="1"/>
  <c r="B498" i="2"/>
  <c r="BN497" i="2"/>
  <c r="BM497" i="2"/>
  <c r="BJ497" i="2"/>
  <c r="BI497" i="2"/>
  <c r="BF497" i="2"/>
  <c r="BE497" i="2"/>
  <c r="AX497" i="2"/>
  <c r="AW497" i="2"/>
  <c r="AV497" i="2"/>
  <c r="AY503" i="2" s="1"/>
  <c r="AU497" i="2"/>
  <c r="AT497" i="2"/>
  <c r="AN497" i="2"/>
  <c r="AO497" i="2" s="1"/>
  <c r="AM497" i="2"/>
  <c r="AI497" i="2"/>
  <c r="AG497" i="2"/>
  <c r="AF497" i="2"/>
  <c r="AE497" i="2"/>
  <c r="AB497" i="2"/>
  <c r="AA497" i="2"/>
  <c r="Y497" i="2"/>
  <c r="X497" i="2"/>
  <c r="U497" i="2"/>
  <c r="O497" i="2"/>
  <c r="N497" i="2"/>
  <c r="L497" i="2"/>
  <c r="K497" i="2"/>
  <c r="J497" i="2"/>
  <c r="H497" i="2"/>
  <c r="F497" i="2"/>
  <c r="G497" i="2" s="1"/>
  <c r="B497" i="2"/>
  <c r="BN496" i="2"/>
  <c r="BM496" i="2"/>
  <c r="BJ496" i="2"/>
  <c r="BI496" i="2"/>
  <c r="BF496" i="2"/>
  <c r="BE496" i="2"/>
  <c r="AW496" i="2"/>
  <c r="AV496" i="2"/>
  <c r="AU496" i="2"/>
  <c r="AT496" i="2"/>
  <c r="AM496" i="2"/>
  <c r="AO496" i="2" s="1"/>
  <c r="AJ496" i="2"/>
  <c r="AI496" i="2"/>
  <c r="AG496" i="2"/>
  <c r="AF496" i="2"/>
  <c r="AE496" i="2"/>
  <c r="AA496" i="2"/>
  <c r="Y496" i="2"/>
  <c r="X496" i="2"/>
  <c r="U496" i="2"/>
  <c r="O496" i="2"/>
  <c r="N496" i="2"/>
  <c r="L496" i="2"/>
  <c r="K496" i="2"/>
  <c r="J496" i="2"/>
  <c r="H496" i="2"/>
  <c r="F496" i="2"/>
  <c r="G496" i="2" s="1"/>
  <c r="B496" i="2"/>
  <c r="BN495" i="2"/>
  <c r="BM495" i="2"/>
  <c r="BJ495" i="2"/>
  <c r="BI495" i="2"/>
  <c r="BF495" i="2"/>
  <c r="BE495" i="2"/>
  <c r="AY495" i="2"/>
  <c r="AW495" i="2"/>
  <c r="AV495" i="2"/>
  <c r="AX495" i="2" s="1"/>
  <c r="AU495" i="2"/>
  <c r="AT495" i="2"/>
  <c r="AM495" i="2"/>
  <c r="AI495" i="2"/>
  <c r="AG495" i="2"/>
  <c r="AF495" i="2"/>
  <c r="AE495" i="2"/>
  <c r="AA495" i="2"/>
  <c r="AH495" i="2" s="1"/>
  <c r="X495" i="2"/>
  <c r="Y495" i="2" s="1"/>
  <c r="U495" i="2"/>
  <c r="O495" i="2"/>
  <c r="N495" i="2"/>
  <c r="L495" i="2"/>
  <c r="K495" i="2"/>
  <c r="J495" i="2"/>
  <c r="H495" i="2"/>
  <c r="G495" i="2"/>
  <c r="F495" i="2"/>
  <c r="B495" i="2"/>
  <c r="AJ495" i="2" s="1"/>
  <c r="BN494" i="2"/>
  <c r="BM494" i="2"/>
  <c r="BJ494" i="2"/>
  <c r="BI494" i="2"/>
  <c r="BF494" i="2"/>
  <c r="BE494" i="2"/>
  <c r="AX494" i="2"/>
  <c r="AW494" i="2"/>
  <c r="AV494" i="2"/>
  <c r="AY500" i="2" s="1"/>
  <c r="AU494" i="2"/>
  <c r="AT494" i="2"/>
  <c r="AN494" i="2"/>
  <c r="AI494" i="2"/>
  <c r="AH494" i="2"/>
  <c r="AG494" i="2"/>
  <c r="AF494" i="2"/>
  <c r="AE494" i="2"/>
  <c r="AB494" i="2"/>
  <c r="AA494" i="2"/>
  <c r="Y494" i="2"/>
  <c r="X494" i="2"/>
  <c r="U494" i="2"/>
  <c r="O494" i="2"/>
  <c r="N494" i="2"/>
  <c r="L494" i="2"/>
  <c r="K494" i="2"/>
  <c r="J494" i="2"/>
  <c r="H494" i="2"/>
  <c r="F494" i="2"/>
  <c r="G494" i="2" s="1"/>
  <c r="BN493" i="2"/>
  <c r="BM493" i="2"/>
  <c r="BJ493" i="2"/>
  <c r="BI493" i="2"/>
  <c r="BF493" i="2"/>
  <c r="BE493" i="2"/>
  <c r="AW493" i="2"/>
  <c r="AV493" i="2"/>
  <c r="AU493" i="2"/>
  <c r="AT493" i="2"/>
  <c r="AI493" i="2"/>
  <c r="AG493" i="2"/>
  <c r="AE493" i="2"/>
  <c r="AA493" i="2"/>
  <c r="Y493" i="2"/>
  <c r="U493" i="2"/>
  <c r="O493" i="2"/>
  <c r="N493" i="2"/>
  <c r="L493" i="2"/>
  <c r="K493" i="2"/>
  <c r="H493" i="2"/>
  <c r="F493" i="2"/>
  <c r="G493" i="2" s="1"/>
  <c r="E493" i="2"/>
  <c r="B494" i="2" s="1"/>
  <c r="B493" i="2"/>
  <c r="BN492" i="2"/>
  <c r="BM492" i="2"/>
  <c r="BJ492" i="2"/>
  <c r="BI492" i="2"/>
  <c r="BF492" i="2"/>
  <c r="BE492" i="2"/>
  <c r="AW492" i="2"/>
  <c r="AV492" i="2"/>
  <c r="AU492" i="2"/>
  <c r="AT492" i="2"/>
  <c r="AN492" i="2"/>
  <c r="AI492" i="2"/>
  <c r="AG492" i="2"/>
  <c r="AF492" i="2"/>
  <c r="AE492" i="2"/>
  <c r="AB492" i="2"/>
  <c r="AA492" i="2"/>
  <c r="Y492" i="2"/>
  <c r="U492" i="2"/>
  <c r="S492" i="2"/>
  <c r="AM492" i="2" s="1"/>
  <c r="O492" i="2"/>
  <c r="N492" i="2"/>
  <c r="L492" i="2"/>
  <c r="K492" i="2"/>
  <c r="J492" i="2"/>
  <c r="H492" i="2"/>
  <c r="F492" i="2"/>
  <c r="G492" i="2" s="1"/>
  <c r="BN491" i="2"/>
  <c r="BM491" i="2"/>
  <c r="BJ491" i="2"/>
  <c r="BI491" i="2"/>
  <c r="BF491" i="2"/>
  <c r="BE491" i="2"/>
  <c r="AY491" i="2"/>
  <c r="BA491" i="2" s="1"/>
  <c r="AW491" i="2"/>
  <c r="AZ497" i="2" s="1"/>
  <c r="AV491" i="2"/>
  <c r="AU491" i="2"/>
  <c r="AT491" i="2"/>
  <c r="AN491" i="2"/>
  <c r="AM491" i="2"/>
  <c r="AO491" i="2" s="1"/>
  <c r="AI491" i="2"/>
  <c r="AE491" i="2"/>
  <c r="AA491" i="2"/>
  <c r="Y491" i="2"/>
  <c r="U491" i="2"/>
  <c r="S491" i="2"/>
  <c r="AM498" i="2" s="1"/>
  <c r="AO498" i="2" s="1"/>
  <c r="O491" i="2"/>
  <c r="L491" i="2"/>
  <c r="K491" i="2"/>
  <c r="H491" i="2"/>
  <c r="E491" i="2"/>
  <c r="F491" i="2" s="1"/>
  <c r="G491" i="2" s="1"/>
  <c r="BN490" i="2"/>
  <c r="BM490" i="2"/>
  <c r="BJ490" i="2"/>
  <c r="BI490" i="2"/>
  <c r="BF490" i="2"/>
  <c r="BE490" i="2"/>
  <c r="AW490" i="2"/>
  <c r="AV490" i="2"/>
  <c r="AU490" i="2"/>
  <c r="AT490" i="2"/>
  <c r="AN490" i="2"/>
  <c r="AM490" i="2"/>
  <c r="AO490" i="2" s="1"/>
  <c r="AK490" i="2"/>
  <c r="AJ490" i="2"/>
  <c r="AI490" i="2"/>
  <c r="AG490" i="2"/>
  <c r="AF490" i="2"/>
  <c r="AE490" i="2"/>
  <c r="AB490" i="2"/>
  <c r="Y490" i="2"/>
  <c r="X490" i="2"/>
  <c r="U490" i="2"/>
  <c r="O490" i="2"/>
  <c r="N490" i="2"/>
  <c r="L490" i="2"/>
  <c r="K490" i="2"/>
  <c r="J490" i="2"/>
  <c r="H490" i="2"/>
  <c r="F490" i="2"/>
  <c r="G490" i="2" s="1"/>
  <c r="B490" i="2"/>
  <c r="AH490" i="2" s="1"/>
  <c r="BN489" i="2"/>
  <c r="BM489" i="2"/>
  <c r="BJ489" i="2"/>
  <c r="BI489" i="2"/>
  <c r="BF489" i="2"/>
  <c r="BE489" i="2"/>
  <c r="BA489" i="2"/>
  <c r="AW489" i="2"/>
  <c r="AV489" i="2"/>
  <c r="AU489" i="2"/>
  <c r="AT489" i="2"/>
  <c r="AK489" i="2"/>
  <c r="AG489" i="2"/>
  <c r="AF489" i="2"/>
  <c r="AB489" i="2"/>
  <c r="Y489" i="2"/>
  <c r="T489" i="2"/>
  <c r="AN496" i="2" s="1"/>
  <c r="O489" i="2"/>
  <c r="N489" i="2"/>
  <c r="L489" i="2"/>
  <c r="K489" i="2"/>
  <c r="J489" i="2"/>
  <c r="H489" i="2"/>
  <c r="F489" i="2"/>
  <c r="G489" i="2" s="1"/>
  <c r="B489" i="2"/>
  <c r="AJ489" i="2" s="1"/>
  <c r="BN488" i="2"/>
  <c r="BM488" i="2"/>
  <c r="BJ488" i="2"/>
  <c r="BI488" i="2"/>
  <c r="BF488" i="2"/>
  <c r="BE488" i="2"/>
  <c r="AW488" i="2"/>
  <c r="AV488" i="2"/>
  <c r="AX488" i="2" s="1"/>
  <c r="AU488" i="2"/>
  <c r="AT488" i="2"/>
  <c r="AM488" i="2"/>
  <c r="AK488" i="2"/>
  <c r="Y488" i="2"/>
  <c r="S488" i="2"/>
  <c r="AF488" i="2" s="1"/>
  <c r="O488" i="2"/>
  <c r="N488" i="2"/>
  <c r="L488" i="2"/>
  <c r="K488" i="2"/>
  <c r="J488" i="2"/>
  <c r="H488" i="2"/>
  <c r="F488" i="2"/>
  <c r="G488" i="2" s="1"/>
  <c r="B488" i="2"/>
  <c r="BN487" i="2"/>
  <c r="BM487" i="2"/>
  <c r="BJ487" i="2"/>
  <c r="BI487" i="2"/>
  <c r="BF487" i="2"/>
  <c r="BE487" i="2"/>
  <c r="AY487" i="2"/>
  <c r="AW487" i="2"/>
  <c r="AZ493" i="2" s="1"/>
  <c r="AV487" i="2"/>
  <c r="AX487" i="2" s="1"/>
  <c r="AU487" i="2"/>
  <c r="AT487" i="2"/>
  <c r="AN487" i="2"/>
  <c r="AM487" i="2"/>
  <c r="AO487" i="2" s="1"/>
  <c r="AK487" i="2"/>
  <c r="AJ487" i="2"/>
  <c r="AI487" i="2"/>
  <c r="AG487" i="2"/>
  <c r="AE487" i="2"/>
  <c r="AB487" i="2"/>
  <c r="Y487" i="2"/>
  <c r="U487" i="2"/>
  <c r="S487" i="2"/>
  <c r="O487" i="2"/>
  <c r="N487" i="2"/>
  <c r="L487" i="2"/>
  <c r="K487" i="2"/>
  <c r="J487" i="2"/>
  <c r="H487" i="2"/>
  <c r="F487" i="2"/>
  <c r="G487" i="2" s="1"/>
  <c r="B487" i="2"/>
  <c r="AH487" i="2" s="1"/>
  <c r="BN486" i="2"/>
  <c r="BM486" i="2"/>
  <c r="BJ486" i="2"/>
  <c r="BI486" i="2"/>
  <c r="BF486" i="2"/>
  <c r="BE486" i="2"/>
  <c r="AW486" i="2"/>
  <c r="AX486" i="2" s="1"/>
  <c r="AV486" i="2"/>
  <c r="AY492" i="2" s="1"/>
  <c r="AU486" i="2"/>
  <c r="AT486" i="2"/>
  <c r="AK486" i="2"/>
  <c r="AG486" i="2"/>
  <c r="AB486" i="2"/>
  <c r="Y486" i="2"/>
  <c r="T486" i="2"/>
  <c r="AN493" i="2" s="1"/>
  <c r="O486" i="2"/>
  <c r="N486" i="2"/>
  <c r="L486" i="2"/>
  <c r="K486" i="2"/>
  <c r="J486" i="2"/>
  <c r="H486" i="2"/>
  <c r="G486" i="2"/>
  <c r="F486" i="2"/>
  <c r="B486" i="2"/>
  <c r="BN485" i="2"/>
  <c r="BM485" i="2"/>
  <c r="BJ485" i="2"/>
  <c r="BI485" i="2"/>
  <c r="BF485" i="2"/>
  <c r="BE485" i="2"/>
  <c r="AW485" i="2"/>
  <c r="AZ491" i="2" s="1"/>
  <c r="AV485" i="2"/>
  <c r="AX485" i="2" s="1"/>
  <c r="AU485" i="2"/>
  <c r="AT485" i="2"/>
  <c r="AN485" i="2"/>
  <c r="AO485" i="2" s="1"/>
  <c r="AM485" i="2"/>
  <c r="AJ485" i="2"/>
  <c r="AH485" i="2"/>
  <c r="AF485" i="2"/>
  <c r="AB485" i="2"/>
  <c r="T485" i="2"/>
  <c r="AI485" i="2" s="1"/>
  <c r="O485" i="2"/>
  <c r="N485" i="2"/>
  <c r="L485" i="2"/>
  <c r="K485" i="2"/>
  <c r="J485" i="2"/>
  <c r="H485" i="2"/>
  <c r="F485" i="2"/>
  <c r="G485" i="2" s="1"/>
  <c r="B485" i="2"/>
  <c r="BN484" i="2"/>
  <c r="BM484" i="2"/>
  <c r="BJ484" i="2"/>
  <c r="BI484" i="2"/>
  <c r="BF484" i="2"/>
  <c r="BE484" i="2"/>
  <c r="AW484" i="2"/>
  <c r="AZ490" i="2" s="1"/>
  <c r="AV484" i="2"/>
  <c r="AX484" i="2" s="1"/>
  <c r="AU484" i="2"/>
  <c r="AT484" i="2"/>
  <c r="AN484" i="2"/>
  <c r="AM484" i="2"/>
  <c r="AO484" i="2" s="1"/>
  <c r="AI484" i="2"/>
  <c r="AG484" i="2"/>
  <c r="AF484" i="2"/>
  <c r="AE484" i="2"/>
  <c r="AA484" i="2"/>
  <c r="AH484" i="2" s="1"/>
  <c r="X484" i="2"/>
  <c r="Y484" i="2" s="1"/>
  <c r="U484" i="2"/>
  <c r="O484" i="2"/>
  <c r="N484" i="2"/>
  <c r="L484" i="2"/>
  <c r="K484" i="2"/>
  <c r="J484" i="2"/>
  <c r="H484" i="2"/>
  <c r="G484" i="2"/>
  <c r="F484" i="2"/>
  <c r="B484" i="2"/>
  <c r="AL490" i="2" s="1"/>
  <c r="BN483" i="2"/>
  <c r="BM483" i="2"/>
  <c r="BJ483" i="2"/>
  <c r="BI483" i="2"/>
  <c r="BF483" i="2"/>
  <c r="BE483" i="2"/>
  <c r="AX483" i="2"/>
  <c r="AW483" i="2"/>
  <c r="AZ489" i="2" s="1"/>
  <c r="AV483" i="2"/>
  <c r="AY489" i="2" s="1"/>
  <c r="AU483" i="2"/>
  <c r="AT483" i="2"/>
  <c r="AN483" i="2"/>
  <c r="AM483" i="2"/>
  <c r="AO483" i="2" s="1"/>
  <c r="AJ483" i="2"/>
  <c r="AI483" i="2"/>
  <c r="AH483" i="2"/>
  <c r="AG483" i="2"/>
  <c r="AF483" i="2"/>
  <c r="AE483" i="2"/>
  <c r="AB483" i="2"/>
  <c r="AA483" i="2"/>
  <c r="U483" i="2"/>
  <c r="O483" i="2"/>
  <c r="N483" i="2"/>
  <c r="L483" i="2"/>
  <c r="K483" i="2"/>
  <c r="J483" i="2"/>
  <c r="H483" i="2"/>
  <c r="F483" i="2"/>
  <c r="G483" i="2" s="1"/>
  <c r="B483" i="2"/>
  <c r="AK483" i="2" s="1"/>
  <c r="BN482" i="2"/>
  <c r="BM482" i="2"/>
  <c r="BJ482" i="2"/>
  <c r="BI482" i="2"/>
  <c r="BF482" i="2"/>
  <c r="BE482" i="2"/>
  <c r="AW482" i="2"/>
  <c r="AV482" i="2"/>
  <c r="AU482" i="2"/>
  <c r="AT482" i="2"/>
  <c r="AN482" i="2"/>
  <c r="AK482" i="2"/>
  <c r="AI482" i="2"/>
  <c r="AG482" i="2"/>
  <c r="AE482" i="2"/>
  <c r="AA482" i="2"/>
  <c r="U482" i="2"/>
  <c r="S482" i="2"/>
  <c r="O482" i="2"/>
  <c r="N482" i="2"/>
  <c r="L482" i="2"/>
  <c r="K482" i="2"/>
  <c r="J482" i="2"/>
  <c r="H482" i="2"/>
  <c r="F482" i="2"/>
  <c r="G482" i="2" s="1"/>
  <c r="B482" i="2"/>
  <c r="AJ482" i="2" s="1"/>
  <c r="BN481" i="2"/>
  <c r="BM481" i="2"/>
  <c r="BJ481" i="2"/>
  <c r="BI481" i="2"/>
  <c r="BF481" i="2"/>
  <c r="BE481" i="2"/>
  <c r="AW481" i="2"/>
  <c r="AV481" i="2"/>
  <c r="AU481" i="2"/>
  <c r="AT481" i="2"/>
  <c r="AN481" i="2"/>
  <c r="AI481" i="2"/>
  <c r="AG481" i="2"/>
  <c r="AF481" i="2"/>
  <c r="AE481" i="2"/>
  <c r="AA481" i="2"/>
  <c r="X481" i="2"/>
  <c r="Y481" i="2" s="1"/>
  <c r="U481" i="2"/>
  <c r="O481" i="2"/>
  <c r="N481" i="2"/>
  <c r="L481" i="2"/>
  <c r="K481" i="2"/>
  <c r="J481" i="2"/>
  <c r="H481" i="2"/>
  <c r="G481" i="2"/>
  <c r="F481" i="2"/>
  <c r="B481" i="2"/>
  <c r="BN480" i="2"/>
  <c r="BM480" i="2"/>
  <c r="BJ480" i="2"/>
  <c r="BI480" i="2"/>
  <c r="BF480" i="2"/>
  <c r="BE480" i="2"/>
  <c r="AW480" i="2"/>
  <c r="AV480" i="2"/>
  <c r="AU480" i="2"/>
  <c r="AT480" i="2"/>
  <c r="AN480" i="2"/>
  <c r="AI480" i="2"/>
  <c r="AG480" i="2"/>
  <c r="AF480" i="2"/>
  <c r="AE480" i="2"/>
  <c r="AB480" i="2"/>
  <c r="AA480" i="2"/>
  <c r="U480" i="2"/>
  <c r="S480" i="2"/>
  <c r="AM480" i="2" s="1"/>
  <c r="AO480" i="2" s="1"/>
  <c r="O480" i="2"/>
  <c r="N480" i="2"/>
  <c r="L480" i="2"/>
  <c r="K480" i="2"/>
  <c r="J480" i="2"/>
  <c r="H480" i="2"/>
  <c r="G480" i="2"/>
  <c r="F480" i="2"/>
  <c r="B480" i="2"/>
  <c r="AL483" i="2" s="1"/>
  <c r="BN479" i="2"/>
  <c r="BM479" i="2"/>
  <c r="BJ479" i="2"/>
  <c r="BI479" i="2"/>
  <c r="BF479" i="2"/>
  <c r="BE479" i="2"/>
  <c r="AZ479" i="2"/>
  <c r="AW479" i="2"/>
  <c r="AV479" i="2"/>
  <c r="AY484" i="2" s="1"/>
  <c r="AU479" i="2"/>
  <c r="AT479" i="2"/>
  <c r="AN479" i="2"/>
  <c r="AO479" i="2" s="1"/>
  <c r="AM479" i="2"/>
  <c r="AJ479" i="2"/>
  <c r="AI479" i="2"/>
  <c r="AH479" i="2"/>
  <c r="AG479" i="2"/>
  <c r="AF479" i="2"/>
  <c r="AE479" i="2"/>
  <c r="AB479" i="2"/>
  <c r="AA479" i="2"/>
  <c r="Y479" i="2"/>
  <c r="X479" i="2"/>
  <c r="U479" i="2"/>
  <c r="O479" i="2"/>
  <c r="N479" i="2"/>
  <c r="L479" i="2"/>
  <c r="K479" i="2"/>
  <c r="J479" i="2"/>
  <c r="H479" i="2"/>
  <c r="F479" i="2"/>
  <c r="G479" i="2" s="1"/>
  <c r="B479" i="2"/>
  <c r="AK479" i="2" s="1"/>
  <c r="BN478" i="2"/>
  <c r="BM478" i="2"/>
  <c r="BJ478" i="2"/>
  <c r="BI478" i="2"/>
  <c r="BF478" i="2"/>
  <c r="BE478" i="2"/>
  <c r="AW478" i="2"/>
  <c r="AV478" i="2"/>
  <c r="AX478" i="2" s="1"/>
  <c r="AU478" i="2"/>
  <c r="AT478" i="2"/>
  <c r="AN478" i="2"/>
  <c r="AM478" i="2"/>
  <c r="AO478" i="2" s="1"/>
  <c r="AI478" i="2"/>
  <c r="AG478" i="2"/>
  <c r="AF478" i="2"/>
  <c r="AE478" i="2"/>
  <c r="AA478" i="2"/>
  <c r="AH478" i="2" s="1"/>
  <c r="X478" i="2"/>
  <c r="Y478" i="2" s="1"/>
  <c r="U478" i="2"/>
  <c r="O478" i="2"/>
  <c r="N478" i="2"/>
  <c r="L478" i="2"/>
  <c r="K478" i="2"/>
  <c r="J478" i="2"/>
  <c r="H478" i="2"/>
  <c r="G478" i="2"/>
  <c r="F478" i="2"/>
  <c r="B478" i="2"/>
  <c r="AL484" i="2" s="1"/>
  <c r="BN477" i="2"/>
  <c r="BM477" i="2"/>
  <c r="BJ477" i="2"/>
  <c r="BI477" i="2"/>
  <c r="BF477" i="2"/>
  <c r="BE477" i="2"/>
  <c r="AX477" i="2"/>
  <c r="AW477" i="2"/>
  <c r="AV477" i="2"/>
  <c r="AU477" i="2"/>
  <c r="AT477" i="2"/>
  <c r="AN477" i="2"/>
  <c r="AM477" i="2"/>
  <c r="AO477" i="2" s="1"/>
  <c r="AI477" i="2"/>
  <c r="AH477" i="2"/>
  <c r="AG477" i="2"/>
  <c r="AF477" i="2"/>
  <c r="AE477" i="2"/>
  <c r="AB477" i="2"/>
  <c r="AA477" i="2"/>
  <c r="Y477" i="2"/>
  <c r="X477" i="2"/>
  <c r="U477" i="2"/>
  <c r="S477" i="2"/>
  <c r="O477" i="2"/>
  <c r="N477" i="2"/>
  <c r="L477" i="2"/>
  <c r="K477" i="2"/>
  <c r="J477" i="2"/>
  <c r="H477" i="2"/>
  <c r="G477" i="2"/>
  <c r="F477" i="2"/>
  <c r="B477" i="2"/>
  <c r="AK477" i="2" s="1"/>
  <c r="BN476" i="2"/>
  <c r="BM476" i="2"/>
  <c r="BJ476" i="2"/>
  <c r="BI476" i="2"/>
  <c r="BF476" i="2"/>
  <c r="BE476" i="2"/>
  <c r="AX476" i="2"/>
  <c r="AW476" i="2"/>
  <c r="AV476" i="2"/>
  <c r="AU476" i="2"/>
  <c r="AT476" i="2"/>
  <c r="AN476" i="2"/>
  <c r="AM476" i="2"/>
  <c r="AO476" i="2" s="1"/>
  <c r="AJ476" i="2"/>
  <c r="AI476" i="2"/>
  <c r="AH476" i="2"/>
  <c r="AG476" i="2"/>
  <c r="AF476" i="2"/>
  <c r="AE476" i="2"/>
  <c r="AB476" i="2"/>
  <c r="AA476" i="2"/>
  <c r="Y476" i="2"/>
  <c r="X476" i="2"/>
  <c r="U476" i="2"/>
  <c r="O476" i="2"/>
  <c r="N476" i="2"/>
  <c r="L476" i="2"/>
  <c r="K476" i="2"/>
  <c r="J476" i="2"/>
  <c r="H476" i="2"/>
  <c r="F476" i="2"/>
  <c r="G476" i="2" s="1"/>
  <c r="B476" i="2"/>
  <c r="AK476" i="2" s="1"/>
  <c r="BN475" i="2"/>
  <c r="BM475" i="2"/>
  <c r="BJ475" i="2"/>
  <c r="BI475" i="2"/>
  <c r="BF475" i="2"/>
  <c r="BE475" i="2"/>
  <c r="AW475" i="2"/>
  <c r="AV475" i="2"/>
  <c r="AU475" i="2"/>
  <c r="AT475" i="2"/>
  <c r="AO475" i="2"/>
  <c r="AN475" i="2"/>
  <c r="AM475" i="2"/>
  <c r="AK475" i="2"/>
  <c r="AI475" i="2"/>
  <c r="AG475" i="2"/>
  <c r="AF475" i="2"/>
  <c r="AE475" i="2"/>
  <c r="AA475" i="2"/>
  <c r="U475" i="2"/>
  <c r="O475" i="2"/>
  <c r="N475" i="2"/>
  <c r="L475" i="2"/>
  <c r="K475" i="2"/>
  <c r="J475" i="2"/>
  <c r="H475" i="2"/>
  <c r="G475" i="2"/>
  <c r="F475" i="2"/>
  <c r="B475" i="2"/>
  <c r="BN474" i="2"/>
  <c r="BM474" i="2"/>
  <c r="BJ474" i="2"/>
  <c r="BI474" i="2"/>
  <c r="BF474" i="2"/>
  <c r="BE474" i="2"/>
  <c r="AW474" i="2"/>
  <c r="AV474" i="2"/>
  <c r="AU474" i="2"/>
  <c r="AT474" i="2"/>
  <c r="AN474" i="2"/>
  <c r="AJ474" i="2"/>
  <c r="AI474" i="2"/>
  <c r="AG474" i="2"/>
  <c r="AE474" i="2"/>
  <c r="AB474" i="2"/>
  <c r="AA474" i="2"/>
  <c r="U474" i="2"/>
  <c r="O474" i="2"/>
  <c r="N474" i="2"/>
  <c r="L474" i="2"/>
  <c r="K474" i="2"/>
  <c r="J474" i="2"/>
  <c r="H474" i="2"/>
  <c r="G474" i="2"/>
  <c r="F474" i="2"/>
  <c r="B474" i="2"/>
  <c r="BN473" i="2"/>
  <c r="BM473" i="2"/>
  <c r="BJ473" i="2"/>
  <c r="BI473" i="2"/>
  <c r="BF473" i="2"/>
  <c r="BE473" i="2"/>
  <c r="AW473" i="2"/>
  <c r="AV473" i="2"/>
  <c r="AU473" i="2"/>
  <c r="AT473" i="2"/>
  <c r="AN473" i="2"/>
  <c r="AI473" i="2"/>
  <c r="AG473" i="2"/>
  <c r="AF473" i="2"/>
  <c r="AE473" i="2"/>
  <c r="AB473" i="2"/>
  <c r="AA473" i="2"/>
  <c r="U473" i="2"/>
  <c r="S473" i="2"/>
  <c r="AM473" i="2" s="1"/>
  <c r="O473" i="2"/>
  <c r="N473" i="2"/>
  <c r="L473" i="2"/>
  <c r="K473" i="2"/>
  <c r="J473" i="2"/>
  <c r="H473" i="2"/>
  <c r="G473" i="2"/>
  <c r="F473" i="2"/>
  <c r="B473" i="2"/>
  <c r="BN472" i="2"/>
  <c r="BM472" i="2"/>
  <c r="BJ472" i="2"/>
  <c r="BI472" i="2"/>
  <c r="BF472" i="2"/>
  <c r="BE472" i="2"/>
  <c r="AW472" i="2"/>
  <c r="AZ478" i="2" s="1"/>
  <c r="AV472" i="2"/>
  <c r="AX472" i="2" s="1"/>
  <c r="AU472" i="2"/>
  <c r="AT472" i="2"/>
  <c r="AN472" i="2"/>
  <c r="AO472" i="2" s="1"/>
  <c r="AM472" i="2"/>
  <c r="AJ472" i="2"/>
  <c r="AI472" i="2"/>
  <c r="AH472" i="2"/>
  <c r="AG472" i="2"/>
  <c r="AF472" i="2"/>
  <c r="AE472" i="2"/>
  <c r="AB472" i="2"/>
  <c r="AA472" i="2"/>
  <c r="Y472" i="2"/>
  <c r="X472" i="2"/>
  <c r="U472" i="2"/>
  <c r="O472" i="2"/>
  <c r="N472" i="2"/>
  <c r="L472" i="2"/>
  <c r="K472" i="2"/>
  <c r="J472" i="2"/>
  <c r="H472" i="2"/>
  <c r="F472" i="2"/>
  <c r="G472" i="2" s="1"/>
  <c r="B472" i="2"/>
  <c r="AL478" i="2" s="1"/>
  <c r="BN471" i="2"/>
  <c r="BM471" i="2"/>
  <c r="BJ471" i="2"/>
  <c r="BI471" i="2"/>
  <c r="BF471" i="2"/>
  <c r="BE471" i="2"/>
  <c r="AW471" i="2"/>
  <c r="AV471" i="2"/>
  <c r="AU471" i="2"/>
  <c r="AT471" i="2"/>
  <c r="AO471" i="2"/>
  <c r="AN471" i="2"/>
  <c r="AM471" i="2"/>
  <c r="AI471" i="2"/>
  <c r="AG471" i="2"/>
  <c r="AF471" i="2"/>
  <c r="AE471" i="2"/>
  <c r="AA471" i="2"/>
  <c r="X471" i="2"/>
  <c r="Y471" i="2" s="1"/>
  <c r="U471" i="2"/>
  <c r="O471" i="2"/>
  <c r="N471" i="2"/>
  <c r="L471" i="2"/>
  <c r="K471" i="2"/>
  <c r="J471" i="2"/>
  <c r="H471" i="2"/>
  <c r="G471" i="2"/>
  <c r="F471" i="2"/>
  <c r="B471" i="2"/>
  <c r="BN470" i="2"/>
  <c r="BM470" i="2"/>
  <c r="BJ470" i="2"/>
  <c r="BI470" i="2"/>
  <c r="BF470" i="2"/>
  <c r="BE470" i="2"/>
  <c r="AW470" i="2"/>
  <c r="AV470" i="2"/>
  <c r="AX470" i="2" s="1"/>
  <c r="AU470" i="2"/>
  <c r="AT470" i="2"/>
  <c r="AN470" i="2"/>
  <c r="AM470" i="2"/>
  <c r="AL470" i="2"/>
  <c r="AJ470" i="2"/>
  <c r="AI470" i="2"/>
  <c r="AH470" i="2"/>
  <c r="AG470" i="2"/>
  <c r="AF470" i="2"/>
  <c r="AE470" i="2"/>
  <c r="AB470" i="2"/>
  <c r="AA470" i="2"/>
  <c r="Y470" i="2"/>
  <c r="X470" i="2"/>
  <c r="U470" i="2"/>
  <c r="O470" i="2"/>
  <c r="N470" i="2"/>
  <c r="L470" i="2"/>
  <c r="K470" i="2"/>
  <c r="J470" i="2"/>
  <c r="H470" i="2"/>
  <c r="F470" i="2"/>
  <c r="G470" i="2" s="1"/>
  <c r="B470" i="2"/>
  <c r="AK470" i="2" s="1"/>
  <c r="BN469" i="2"/>
  <c r="BM469" i="2"/>
  <c r="BJ469" i="2"/>
  <c r="BI469" i="2"/>
  <c r="BF469" i="2"/>
  <c r="BE469" i="2"/>
  <c r="AW469" i="2"/>
  <c r="AV469" i="2"/>
  <c r="AU469" i="2"/>
  <c r="AT469" i="2"/>
  <c r="AN469" i="2"/>
  <c r="AM469" i="2"/>
  <c r="AO469" i="2" s="1"/>
  <c r="AI469" i="2"/>
  <c r="AG469" i="2"/>
  <c r="AF469" i="2"/>
  <c r="AE469" i="2"/>
  <c r="AA469" i="2"/>
  <c r="X469" i="2"/>
  <c r="Y469" i="2" s="1"/>
  <c r="U469" i="2"/>
  <c r="O469" i="2"/>
  <c r="N469" i="2"/>
  <c r="L469" i="2"/>
  <c r="K469" i="2"/>
  <c r="J469" i="2"/>
  <c r="H469" i="2"/>
  <c r="G469" i="2"/>
  <c r="F469" i="2"/>
  <c r="B469" i="2"/>
  <c r="BN468" i="2"/>
  <c r="BM468" i="2"/>
  <c r="BJ468" i="2"/>
  <c r="BI468" i="2"/>
  <c r="BF468" i="2"/>
  <c r="BE468" i="2"/>
  <c r="AX468" i="2"/>
  <c r="AW468" i="2"/>
  <c r="AV468" i="2"/>
  <c r="AU468" i="2"/>
  <c r="AT468" i="2"/>
  <c r="AN468" i="2"/>
  <c r="AO468" i="2" s="1"/>
  <c r="AM468" i="2"/>
  <c r="AL468" i="2"/>
  <c r="AJ468" i="2"/>
  <c r="AI468" i="2"/>
  <c r="AH468" i="2"/>
  <c r="AG468" i="2"/>
  <c r="AF468" i="2"/>
  <c r="AE468" i="2"/>
  <c r="AB468" i="2"/>
  <c r="AA468" i="2"/>
  <c r="Y468" i="2"/>
  <c r="X468" i="2"/>
  <c r="U468" i="2"/>
  <c r="O468" i="2"/>
  <c r="N468" i="2"/>
  <c r="L468" i="2"/>
  <c r="K468" i="2"/>
  <c r="J468" i="2"/>
  <c r="H468" i="2"/>
  <c r="F468" i="2"/>
  <c r="G468" i="2" s="1"/>
  <c r="B468" i="2"/>
  <c r="AK468" i="2" s="1"/>
  <c r="BN467" i="2"/>
  <c r="BM467" i="2"/>
  <c r="BJ467" i="2"/>
  <c r="BI467" i="2"/>
  <c r="BF467" i="2"/>
  <c r="BE467" i="2"/>
  <c r="AW467" i="2"/>
  <c r="AZ472" i="2" s="1"/>
  <c r="AV467" i="2"/>
  <c r="AU467" i="2"/>
  <c r="AT467" i="2"/>
  <c r="AO467" i="2"/>
  <c r="AN467" i="2"/>
  <c r="AM467" i="2"/>
  <c r="AI467" i="2"/>
  <c r="AG467" i="2"/>
  <c r="AF467" i="2"/>
  <c r="AE467" i="2"/>
  <c r="AA467" i="2"/>
  <c r="X467" i="2"/>
  <c r="Y467" i="2" s="1"/>
  <c r="U467" i="2"/>
  <c r="O467" i="2"/>
  <c r="N467" i="2"/>
  <c r="L467" i="2"/>
  <c r="K467" i="2"/>
  <c r="J467" i="2"/>
  <c r="H467" i="2"/>
  <c r="G467" i="2"/>
  <c r="F467" i="2"/>
  <c r="B467" i="2"/>
  <c r="BN466" i="2"/>
  <c r="BM466" i="2"/>
  <c r="BJ466" i="2"/>
  <c r="BI466" i="2"/>
  <c r="BF466" i="2"/>
  <c r="BE466" i="2"/>
  <c r="AW466" i="2"/>
  <c r="AV466" i="2"/>
  <c r="AY472" i="2" s="1"/>
  <c r="AU466" i="2"/>
  <c r="AT466" i="2"/>
  <c r="AN466" i="2"/>
  <c r="AM466" i="2"/>
  <c r="AL466" i="2"/>
  <c r="AJ466" i="2"/>
  <c r="AI466" i="2"/>
  <c r="AH466" i="2"/>
  <c r="AG466" i="2"/>
  <c r="AF466" i="2"/>
  <c r="AE466" i="2"/>
  <c r="AB466" i="2"/>
  <c r="AA466" i="2"/>
  <c r="Y466" i="2"/>
  <c r="X466" i="2"/>
  <c r="U466" i="2"/>
  <c r="O466" i="2"/>
  <c r="N466" i="2"/>
  <c r="L466" i="2"/>
  <c r="K466" i="2"/>
  <c r="J466" i="2"/>
  <c r="H466" i="2"/>
  <c r="F466" i="2"/>
  <c r="G466" i="2" s="1"/>
  <c r="B466" i="2"/>
  <c r="AK466" i="2" s="1"/>
  <c r="BN465" i="2"/>
  <c r="BM465" i="2"/>
  <c r="BJ465" i="2"/>
  <c r="BI465" i="2"/>
  <c r="BF465" i="2"/>
  <c r="BE465" i="2"/>
  <c r="AW465" i="2"/>
  <c r="AV465" i="2"/>
  <c r="AU465" i="2"/>
  <c r="AT465" i="2"/>
  <c r="AN465" i="2"/>
  <c r="AM465" i="2"/>
  <c r="AO465" i="2" s="1"/>
  <c r="AI465" i="2"/>
  <c r="AG465" i="2"/>
  <c r="AF465" i="2"/>
  <c r="AE465" i="2"/>
  <c r="AA465" i="2"/>
  <c r="X465" i="2"/>
  <c r="Y465" i="2" s="1"/>
  <c r="U465" i="2"/>
  <c r="O465" i="2"/>
  <c r="N465" i="2"/>
  <c r="L465" i="2"/>
  <c r="K465" i="2"/>
  <c r="J465" i="2"/>
  <c r="H465" i="2"/>
  <c r="G465" i="2"/>
  <c r="F465" i="2"/>
  <c r="B465" i="2"/>
  <c r="BN464" i="2"/>
  <c r="BM464" i="2"/>
  <c r="BJ464" i="2"/>
  <c r="BI464" i="2"/>
  <c r="BF464" i="2"/>
  <c r="BE464" i="2"/>
  <c r="AZ464" i="2"/>
  <c r="AX464" i="2"/>
  <c r="AW464" i="2"/>
  <c r="AV464" i="2"/>
  <c r="AY470" i="2" s="1"/>
  <c r="AU464" i="2"/>
  <c r="AT464" i="2"/>
  <c r="AN464" i="2"/>
  <c r="AO464" i="2" s="1"/>
  <c r="AM464" i="2"/>
  <c r="AL464" i="2"/>
  <c r="AJ464" i="2"/>
  <c r="AI464" i="2"/>
  <c r="AH464" i="2"/>
  <c r="AG464" i="2"/>
  <c r="AF464" i="2"/>
  <c r="AE464" i="2"/>
  <c r="AB464" i="2"/>
  <c r="AA464" i="2"/>
  <c r="Y464" i="2"/>
  <c r="X464" i="2"/>
  <c r="U464" i="2"/>
  <c r="O464" i="2"/>
  <c r="N464" i="2"/>
  <c r="L464" i="2"/>
  <c r="K464" i="2"/>
  <c r="J464" i="2"/>
  <c r="H464" i="2"/>
  <c r="F464" i="2"/>
  <c r="G464" i="2" s="1"/>
  <c r="B464" i="2"/>
  <c r="AK464" i="2" s="1"/>
  <c r="BN463" i="2"/>
  <c r="BM463" i="2"/>
  <c r="BJ463" i="2"/>
  <c r="BI463" i="2"/>
  <c r="BF463" i="2"/>
  <c r="BE463" i="2"/>
  <c r="AW463" i="2"/>
  <c r="AZ469" i="2" s="1"/>
  <c r="AV463" i="2"/>
  <c r="AU463" i="2"/>
  <c r="AT463" i="2"/>
  <c r="AO463" i="2"/>
  <c r="AN463" i="2"/>
  <c r="AM463" i="2"/>
  <c r="AI463" i="2"/>
  <c r="AG463" i="2"/>
  <c r="AF463" i="2"/>
  <c r="AE463" i="2"/>
  <c r="AA463" i="2"/>
  <c r="X463" i="2"/>
  <c r="Y463" i="2" s="1"/>
  <c r="U463" i="2"/>
  <c r="O463" i="2"/>
  <c r="N463" i="2"/>
  <c r="L463" i="2"/>
  <c r="K463" i="2"/>
  <c r="J463" i="2"/>
  <c r="H463" i="2"/>
  <c r="G463" i="2"/>
  <c r="F463" i="2"/>
  <c r="B463" i="2"/>
  <c r="BN462" i="2"/>
  <c r="BM462" i="2"/>
  <c r="BJ462" i="2"/>
  <c r="BI462" i="2"/>
  <c r="BF462" i="2"/>
  <c r="BE462" i="2"/>
  <c r="AW462" i="2"/>
  <c r="AV462" i="2"/>
  <c r="AY468" i="2" s="1"/>
  <c r="AU462" i="2"/>
  <c r="AT462" i="2"/>
  <c r="AN462" i="2"/>
  <c r="AM462" i="2"/>
  <c r="AJ462" i="2"/>
  <c r="AI462" i="2"/>
  <c r="AH462" i="2"/>
  <c r="AG462" i="2"/>
  <c r="AF462" i="2"/>
  <c r="AE462" i="2"/>
  <c r="AB462" i="2"/>
  <c r="AA462" i="2"/>
  <c r="Y462" i="2"/>
  <c r="X462" i="2"/>
  <c r="U462" i="2"/>
  <c r="O462" i="2"/>
  <c r="N462" i="2"/>
  <c r="L462" i="2"/>
  <c r="K462" i="2"/>
  <c r="J462" i="2"/>
  <c r="H462" i="2"/>
  <c r="F462" i="2"/>
  <c r="G462" i="2" s="1"/>
  <c r="B462" i="2"/>
  <c r="AK462" i="2" s="1"/>
  <c r="BN461" i="2"/>
  <c r="BM461" i="2"/>
  <c r="BJ461" i="2"/>
  <c r="BI461" i="2"/>
  <c r="BF461" i="2"/>
  <c r="BE461" i="2"/>
  <c r="AW461" i="2"/>
  <c r="AV461" i="2"/>
  <c r="AU461" i="2"/>
  <c r="AT461" i="2"/>
  <c r="AN461" i="2"/>
  <c r="AM461" i="2"/>
  <c r="AO461" i="2" s="1"/>
  <c r="AI461" i="2"/>
  <c r="AG461" i="2"/>
  <c r="AF461" i="2"/>
  <c r="AE461" i="2"/>
  <c r="AA461" i="2"/>
  <c r="X461" i="2"/>
  <c r="Y461" i="2" s="1"/>
  <c r="U461" i="2"/>
  <c r="O461" i="2"/>
  <c r="N461" i="2"/>
  <c r="L461" i="2"/>
  <c r="K461" i="2"/>
  <c r="J461" i="2"/>
  <c r="H461" i="2"/>
  <c r="G461" i="2"/>
  <c r="F461" i="2"/>
  <c r="B461" i="2"/>
  <c r="BN460" i="2"/>
  <c r="BM460" i="2"/>
  <c r="BJ460" i="2"/>
  <c r="BI460" i="2"/>
  <c r="BF460" i="2"/>
  <c r="BE460" i="2"/>
  <c r="AZ460" i="2"/>
  <c r="AX460" i="2"/>
  <c r="AW460" i="2"/>
  <c r="AV460" i="2"/>
  <c r="AY466" i="2" s="1"/>
  <c r="AU460" i="2"/>
  <c r="AT460" i="2"/>
  <c r="AN460" i="2"/>
  <c r="AO460" i="2" s="1"/>
  <c r="AM460" i="2"/>
  <c r="AI460" i="2"/>
  <c r="AG460" i="2"/>
  <c r="AF460" i="2"/>
  <c r="AE460" i="2"/>
  <c r="AA460" i="2"/>
  <c r="Y460" i="2"/>
  <c r="X460" i="2"/>
  <c r="U460" i="2"/>
  <c r="O460" i="2"/>
  <c r="N460" i="2"/>
  <c r="L460" i="2"/>
  <c r="K460" i="2"/>
  <c r="J460" i="2"/>
  <c r="H460" i="2"/>
  <c r="F460" i="2"/>
  <c r="G460" i="2" s="1"/>
  <c r="B460" i="2"/>
  <c r="AK460" i="2" s="1"/>
  <c r="BN459" i="2"/>
  <c r="BM459" i="2"/>
  <c r="BJ459" i="2"/>
  <c r="BI459" i="2"/>
  <c r="BF459" i="2"/>
  <c r="BE459" i="2"/>
  <c r="AW459" i="2"/>
  <c r="AV459" i="2"/>
  <c r="AX459" i="2" s="1"/>
  <c r="AU459" i="2"/>
  <c r="AT459" i="2"/>
  <c r="AN459" i="2"/>
  <c r="AO459" i="2" s="1"/>
  <c r="AM459" i="2"/>
  <c r="AK459" i="2"/>
  <c r="AI459" i="2"/>
  <c r="AG459" i="2"/>
  <c r="AF459" i="2"/>
  <c r="AE459" i="2"/>
  <c r="AA459" i="2"/>
  <c r="X459" i="2"/>
  <c r="Y459" i="2" s="1"/>
  <c r="U459" i="2"/>
  <c r="O459" i="2"/>
  <c r="N459" i="2"/>
  <c r="L459" i="2"/>
  <c r="K459" i="2"/>
  <c r="J459" i="2"/>
  <c r="H459" i="2"/>
  <c r="G459" i="2"/>
  <c r="F459" i="2"/>
  <c r="B459" i="2"/>
  <c r="AL465" i="2" s="1"/>
  <c r="BN458" i="2"/>
  <c r="BM458" i="2"/>
  <c r="BJ458" i="2"/>
  <c r="BI458" i="2"/>
  <c r="BF458" i="2"/>
  <c r="BE458" i="2"/>
  <c r="AW458" i="2"/>
  <c r="AV458" i="2"/>
  <c r="AX458" i="2" s="1"/>
  <c r="AU458" i="2"/>
  <c r="AT458" i="2"/>
  <c r="AN458" i="2"/>
  <c r="AM458" i="2"/>
  <c r="AJ458" i="2"/>
  <c r="AI458" i="2"/>
  <c r="AH458" i="2"/>
  <c r="AG458" i="2"/>
  <c r="AF458" i="2"/>
  <c r="AE458" i="2"/>
  <c r="AB458" i="2"/>
  <c r="AA458" i="2"/>
  <c r="Y458" i="2"/>
  <c r="X458" i="2"/>
  <c r="U458" i="2"/>
  <c r="O458" i="2"/>
  <c r="N458" i="2"/>
  <c r="L458" i="2"/>
  <c r="K458" i="2"/>
  <c r="J458" i="2"/>
  <c r="H458" i="2"/>
  <c r="F458" i="2"/>
  <c r="G458" i="2" s="1"/>
  <c r="B458" i="2"/>
  <c r="AK458" i="2" s="1"/>
  <c r="BN457" i="2"/>
  <c r="BM457" i="2"/>
  <c r="BJ457" i="2"/>
  <c r="BI457" i="2"/>
  <c r="BF457" i="2"/>
  <c r="BE457" i="2"/>
  <c r="AY457" i="2"/>
  <c r="AW457" i="2"/>
  <c r="AV457" i="2"/>
  <c r="AY463" i="2" s="1"/>
  <c r="AU457" i="2"/>
  <c r="AT457" i="2"/>
  <c r="AN457" i="2"/>
  <c r="AM457" i="2"/>
  <c r="AO457" i="2" s="1"/>
  <c r="AI457" i="2"/>
  <c r="AG457" i="2"/>
  <c r="AF457" i="2"/>
  <c r="AE457" i="2"/>
  <c r="AA457" i="2"/>
  <c r="AH457" i="2" s="1"/>
  <c r="X457" i="2"/>
  <c r="Y457" i="2" s="1"/>
  <c r="U457" i="2"/>
  <c r="O457" i="2"/>
  <c r="N457" i="2"/>
  <c r="L457" i="2"/>
  <c r="K457" i="2"/>
  <c r="J457" i="2"/>
  <c r="H457" i="2"/>
  <c r="G457" i="2"/>
  <c r="F457" i="2"/>
  <c r="B457" i="2"/>
  <c r="AL463" i="2" s="1"/>
  <c r="BN456" i="2"/>
  <c r="BM456" i="2"/>
  <c r="BJ456" i="2"/>
  <c r="BI456" i="2"/>
  <c r="BF456" i="2"/>
  <c r="BE456" i="2"/>
  <c r="AX456" i="2"/>
  <c r="AW456" i="2"/>
  <c r="AZ462" i="2" s="1"/>
  <c r="AV456" i="2"/>
  <c r="AY462" i="2" s="1"/>
  <c r="AU456" i="2"/>
  <c r="AT456" i="2"/>
  <c r="AN456" i="2"/>
  <c r="AO456" i="2" s="1"/>
  <c r="AM456" i="2"/>
  <c r="AJ456" i="2"/>
  <c r="AI456" i="2"/>
  <c r="AH456" i="2"/>
  <c r="AG456" i="2"/>
  <c r="AF456" i="2"/>
  <c r="AE456" i="2"/>
  <c r="AB456" i="2"/>
  <c r="AA456" i="2"/>
  <c r="Y456" i="2"/>
  <c r="X456" i="2"/>
  <c r="U456" i="2"/>
  <c r="O456" i="2"/>
  <c r="N456" i="2"/>
  <c r="L456" i="2"/>
  <c r="K456" i="2"/>
  <c r="J456" i="2"/>
  <c r="H456" i="2"/>
  <c r="F456" i="2"/>
  <c r="G456" i="2" s="1"/>
  <c r="B456" i="2"/>
  <c r="AK456" i="2" s="1"/>
  <c r="BN455" i="2"/>
  <c r="BM455" i="2"/>
  <c r="BJ455" i="2"/>
  <c r="BI455" i="2"/>
  <c r="BF455" i="2"/>
  <c r="BE455" i="2"/>
  <c r="AW455" i="2"/>
  <c r="AZ461" i="2" s="1"/>
  <c r="AV455" i="2"/>
  <c r="AY461" i="2" s="1"/>
  <c r="BA461" i="2" s="1"/>
  <c r="AU455" i="2"/>
  <c r="AT455" i="2"/>
  <c r="AO455" i="2"/>
  <c r="AN455" i="2"/>
  <c r="AM455" i="2"/>
  <c r="AI455" i="2"/>
  <c r="AG455" i="2"/>
  <c r="AF455" i="2"/>
  <c r="AE455" i="2"/>
  <c r="AA455" i="2"/>
  <c r="X455" i="2"/>
  <c r="Y455" i="2" s="1"/>
  <c r="U455" i="2"/>
  <c r="O455" i="2"/>
  <c r="N455" i="2"/>
  <c r="L455" i="2"/>
  <c r="K455" i="2"/>
  <c r="J455" i="2"/>
  <c r="H455" i="2"/>
  <c r="G455" i="2"/>
  <c r="F455" i="2"/>
  <c r="B455" i="2"/>
  <c r="BN454" i="2"/>
  <c r="BM454" i="2"/>
  <c r="BJ454" i="2"/>
  <c r="BI454" i="2"/>
  <c r="BF454" i="2"/>
  <c r="BE454" i="2"/>
  <c r="AW454" i="2"/>
  <c r="AV454" i="2"/>
  <c r="AU454" i="2"/>
  <c r="AT454" i="2"/>
  <c r="AN454" i="2"/>
  <c r="AM454" i="2"/>
  <c r="AJ454" i="2"/>
  <c r="AI454" i="2"/>
  <c r="AH454" i="2"/>
  <c r="AG454" i="2"/>
  <c r="AF454" i="2"/>
  <c r="AE454" i="2"/>
  <c r="AB454" i="2"/>
  <c r="AA454" i="2"/>
  <c r="Y454" i="2"/>
  <c r="X454" i="2"/>
  <c r="U454" i="2"/>
  <c r="O454" i="2"/>
  <c r="N454" i="2"/>
  <c r="L454" i="2"/>
  <c r="K454" i="2"/>
  <c r="J454" i="2"/>
  <c r="H454" i="2"/>
  <c r="F454" i="2"/>
  <c r="G454" i="2" s="1"/>
  <c r="B454" i="2"/>
  <c r="AK454" i="2" s="1"/>
  <c r="BN453" i="2"/>
  <c r="BM453" i="2"/>
  <c r="BJ453" i="2"/>
  <c r="BI453" i="2"/>
  <c r="BF453" i="2"/>
  <c r="BE453" i="2"/>
  <c r="AW453" i="2"/>
  <c r="AX453" i="2" s="1"/>
  <c r="AV453" i="2"/>
  <c r="AU453" i="2"/>
  <c r="AT453" i="2"/>
  <c r="AN453" i="2"/>
  <c r="AM453" i="2"/>
  <c r="AO453" i="2" s="1"/>
  <c r="AI453" i="2"/>
  <c r="AG453" i="2"/>
  <c r="AF453" i="2"/>
  <c r="AE453" i="2"/>
  <c r="AA453" i="2"/>
  <c r="AH453" i="2" s="1"/>
  <c r="X453" i="2"/>
  <c r="Y453" i="2" s="1"/>
  <c r="U453" i="2"/>
  <c r="O453" i="2"/>
  <c r="N453" i="2"/>
  <c r="L453" i="2"/>
  <c r="K453" i="2"/>
  <c r="J453" i="2"/>
  <c r="H453" i="2"/>
  <c r="G453" i="2"/>
  <c r="F453" i="2"/>
  <c r="B453" i="2"/>
  <c r="AJ453" i="2" s="1"/>
  <c r="BN452" i="2"/>
  <c r="BM452" i="2"/>
  <c r="BJ452" i="2"/>
  <c r="BI452" i="2"/>
  <c r="BF452" i="2"/>
  <c r="BE452" i="2"/>
  <c r="AX452" i="2"/>
  <c r="AW452" i="2"/>
  <c r="AZ458" i="2" s="1"/>
  <c r="AV452" i="2"/>
  <c r="AY458" i="2" s="1"/>
  <c r="BA458" i="2" s="1"/>
  <c r="AU452" i="2"/>
  <c r="AT452" i="2"/>
  <c r="AN452" i="2"/>
  <c r="AO452" i="2" s="1"/>
  <c r="AM452" i="2"/>
  <c r="AJ452" i="2"/>
  <c r="AI452" i="2"/>
  <c r="AH452" i="2"/>
  <c r="AG452" i="2"/>
  <c r="AF452" i="2"/>
  <c r="AE452" i="2"/>
  <c r="AB452" i="2"/>
  <c r="AA452" i="2"/>
  <c r="Y452" i="2"/>
  <c r="X452" i="2"/>
  <c r="U452" i="2"/>
  <c r="O452" i="2"/>
  <c r="N452" i="2"/>
  <c r="L452" i="2"/>
  <c r="K452" i="2"/>
  <c r="J452" i="2"/>
  <c r="H452" i="2"/>
  <c r="F452" i="2"/>
  <c r="G452" i="2" s="1"/>
  <c r="B452" i="2"/>
  <c r="AK452" i="2" s="1"/>
  <c r="BN451" i="2"/>
  <c r="BM451" i="2"/>
  <c r="BJ451" i="2"/>
  <c r="BI451" i="2"/>
  <c r="BF451" i="2"/>
  <c r="BE451" i="2"/>
  <c r="AW451" i="2"/>
  <c r="AZ457" i="2" s="1"/>
  <c r="AV451" i="2"/>
  <c r="AU451" i="2"/>
  <c r="AT451" i="2"/>
  <c r="AO451" i="2"/>
  <c r="AN451" i="2"/>
  <c r="AM451" i="2"/>
  <c r="AK451" i="2"/>
  <c r="AI451" i="2"/>
  <c r="AG451" i="2"/>
  <c r="AF451" i="2"/>
  <c r="AE451" i="2"/>
  <c r="AA451" i="2"/>
  <c r="X451" i="2"/>
  <c r="Y451" i="2" s="1"/>
  <c r="U451" i="2"/>
  <c r="R451" i="2"/>
  <c r="O451" i="2"/>
  <c r="N451" i="2"/>
  <c r="L451" i="2"/>
  <c r="K451" i="2"/>
  <c r="J451" i="2"/>
  <c r="H451" i="2"/>
  <c r="F451" i="2"/>
  <c r="G451" i="2" s="1"/>
  <c r="B451" i="2"/>
  <c r="BN450" i="2"/>
  <c r="BM450" i="2"/>
  <c r="BJ450" i="2"/>
  <c r="BI450" i="2"/>
  <c r="BF450" i="2"/>
  <c r="BE450" i="2"/>
  <c r="AW450" i="2"/>
  <c r="AZ454" i="2" s="1"/>
  <c r="AV450" i="2"/>
  <c r="AY456" i="2" s="1"/>
  <c r="AU450" i="2"/>
  <c r="AT450" i="2"/>
  <c r="AO450" i="2"/>
  <c r="AN450" i="2"/>
  <c r="AM450" i="2"/>
  <c r="AI450" i="2"/>
  <c r="AG450" i="2"/>
  <c r="AF450" i="2"/>
  <c r="AE450" i="2"/>
  <c r="AA450" i="2"/>
  <c r="X450" i="2"/>
  <c r="Y450" i="2" s="1"/>
  <c r="U450" i="2"/>
  <c r="O450" i="2"/>
  <c r="N450" i="2"/>
  <c r="L450" i="2"/>
  <c r="K450" i="2"/>
  <c r="J450" i="2"/>
  <c r="H450" i="2"/>
  <c r="G450" i="2"/>
  <c r="F450" i="2"/>
  <c r="B450" i="2"/>
  <c r="BN449" i="2"/>
  <c r="BM449" i="2"/>
  <c r="BJ449" i="2"/>
  <c r="BI449" i="2"/>
  <c r="BF449" i="2"/>
  <c r="BE449" i="2"/>
  <c r="AW449" i="2"/>
  <c r="AZ455" i="2" s="1"/>
  <c r="AV449" i="2"/>
  <c r="AY453" i="2" s="1"/>
  <c r="AU449" i="2"/>
  <c r="AT449" i="2"/>
  <c r="AN449" i="2"/>
  <c r="AM449" i="2"/>
  <c r="AJ449" i="2"/>
  <c r="AI449" i="2"/>
  <c r="AH449" i="2"/>
  <c r="AG449" i="2"/>
  <c r="AF449" i="2"/>
  <c r="AE449" i="2"/>
  <c r="AB449" i="2"/>
  <c r="AA449" i="2"/>
  <c r="Y449" i="2"/>
  <c r="X449" i="2"/>
  <c r="U449" i="2"/>
  <c r="O449" i="2"/>
  <c r="N449" i="2"/>
  <c r="L449" i="2"/>
  <c r="K449" i="2"/>
  <c r="J449" i="2"/>
  <c r="H449" i="2"/>
  <c r="F449" i="2"/>
  <c r="G449" i="2" s="1"/>
  <c r="B449" i="2"/>
  <c r="AL455" i="2" s="1"/>
  <c r="BN448" i="2"/>
  <c r="BM448" i="2"/>
  <c r="BJ448" i="2"/>
  <c r="BI448" i="2"/>
  <c r="BF448" i="2"/>
  <c r="BE448" i="2"/>
  <c r="AW448" i="2"/>
  <c r="AX448" i="2" s="1"/>
  <c r="AV448" i="2"/>
  <c r="AY454" i="2" s="1"/>
  <c r="AU448" i="2"/>
  <c r="AT448" i="2"/>
  <c r="AN448" i="2"/>
  <c r="AM448" i="2"/>
  <c r="AO448" i="2" s="1"/>
  <c r="AI448" i="2"/>
  <c r="AG448" i="2"/>
  <c r="AF448" i="2"/>
  <c r="AE448" i="2"/>
  <c r="AA448" i="2"/>
  <c r="AH448" i="2" s="1"/>
  <c r="X448" i="2"/>
  <c r="Y448" i="2" s="1"/>
  <c r="U448" i="2"/>
  <c r="O448" i="2"/>
  <c r="N448" i="2"/>
  <c r="L448" i="2"/>
  <c r="K448" i="2"/>
  <c r="J448" i="2"/>
  <c r="H448" i="2"/>
  <c r="G448" i="2"/>
  <c r="F448" i="2"/>
  <c r="B448" i="2"/>
  <c r="BN447" i="2"/>
  <c r="BM447" i="2"/>
  <c r="BJ447" i="2"/>
  <c r="BI447" i="2"/>
  <c r="BF447" i="2"/>
  <c r="BE447" i="2"/>
  <c r="AX447" i="2"/>
  <c r="AW447" i="2"/>
  <c r="AV447" i="2"/>
  <c r="AU447" i="2"/>
  <c r="AT447" i="2"/>
  <c r="AN447" i="2"/>
  <c r="AO447" i="2" s="1"/>
  <c r="AM447" i="2"/>
  <c r="AJ447" i="2"/>
  <c r="AI447" i="2"/>
  <c r="AH447" i="2"/>
  <c r="AG447" i="2"/>
  <c r="AF447" i="2"/>
  <c r="AE447" i="2"/>
  <c r="AB447" i="2"/>
  <c r="AA447" i="2"/>
  <c r="Y447" i="2"/>
  <c r="X447" i="2"/>
  <c r="U447" i="2"/>
  <c r="O447" i="2"/>
  <c r="N447" i="2"/>
  <c r="L447" i="2"/>
  <c r="K447" i="2"/>
  <c r="J447" i="2"/>
  <c r="H447" i="2"/>
  <c r="F447" i="2"/>
  <c r="G447" i="2" s="1"/>
  <c r="B447" i="2"/>
  <c r="BN446" i="2"/>
  <c r="BM446" i="2"/>
  <c r="BJ446" i="2"/>
  <c r="BI446" i="2"/>
  <c r="BF446" i="2"/>
  <c r="BE446" i="2"/>
  <c r="AW446" i="2"/>
  <c r="AZ452" i="2" s="1"/>
  <c r="AV446" i="2"/>
  <c r="AU446" i="2"/>
  <c r="AT446" i="2"/>
  <c r="AO446" i="2"/>
  <c r="AN446" i="2"/>
  <c r="AM446" i="2"/>
  <c r="AI446" i="2"/>
  <c r="AG446" i="2"/>
  <c r="AF446" i="2"/>
  <c r="AE446" i="2"/>
  <c r="AA446" i="2"/>
  <c r="X446" i="2"/>
  <c r="Y446" i="2" s="1"/>
  <c r="U446" i="2"/>
  <c r="O446" i="2"/>
  <c r="N446" i="2"/>
  <c r="L446" i="2"/>
  <c r="K446" i="2"/>
  <c r="J446" i="2"/>
  <c r="H446" i="2"/>
  <c r="G446" i="2"/>
  <c r="F446" i="2"/>
  <c r="B446" i="2"/>
  <c r="AL452" i="2" s="1"/>
  <c r="BN445" i="2"/>
  <c r="BM445" i="2"/>
  <c r="BJ445" i="2"/>
  <c r="BI445" i="2"/>
  <c r="BF445" i="2"/>
  <c r="BE445" i="2"/>
  <c r="AZ445" i="2"/>
  <c r="AW445" i="2"/>
  <c r="AV445" i="2"/>
  <c r="AY448" i="2" s="1"/>
  <c r="AU445" i="2"/>
  <c r="AT445" i="2"/>
  <c r="AJ445" i="2"/>
  <c r="AI445" i="2"/>
  <c r="AH445" i="2"/>
  <c r="AG445" i="2"/>
  <c r="AF445" i="2"/>
  <c r="AE445" i="2"/>
  <c r="AB445" i="2"/>
  <c r="AA445" i="2"/>
  <c r="Y445" i="2"/>
  <c r="X445" i="2"/>
  <c r="U445" i="2"/>
  <c r="O445" i="2"/>
  <c r="N445" i="2"/>
  <c r="L445" i="2"/>
  <c r="K445" i="2"/>
  <c r="J445" i="2"/>
  <c r="H445" i="2"/>
  <c r="F445" i="2"/>
  <c r="G445" i="2" s="1"/>
  <c r="B445" i="2"/>
  <c r="BN444" i="2"/>
  <c r="BM444" i="2"/>
  <c r="BJ444" i="2"/>
  <c r="BI444" i="2"/>
  <c r="BF444" i="2"/>
  <c r="BE444" i="2"/>
  <c r="AW444" i="2"/>
  <c r="AZ450" i="2" s="1"/>
  <c r="AV444" i="2"/>
  <c r="AU444" i="2"/>
  <c r="AT444" i="2"/>
  <c r="AN444" i="2"/>
  <c r="AM444" i="2"/>
  <c r="AO444" i="2" s="1"/>
  <c r="AI444" i="2"/>
  <c r="AG444" i="2"/>
  <c r="AF444" i="2"/>
  <c r="AE444" i="2"/>
  <c r="AA444" i="2"/>
  <c r="AH444" i="2" s="1"/>
  <c r="X444" i="2"/>
  <c r="Y444" i="2" s="1"/>
  <c r="U444" i="2"/>
  <c r="O444" i="2"/>
  <c r="N444" i="2"/>
  <c r="L444" i="2"/>
  <c r="K444" i="2"/>
  <c r="J444" i="2"/>
  <c r="H444" i="2"/>
  <c r="G444" i="2"/>
  <c r="F444" i="2"/>
  <c r="B444" i="2"/>
  <c r="AL449" i="2" s="1"/>
  <c r="BN443" i="2"/>
  <c r="BM443" i="2"/>
  <c r="BJ443" i="2"/>
  <c r="BI443" i="2"/>
  <c r="BF443" i="2"/>
  <c r="BE443" i="2"/>
  <c r="AX443" i="2"/>
  <c r="AW443" i="2"/>
  <c r="AV443" i="2"/>
  <c r="AY449" i="2" s="1"/>
  <c r="AU443" i="2"/>
  <c r="AT443" i="2"/>
  <c r="AN443" i="2"/>
  <c r="AO443" i="2" s="1"/>
  <c r="AM443" i="2"/>
  <c r="AJ443" i="2"/>
  <c r="AI443" i="2"/>
  <c r="AH443" i="2"/>
  <c r="AG443" i="2"/>
  <c r="AF443" i="2"/>
  <c r="AE443" i="2"/>
  <c r="AB443" i="2"/>
  <c r="AA443" i="2"/>
  <c r="Y443" i="2"/>
  <c r="X443" i="2"/>
  <c r="U443" i="2"/>
  <c r="O443" i="2"/>
  <c r="N443" i="2"/>
  <c r="L443" i="2"/>
  <c r="K443" i="2"/>
  <c r="J443" i="2"/>
  <c r="H443" i="2"/>
  <c r="F443" i="2"/>
  <c r="G443" i="2" s="1"/>
  <c r="B443" i="2"/>
  <c r="AK443" i="2" s="1"/>
  <c r="BN442" i="2"/>
  <c r="BM442" i="2"/>
  <c r="BJ442" i="2"/>
  <c r="BI442" i="2"/>
  <c r="BF442" i="2"/>
  <c r="BE442" i="2"/>
  <c r="AW442" i="2"/>
  <c r="AV442" i="2"/>
  <c r="AU442" i="2"/>
  <c r="AT442" i="2"/>
  <c r="AO442" i="2"/>
  <c r="AN442" i="2"/>
  <c r="AM442" i="2"/>
  <c r="AI442" i="2"/>
  <c r="AG442" i="2"/>
  <c r="AF442" i="2"/>
  <c r="AE442" i="2"/>
  <c r="AA442" i="2"/>
  <c r="X442" i="2"/>
  <c r="Y442" i="2" s="1"/>
  <c r="U442" i="2"/>
  <c r="O442" i="2"/>
  <c r="N442" i="2"/>
  <c r="L442" i="2"/>
  <c r="K442" i="2"/>
  <c r="J442" i="2"/>
  <c r="H442" i="2"/>
  <c r="G442" i="2"/>
  <c r="F442" i="2"/>
  <c r="B442" i="2"/>
  <c r="AL447" i="2" s="1"/>
  <c r="BN441" i="2"/>
  <c r="BM441" i="2"/>
  <c r="BJ441" i="2"/>
  <c r="BI441" i="2"/>
  <c r="BF441" i="2"/>
  <c r="BE441" i="2"/>
  <c r="AW441" i="2"/>
  <c r="AV441" i="2"/>
  <c r="AY444" i="2" s="1"/>
  <c r="BA444" i="2" s="1"/>
  <c r="AU441" i="2"/>
  <c r="AT441" i="2"/>
  <c r="AN441" i="2"/>
  <c r="AM441" i="2"/>
  <c r="AO441" i="2" s="1"/>
  <c r="AJ441" i="2"/>
  <c r="AI441" i="2"/>
  <c r="AG441" i="2"/>
  <c r="AF441" i="2"/>
  <c r="AE441" i="2"/>
  <c r="AB441" i="2"/>
  <c r="AA441" i="2"/>
  <c r="X441" i="2"/>
  <c r="U441" i="2"/>
  <c r="O441" i="2"/>
  <c r="N441" i="2"/>
  <c r="L441" i="2"/>
  <c r="K441" i="2"/>
  <c r="J441" i="2"/>
  <c r="H441" i="2"/>
  <c r="G441" i="2"/>
  <c r="F441" i="2"/>
  <c r="B441" i="2"/>
  <c r="AH441" i="2" s="1"/>
  <c r="BN440" i="2"/>
  <c r="BM440" i="2"/>
  <c r="BJ440" i="2"/>
  <c r="BI440" i="2"/>
  <c r="BF440" i="2"/>
  <c r="BE440" i="2"/>
  <c r="AX440" i="2"/>
  <c r="AW440" i="2"/>
  <c r="AZ446" i="2" s="1"/>
  <c r="AV440" i="2"/>
  <c r="AU440" i="2"/>
  <c r="AT440" i="2"/>
  <c r="AN440" i="2"/>
  <c r="AO440" i="2" s="1"/>
  <c r="AM440" i="2"/>
  <c r="AI440" i="2"/>
  <c r="AH440" i="2"/>
  <c r="AG440" i="2"/>
  <c r="AF440" i="2"/>
  <c r="AE440" i="2"/>
  <c r="AB440" i="2"/>
  <c r="AA440" i="2"/>
  <c r="Y440" i="2"/>
  <c r="X440" i="2"/>
  <c r="U440" i="2"/>
  <c r="R440" i="2"/>
  <c r="O440" i="2"/>
  <c r="N440" i="2"/>
  <c r="L440" i="2"/>
  <c r="K440" i="2"/>
  <c r="J440" i="2"/>
  <c r="H440" i="2"/>
  <c r="G440" i="2"/>
  <c r="F440" i="2"/>
  <c r="B440" i="2"/>
  <c r="AK440" i="2" s="1"/>
  <c r="BN439" i="2"/>
  <c r="BM439" i="2"/>
  <c r="BJ439" i="2"/>
  <c r="BI439" i="2"/>
  <c r="BF439" i="2"/>
  <c r="BE439" i="2"/>
  <c r="AX439" i="2"/>
  <c r="AW439" i="2"/>
  <c r="AV439" i="2"/>
  <c r="AU439" i="2"/>
  <c r="AT439" i="2"/>
  <c r="AN439" i="2"/>
  <c r="AO439" i="2" s="1"/>
  <c r="AM439" i="2"/>
  <c r="AI439" i="2"/>
  <c r="AG439" i="2"/>
  <c r="AF439" i="2"/>
  <c r="AE439" i="2"/>
  <c r="U439" i="2"/>
  <c r="O439" i="2"/>
  <c r="N439" i="2"/>
  <c r="K439" i="2"/>
  <c r="J439" i="2"/>
  <c r="F439" i="2"/>
  <c r="G439" i="2" s="1"/>
  <c r="BN438" i="2"/>
  <c r="BM438" i="2"/>
  <c r="BJ438" i="2"/>
  <c r="BI438" i="2"/>
  <c r="BF438" i="2"/>
  <c r="BE438" i="2"/>
  <c r="AW438" i="2"/>
  <c r="AZ444" i="2" s="1"/>
  <c r="AV438" i="2"/>
  <c r="AU438" i="2"/>
  <c r="AT438" i="2"/>
  <c r="AM438" i="2"/>
  <c r="AA438" i="2"/>
  <c r="X438" i="2"/>
  <c r="Y438" i="2" s="1"/>
  <c r="T438" i="2"/>
  <c r="AG438" i="2" s="1"/>
  <c r="S438" i="2"/>
  <c r="AM445" i="2" s="1"/>
  <c r="M438" i="2"/>
  <c r="I438" i="2"/>
  <c r="E438" i="2"/>
  <c r="BN437" i="2"/>
  <c r="BM437" i="2"/>
  <c r="BJ437" i="2"/>
  <c r="BI437" i="2"/>
  <c r="BF437" i="2"/>
  <c r="BE437" i="2"/>
  <c r="AW437" i="2"/>
  <c r="AV437" i="2"/>
  <c r="AU437" i="2"/>
  <c r="AT437" i="2"/>
  <c r="AO437" i="2"/>
  <c r="AN437" i="2"/>
  <c r="AM437" i="2"/>
  <c r="AI437" i="2"/>
  <c r="AG437" i="2"/>
  <c r="AF437" i="2"/>
  <c r="AE437" i="2"/>
  <c r="AA437" i="2"/>
  <c r="X437" i="2"/>
  <c r="Y437" i="2" s="1"/>
  <c r="U437" i="2"/>
  <c r="O437" i="2"/>
  <c r="N437" i="2"/>
  <c r="L437" i="2"/>
  <c r="K437" i="2"/>
  <c r="J437" i="2"/>
  <c r="H437" i="2"/>
  <c r="G437" i="2"/>
  <c r="F437" i="2"/>
  <c r="B437" i="2"/>
  <c r="BN436" i="2"/>
  <c r="BM436" i="2"/>
  <c r="BJ436" i="2"/>
  <c r="BI436" i="2"/>
  <c r="BF436" i="2"/>
  <c r="BE436" i="2"/>
  <c r="AZ436" i="2"/>
  <c r="AW436" i="2"/>
  <c r="AV436" i="2"/>
  <c r="AU436" i="2"/>
  <c r="AT436" i="2"/>
  <c r="AN436" i="2"/>
  <c r="AM436" i="2"/>
  <c r="AO436" i="2" s="1"/>
  <c r="AJ436" i="2"/>
  <c r="AI436" i="2"/>
  <c r="AH436" i="2"/>
  <c r="AG436" i="2"/>
  <c r="AF436" i="2"/>
  <c r="AE436" i="2"/>
  <c r="AB436" i="2"/>
  <c r="AA436" i="2"/>
  <c r="Y436" i="2"/>
  <c r="X436" i="2"/>
  <c r="U436" i="2"/>
  <c r="O436" i="2"/>
  <c r="N436" i="2"/>
  <c r="L436" i="2"/>
  <c r="K436" i="2"/>
  <c r="J436" i="2"/>
  <c r="H436" i="2"/>
  <c r="F436" i="2"/>
  <c r="G436" i="2" s="1"/>
  <c r="B436" i="2"/>
  <c r="BN435" i="2"/>
  <c r="BM435" i="2"/>
  <c r="BJ435" i="2"/>
  <c r="BI435" i="2"/>
  <c r="BF435" i="2"/>
  <c r="BE435" i="2"/>
  <c r="AY435" i="2"/>
  <c r="AW435" i="2"/>
  <c r="AX435" i="2" s="1"/>
  <c r="AV435" i="2"/>
  <c r="AY441" i="2" s="1"/>
  <c r="AU435" i="2"/>
  <c r="AT435" i="2"/>
  <c r="AN435" i="2"/>
  <c r="AM435" i="2"/>
  <c r="AO435" i="2" s="1"/>
  <c r="AI435" i="2"/>
  <c r="AG435" i="2"/>
  <c r="AF435" i="2"/>
  <c r="AE435" i="2"/>
  <c r="AA435" i="2"/>
  <c r="AH435" i="2" s="1"/>
  <c r="X435" i="2"/>
  <c r="Y435" i="2" s="1"/>
  <c r="U435" i="2"/>
  <c r="O435" i="2"/>
  <c r="N435" i="2"/>
  <c r="L435" i="2"/>
  <c r="K435" i="2"/>
  <c r="J435" i="2"/>
  <c r="H435" i="2"/>
  <c r="G435" i="2"/>
  <c r="F435" i="2"/>
  <c r="B435" i="2"/>
  <c r="BN434" i="2"/>
  <c r="BM434" i="2"/>
  <c r="BJ434" i="2"/>
  <c r="BI434" i="2"/>
  <c r="BF434" i="2"/>
  <c r="BE434" i="2"/>
  <c r="AX434" i="2"/>
  <c r="AW434" i="2"/>
  <c r="AV434" i="2"/>
  <c r="AU434" i="2"/>
  <c r="AT434" i="2"/>
  <c r="AN434" i="2"/>
  <c r="AO434" i="2" s="1"/>
  <c r="AM434" i="2"/>
  <c r="AI434" i="2"/>
  <c r="AH434" i="2"/>
  <c r="AG434" i="2"/>
  <c r="AF434" i="2"/>
  <c r="AE434" i="2"/>
  <c r="AB434" i="2"/>
  <c r="AA434" i="2"/>
  <c r="Y434" i="2"/>
  <c r="X434" i="2"/>
  <c r="U434" i="2"/>
  <c r="R434" i="2"/>
  <c r="O434" i="2"/>
  <c r="N434" i="2"/>
  <c r="L434" i="2"/>
  <c r="K434" i="2"/>
  <c r="J434" i="2"/>
  <c r="H434" i="2"/>
  <c r="G434" i="2"/>
  <c r="F434" i="2"/>
  <c r="B434" i="2"/>
  <c r="AK434" i="2" s="1"/>
  <c r="BN433" i="2"/>
  <c r="BM433" i="2"/>
  <c r="BJ433" i="2"/>
  <c r="BI433" i="2"/>
  <c r="BF433" i="2"/>
  <c r="BE433" i="2"/>
  <c r="AX433" i="2"/>
  <c r="AW433" i="2"/>
  <c r="AV433" i="2"/>
  <c r="AU433" i="2"/>
  <c r="AT433" i="2"/>
  <c r="AN433" i="2"/>
  <c r="AO433" i="2" s="1"/>
  <c r="AM433" i="2"/>
  <c r="AI433" i="2"/>
  <c r="AG433" i="2"/>
  <c r="AF433" i="2"/>
  <c r="AE433" i="2"/>
  <c r="AB433" i="2"/>
  <c r="AA433" i="2"/>
  <c r="X433" i="2"/>
  <c r="U433" i="2"/>
  <c r="O433" i="2"/>
  <c r="N433" i="2"/>
  <c r="L433" i="2"/>
  <c r="K433" i="2"/>
  <c r="J433" i="2"/>
  <c r="H433" i="2"/>
  <c r="G433" i="2"/>
  <c r="F433" i="2"/>
  <c r="B433" i="2"/>
  <c r="BN432" i="2"/>
  <c r="BM432" i="2"/>
  <c r="BJ432" i="2"/>
  <c r="BI432" i="2"/>
  <c r="BF432" i="2"/>
  <c r="BE432" i="2"/>
  <c r="AW432" i="2"/>
  <c r="AZ438" i="2" s="1"/>
  <c r="AV432" i="2"/>
  <c r="AU432" i="2"/>
  <c r="AT432" i="2"/>
  <c r="AN432" i="2"/>
  <c r="AM432" i="2"/>
  <c r="AI432" i="2"/>
  <c r="AG432" i="2"/>
  <c r="AF432" i="2"/>
  <c r="AE432" i="2"/>
  <c r="AB432" i="2"/>
  <c r="AA432" i="2"/>
  <c r="Y432" i="2"/>
  <c r="X432" i="2"/>
  <c r="U432" i="2"/>
  <c r="O432" i="2"/>
  <c r="N432" i="2"/>
  <c r="L432" i="2"/>
  <c r="K432" i="2"/>
  <c r="J432" i="2"/>
  <c r="H432" i="2"/>
  <c r="G432" i="2"/>
  <c r="F432" i="2"/>
  <c r="B432" i="2"/>
  <c r="BN431" i="2"/>
  <c r="BM431" i="2"/>
  <c r="BJ431" i="2"/>
  <c r="BI431" i="2"/>
  <c r="BF431" i="2"/>
  <c r="BE431" i="2"/>
  <c r="AW431" i="2"/>
  <c r="AZ437" i="2" s="1"/>
  <c r="AV431" i="2"/>
  <c r="AU431" i="2"/>
  <c r="AT431" i="2"/>
  <c r="AN431" i="2"/>
  <c r="AM431" i="2"/>
  <c r="AJ431" i="2"/>
  <c r="AI431" i="2"/>
  <c r="AG431" i="2"/>
  <c r="AF431" i="2"/>
  <c r="AE431" i="2"/>
  <c r="AB431" i="2"/>
  <c r="AA431" i="2"/>
  <c r="Y431" i="2"/>
  <c r="X431" i="2"/>
  <c r="U431" i="2"/>
  <c r="R431" i="2"/>
  <c r="R432" i="2" s="1"/>
  <c r="O431" i="2"/>
  <c r="N431" i="2"/>
  <c r="L431" i="2"/>
  <c r="K431" i="2"/>
  <c r="J431" i="2"/>
  <c r="H431" i="2"/>
  <c r="G431" i="2"/>
  <c r="F431" i="2"/>
  <c r="B431" i="2"/>
  <c r="BN430" i="2"/>
  <c r="BM430" i="2"/>
  <c r="BJ430" i="2"/>
  <c r="BI430" i="2"/>
  <c r="BF430" i="2"/>
  <c r="BE430" i="2"/>
  <c r="AZ430" i="2"/>
  <c r="AW430" i="2"/>
  <c r="AV430" i="2"/>
  <c r="AU430" i="2"/>
  <c r="AT430" i="2"/>
  <c r="AN430" i="2"/>
  <c r="AM430" i="2"/>
  <c r="AO430" i="2" s="1"/>
  <c r="AJ430" i="2"/>
  <c r="AI430" i="2"/>
  <c r="AH430" i="2"/>
  <c r="AG430" i="2"/>
  <c r="AF430" i="2"/>
  <c r="AE430" i="2"/>
  <c r="AB430" i="2"/>
  <c r="AA430" i="2"/>
  <c r="Y430" i="2"/>
  <c r="X430" i="2"/>
  <c r="U430" i="2"/>
  <c r="O430" i="2"/>
  <c r="N430" i="2"/>
  <c r="L430" i="2"/>
  <c r="K430" i="2"/>
  <c r="J430" i="2"/>
  <c r="H430" i="2"/>
  <c r="F430" i="2"/>
  <c r="G430" i="2" s="1"/>
  <c r="B430" i="2"/>
  <c r="AK430" i="2" s="1"/>
  <c r="BN429" i="2"/>
  <c r="BM429" i="2"/>
  <c r="BJ429" i="2"/>
  <c r="BI429" i="2"/>
  <c r="BF429" i="2"/>
  <c r="BE429" i="2"/>
  <c r="AY429" i="2"/>
  <c r="AW429" i="2"/>
  <c r="AX429" i="2" s="1"/>
  <c r="AV429" i="2"/>
  <c r="AU429" i="2"/>
  <c r="AT429" i="2"/>
  <c r="AN429" i="2"/>
  <c r="AM429" i="2"/>
  <c r="AO429" i="2" s="1"/>
  <c r="AI429" i="2"/>
  <c r="AG429" i="2"/>
  <c r="AF429" i="2"/>
  <c r="AE429" i="2"/>
  <c r="AA429" i="2"/>
  <c r="AH429" i="2" s="1"/>
  <c r="X429" i="2"/>
  <c r="Y429" i="2" s="1"/>
  <c r="U429" i="2"/>
  <c r="O429" i="2"/>
  <c r="N429" i="2"/>
  <c r="L429" i="2"/>
  <c r="K429" i="2"/>
  <c r="J429" i="2"/>
  <c r="H429" i="2"/>
  <c r="G429" i="2"/>
  <c r="F429" i="2"/>
  <c r="B429" i="2"/>
  <c r="BN428" i="2"/>
  <c r="BM428" i="2"/>
  <c r="BJ428" i="2"/>
  <c r="BI428" i="2"/>
  <c r="BF428" i="2"/>
  <c r="BE428" i="2"/>
  <c r="AX428" i="2"/>
  <c r="AW428" i="2"/>
  <c r="AV428" i="2"/>
  <c r="AU428" i="2"/>
  <c r="AT428" i="2"/>
  <c r="AN428" i="2"/>
  <c r="AO428" i="2" s="1"/>
  <c r="AM428" i="2"/>
  <c r="AL428" i="2"/>
  <c r="AJ428" i="2"/>
  <c r="AI428" i="2"/>
  <c r="AH428" i="2"/>
  <c r="AG428" i="2"/>
  <c r="AF428" i="2"/>
  <c r="AE428" i="2"/>
  <c r="AB428" i="2"/>
  <c r="AA428" i="2"/>
  <c r="Y428" i="2"/>
  <c r="X428" i="2"/>
  <c r="U428" i="2"/>
  <c r="O428" i="2"/>
  <c r="N428" i="2"/>
  <c r="L428" i="2"/>
  <c r="K428" i="2"/>
  <c r="J428" i="2"/>
  <c r="H428" i="2"/>
  <c r="F428" i="2"/>
  <c r="G428" i="2" s="1"/>
  <c r="B428" i="2"/>
  <c r="AK428" i="2" s="1"/>
  <c r="BN427" i="2"/>
  <c r="BM427" i="2"/>
  <c r="BJ427" i="2"/>
  <c r="BI427" i="2"/>
  <c r="BF427" i="2"/>
  <c r="BE427" i="2"/>
  <c r="AW427" i="2"/>
  <c r="AV427" i="2"/>
  <c r="AU427" i="2"/>
  <c r="AT427" i="2"/>
  <c r="AO427" i="2"/>
  <c r="AN427" i="2"/>
  <c r="AM427" i="2"/>
  <c r="AI427" i="2"/>
  <c r="AG427" i="2"/>
  <c r="AF427" i="2"/>
  <c r="AE427" i="2"/>
  <c r="AA427" i="2"/>
  <c r="X427" i="2"/>
  <c r="Y427" i="2" s="1"/>
  <c r="U427" i="2"/>
  <c r="O427" i="2"/>
  <c r="N427" i="2"/>
  <c r="L427" i="2"/>
  <c r="K427" i="2"/>
  <c r="J427" i="2"/>
  <c r="H427" i="2"/>
  <c r="G427" i="2"/>
  <c r="F427" i="2"/>
  <c r="B427" i="2"/>
  <c r="BN426" i="2"/>
  <c r="BM426" i="2"/>
  <c r="BJ426" i="2"/>
  <c r="BI426" i="2"/>
  <c r="BF426" i="2"/>
  <c r="BE426" i="2"/>
  <c r="AW426" i="2"/>
  <c r="AV426" i="2"/>
  <c r="AX426" i="2" s="1"/>
  <c r="AU426" i="2"/>
  <c r="AT426" i="2"/>
  <c r="AN426" i="2"/>
  <c r="AO426" i="2" s="1"/>
  <c r="AM426" i="2"/>
  <c r="AJ426" i="2"/>
  <c r="AI426" i="2"/>
  <c r="AH426" i="2"/>
  <c r="AG426" i="2"/>
  <c r="AF426" i="2"/>
  <c r="AE426" i="2"/>
  <c r="AB426" i="2"/>
  <c r="AA426" i="2"/>
  <c r="Y426" i="2"/>
  <c r="X426" i="2"/>
  <c r="U426" i="2"/>
  <c r="O426" i="2"/>
  <c r="N426" i="2"/>
  <c r="L426" i="2"/>
  <c r="K426" i="2"/>
  <c r="J426" i="2"/>
  <c r="H426" i="2"/>
  <c r="F426" i="2"/>
  <c r="G426" i="2" s="1"/>
  <c r="B426" i="2"/>
  <c r="AK426" i="2" s="1"/>
  <c r="BN425" i="2"/>
  <c r="BM425" i="2"/>
  <c r="BJ425" i="2"/>
  <c r="BI425" i="2"/>
  <c r="BF425" i="2"/>
  <c r="BE425" i="2"/>
  <c r="AW425" i="2"/>
  <c r="AZ431" i="2" s="1"/>
  <c r="AV425" i="2"/>
  <c r="AU425" i="2"/>
  <c r="AT425" i="2"/>
  <c r="AN425" i="2"/>
  <c r="AM425" i="2"/>
  <c r="AO425" i="2" s="1"/>
  <c r="AI425" i="2"/>
  <c r="AG425" i="2"/>
  <c r="AF425" i="2"/>
  <c r="AE425" i="2"/>
  <c r="AA425" i="2"/>
  <c r="X425" i="2"/>
  <c r="Y425" i="2" s="1"/>
  <c r="U425" i="2"/>
  <c r="O425" i="2"/>
  <c r="N425" i="2"/>
  <c r="L425" i="2"/>
  <c r="K425" i="2"/>
  <c r="J425" i="2"/>
  <c r="H425" i="2"/>
  <c r="G425" i="2"/>
  <c r="F425" i="2"/>
  <c r="B425" i="2"/>
  <c r="BN424" i="2"/>
  <c r="BM424" i="2"/>
  <c r="BJ424" i="2"/>
  <c r="BI424" i="2"/>
  <c r="BF424" i="2"/>
  <c r="BE424" i="2"/>
  <c r="AX424" i="2"/>
  <c r="AW424" i="2"/>
  <c r="AV424" i="2"/>
  <c r="AU424" i="2"/>
  <c r="AT424" i="2"/>
  <c r="AN424" i="2"/>
  <c r="AM424" i="2"/>
  <c r="AL424" i="2"/>
  <c r="AJ424" i="2"/>
  <c r="AI424" i="2"/>
  <c r="AH424" i="2"/>
  <c r="AG424" i="2"/>
  <c r="AF424" i="2"/>
  <c r="AE424" i="2"/>
  <c r="AB424" i="2"/>
  <c r="AA424" i="2"/>
  <c r="Y424" i="2"/>
  <c r="X424" i="2"/>
  <c r="U424" i="2"/>
  <c r="O424" i="2"/>
  <c r="N424" i="2"/>
  <c r="L424" i="2"/>
  <c r="K424" i="2"/>
  <c r="J424" i="2"/>
  <c r="H424" i="2"/>
  <c r="F424" i="2"/>
  <c r="G424" i="2" s="1"/>
  <c r="B424" i="2"/>
  <c r="AK424" i="2" s="1"/>
  <c r="BN423" i="2"/>
  <c r="BM423" i="2"/>
  <c r="BJ423" i="2"/>
  <c r="BI423" i="2"/>
  <c r="BF423" i="2"/>
  <c r="BE423" i="2"/>
  <c r="AW423" i="2"/>
  <c r="AV423" i="2"/>
  <c r="AU423" i="2"/>
  <c r="AT423" i="2"/>
  <c r="AO423" i="2"/>
  <c r="AN423" i="2"/>
  <c r="AM423" i="2"/>
  <c r="AI423" i="2"/>
  <c r="AG423" i="2"/>
  <c r="AF423" i="2"/>
  <c r="AE423" i="2"/>
  <c r="AA423" i="2"/>
  <c r="X423" i="2"/>
  <c r="Y423" i="2" s="1"/>
  <c r="U423" i="2"/>
  <c r="O423" i="2"/>
  <c r="N423" i="2"/>
  <c r="L423" i="2"/>
  <c r="K423" i="2"/>
  <c r="J423" i="2"/>
  <c r="H423" i="2"/>
  <c r="G423" i="2"/>
  <c r="F423" i="2"/>
  <c r="B423" i="2"/>
  <c r="BN422" i="2"/>
  <c r="BM422" i="2"/>
  <c r="BJ422" i="2"/>
  <c r="BI422" i="2"/>
  <c r="BF422" i="2"/>
  <c r="BE422" i="2"/>
  <c r="AW422" i="2"/>
  <c r="AV422" i="2"/>
  <c r="AY428" i="2" s="1"/>
  <c r="AU422" i="2"/>
  <c r="AT422" i="2"/>
  <c r="AN422" i="2"/>
  <c r="AO422" i="2" s="1"/>
  <c r="AM422" i="2"/>
  <c r="AJ422" i="2"/>
  <c r="AI422" i="2"/>
  <c r="AH422" i="2"/>
  <c r="AG422" i="2"/>
  <c r="AF422" i="2"/>
  <c r="AE422" i="2"/>
  <c r="AB422" i="2"/>
  <c r="AA422" i="2"/>
  <c r="Y422" i="2"/>
  <c r="X422" i="2"/>
  <c r="U422" i="2"/>
  <c r="O422" i="2"/>
  <c r="N422" i="2"/>
  <c r="L422" i="2"/>
  <c r="K422" i="2"/>
  <c r="J422" i="2"/>
  <c r="H422" i="2"/>
  <c r="F422" i="2"/>
  <c r="G422" i="2" s="1"/>
  <c r="B422" i="2"/>
  <c r="AK422" i="2" s="1"/>
  <c r="BN421" i="2"/>
  <c r="BM421" i="2"/>
  <c r="BJ421" i="2"/>
  <c r="BI421" i="2"/>
  <c r="BF421" i="2"/>
  <c r="BE421" i="2"/>
  <c r="AW421" i="2"/>
  <c r="AV421" i="2"/>
  <c r="AU421" i="2"/>
  <c r="AT421" i="2"/>
  <c r="AN421" i="2"/>
  <c r="AM421" i="2"/>
  <c r="AO421" i="2" s="1"/>
  <c r="AI421" i="2"/>
  <c r="AG421" i="2"/>
  <c r="AF421" i="2"/>
  <c r="AE421" i="2"/>
  <c r="AA421" i="2"/>
  <c r="X421" i="2"/>
  <c r="Y421" i="2" s="1"/>
  <c r="U421" i="2"/>
  <c r="O421" i="2"/>
  <c r="N421" i="2"/>
  <c r="L421" i="2"/>
  <c r="K421" i="2"/>
  <c r="J421" i="2"/>
  <c r="H421" i="2"/>
  <c r="G421" i="2"/>
  <c r="F421" i="2"/>
  <c r="B421" i="2"/>
  <c r="AL426" i="2" s="1"/>
  <c r="BN420" i="2"/>
  <c r="BM420" i="2"/>
  <c r="BJ420" i="2"/>
  <c r="BI420" i="2"/>
  <c r="BF420" i="2"/>
  <c r="BE420" i="2"/>
  <c r="AX420" i="2"/>
  <c r="AW420" i="2"/>
  <c r="AV420" i="2"/>
  <c r="AY426" i="2" s="1"/>
  <c r="AU420" i="2"/>
  <c r="AT420" i="2"/>
  <c r="AN420" i="2"/>
  <c r="AM420" i="2"/>
  <c r="AJ420" i="2"/>
  <c r="AI420" i="2"/>
  <c r="AH420" i="2"/>
  <c r="AG420" i="2"/>
  <c r="AF420" i="2"/>
  <c r="AE420" i="2"/>
  <c r="AB420" i="2"/>
  <c r="AA420" i="2"/>
  <c r="Y420" i="2"/>
  <c r="X420" i="2"/>
  <c r="U420" i="2"/>
  <c r="O420" i="2"/>
  <c r="N420" i="2"/>
  <c r="L420" i="2"/>
  <c r="K420" i="2"/>
  <c r="J420" i="2"/>
  <c r="H420" i="2"/>
  <c r="F420" i="2"/>
  <c r="G420" i="2" s="1"/>
  <c r="B420" i="2"/>
  <c r="AK420" i="2" s="1"/>
  <c r="BN419" i="2"/>
  <c r="BM419" i="2"/>
  <c r="BJ419" i="2"/>
  <c r="BI419" i="2"/>
  <c r="BF419" i="2"/>
  <c r="BE419" i="2"/>
  <c r="AW419" i="2"/>
  <c r="AV419" i="2"/>
  <c r="AU419" i="2"/>
  <c r="AT419" i="2"/>
  <c r="AO419" i="2"/>
  <c r="AN419" i="2"/>
  <c r="AM419" i="2"/>
  <c r="AI419" i="2"/>
  <c r="AG419" i="2"/>
  <c r="AF419" i="2"/>
  <c r="AE419" i="2"/>
  <c r="AA419" i="2"/>
  <c r="X419" i="2"/>
  <c r="Y419" i="2" s="1"/>
  <c r="U419" i="2"/>
  <c r="O419" i="2"/>
  <c r="N419" i="2"/>
  <c r="L419" i="2"/>
  <c r="K419" i="2"/>
  <c r="J419" i="2"/>
  <c r="H419" i="2"/>
  <c r="G419" i="2"/>
  <c r="F419" i="2"/>
  <c r="B419" i="2"/>
  <c r="BN418" i="2"/>
  <c r="BM418" i="2"/>
  <c r="BJ418" i="2"/>
  <c r="BI418" i="2"/>
  <c r="BF418" i="2"/>
  <c r="BE418" i="2"/>
  <c r="AW418" i="2"/>
  <c r="AV418" i="2"/>
  <c r="AY424" i="2" s="1"/>
  <c r="AU418" i="2"/>
  <c r="AT418" i="2"/>
  <c r="AN418" i="2"/>
  <c r="AO418" i="2" s="1"/>
  <c r="AM418" i="2"/>
  <c r="AJ418" i="2"/>
  <c r="AI418" i="2"/>
  <c r="AG418" i="2"/>
  <c r="AF418" i="2"/>
  <c r="AE418" i="2"/>
  <c r="AB418" i="2"/>
  <c r="AA418" i="2"/>
  <c r="Y418" i="2"/>
  <c r="X418" i="2"/>
  <c r="U418" i="2"/>
  <c r="O418" i="2"/>
  <c r="N418" i="2"/>
  <c r="L418" i="2"/>
  <c r="K418" i="2"/>
  <c r="J418" i="2"/>
  <c r="H418" i="2"/>
  <c r="F418" i="2"/>
  <c r="G418" i="2" s="1"/>
  <c r="B418" i="2"/>
  <c r="AH418" i="2" s="1"/>
  <c r="BL417" i="2"/>
  <c r="BN417" i="2" s="1"/>
  <c r="BK417" i="2"/>
  <c r="BM417" i="2" s="1"/>
  <c r="BJ417" i="2"/>
  <c r="BH417" i="2"/>
  <c r="BG417" i="2"/>
  <c r="BI417" i="2" s="1"/>
  <c r="BC417" i="2"/>
  <c r="BF417" i="2" s="1"/>
  <c r="BB417" i="2"/>
  <c r="BE417" i="2" s="1"/>
  <c r="AX417" i="2"/>
  <c r="AW417" i="2"/>
  <c r="AV417" i="2"/>
  <c r="AU417" i="2"/>
  <c r="AT417" i="2"/>
  <c r="AN417" i="2"/>
  <c r="AM417" i="2"/>
  <c r="AO417" i="2" s="1"/>
  <c r="AI417" i="2"/>
  <c r="AG417" i="2"/>
  <c r="AF417" i="2"/>
  <c r="AE417" i="2"/>
  <c r="AA417" i="2"/>
  <c r="AH417" i="2" s="1"/>
  <c r="X417" i="2"/>
  <c r="Y417" i="2" s="1"/>
  <c r="U417" i="2"/>
  <c r="O417" i="2"/>
  <c r="N417" i="2"/>
  <c r="L417" i="2"/>
  <c r="K417" i="2"/>
  <c r="J417" i="2"/>
  <c r="H417" i="2"/>
  <c r="G417" i="2"/>
  <c r="F417" i="2"/>
  <c r="B417" i="2"/>
  <c r="AK417" i="2" s="1"/>
  <c r="BN416" i="2"/>
  <c r="BM416" i="2"/>
  <c r="BJ416" i="2"/>
  <c r="BI416" i="2"/>
  <c r="BF416" i="2"/>
  <c r="BE416" i="2"/>
  <c r="AX416" i="2"/>
  <c r="AW416" i="2"/>
  <c r="AZ422" i="2" s="1"/>
  <c r="AV416" i="2"/>
  <c r="AY422" i="2" s="1"/>
  <c r="AU416" i="2"/>
  <c r="AT416" i="2"/>
  <c r="AN416" i="2"/>
  <c r="AO416" i="2" s="1"/>
  <c r="AM416" i="2"/>
  <c r="AL416" i="2"/>
  <c r="AJ416" i="2"/>
  <c r="AI416" i="2"/>
  <c r="AH416" i="2"/>
  <c r="AG416" i="2"/>
  <c r="AF416" i="2"/>
  <c r="AE416" i="2"/>
  <c r="AB416" i="2"/>
  <c r="AA416" i="2"/>
  <c r="Y416" i="2"/>
  <c r="X416" i="2"/>
  <c r="U416" i="2"/>
  <c r="O416" i="2"/>
  <c r="N416" i="2"/>
  <c r="L416" i="2"/>
  <c r="K416" i="2"/>
  <c r="J416" i="2"/>
  <c r="H416" i="2"/>
  <c r="F416" i="2"/>
  <c r="G416" i="2" s="1"/>
  <c r="B416" i="2"/>
  <c r="AK416" i="2" s="1"/>
  <c r="BN415" i="2"/>
  <c r="BM415" i="2"/>
  <c r="BJ415" i="2"/>
  <c r="BI415" i="2"/>
  <c r="BF415" i="2"/>
  <c r="BE415" i="2"/>
  <c r="AW415" i="2"/>
  <c r="AZ421" i="2" s="1"/>
  <c r="AV415" i="2"/>
  <c r="AY421" i="2" s="1"/>
  <c r="BA421" i="2" s="1"/>
  <c r="AU415" i="2"/>
  <c r="AT415" i="2"/>
  <c r="AO415" i="2"/>
  <c r="AN415" i="2"/>
  <c r="AM415" i="2"/>
  <c r="AI415" i="2"/>
  <c r="AG415" i="2"/>
  <c r="AF415" i="2"/>
  <c r="AE415" i="2"/>
  <c r="AA415" i="2"/>
  <c r="X415" i="2"/>
  <c r="Y415" i="2" s="1"/>
  <c r="U415" i="2"/>
  <c r="O415" i="2"/>
  <c r="N415" i="2"/>
  <c r="L415" i="2"/>
  <c r="K415" i="2"/>
  <c r="J415" i="2"/>
  <c r="H415" i="2"/>
  <c r="G415" i="2"/>
  <c r="F415" i="2"/>
  <c r="B415" i="2"/>
  <c r="BN414" i="2"/>
  <c r="BM414" i="2"/>
  <c r="BJ414" i="2"/>
  <c r="BI414" i="2"/>
  <c r="BF414" i="2"/>
  <c r="BE414" i="2"/>
  <c r="AW414" i="2"/>
  <c r="AV414" i="2"/>
  <c r="AU414" i="2"/>
  <c r="AT414" i="2"/>
  <c r="AN414" i="2"/>
  <c r="AM414" i="2"/>
  <c r="AO414" i="2" s="1"/>
  <c r="AJ414" i="2"/>
  <c r="AI414" i="2"/>
  <c r="AH414" i="2"/>
  <c r="AG414" i="2"/>
  <c r="AF414" i="2"/>
  <c r="AE414" i="2"/>
  <c r="AB414" i="2"/>
  <c r="AA414" i="2"/>
  <c r="Y414" i="2"/>
  <c r="X414" i="2"/>
  <c r="U414" i="2"/>
  <c r="O414" i="2"/>
  <c r="N414" i="2"/>
  <c r="L414" i="2"/>
  <c r="K414" i="2"/>
  <c r="J414" i="2"/>
  <c r="H414" i="2"/>
  <c r="F414" i="2"/>
  <c r="G414" i="2" s="1"/>
  <c r="B414" i="2"/>
  <c r="AK414" i="2" s="1"/>
  <c r="BN413" i="2"/>
  <c r="BM413" i="2"/>
  <c r="BJ413" i="2"/>
  <c r="BI413" i="2"/>
  <c r="BF413" i="2"/>
  <c r="BE413" i="2"/>
  <c r="AW413" i="2"/>
  <c r="AV413" i="2"/>
  <c r="AY419" i="2" s="1"/>
  <c r="AU413" i="2"/>
  <c r="AT413" i="2"/>
  <c r="AN413" i="2"/>
  <c r="AM413" i="2"/>
  <c r="AO413" i="2" s="1"/>
  <c r="AI413" i="2"/>
  <c r="AG413" i="2"/>
  <c r="AF413" i="2"/>
  <c r="AE413" i="2"/>
  <c r="AA413" i="2"/>
  <c r="AH413" i="2" s="1"/>
  <c r="X413" i="2"/>
  <c r="Y413" i="2" s="1"/>
  <c r="U413" i="2"/>
  <c r="O413" i="2"/>
  <c r="N413" i="2"/>
  <c r="L413" i="2"/>
  <c r="K413" i="2"/>
  <c r="J413" i="2"/>
  <c r="H413" i="2"/>
  <c r="G413" i="2"/>
  <c r="F413" i="2"/>
  <c r="B413" i="2"/>
  <c r="AJ413" i="2" s="1"/>
  <c r="BN412" i="2"/>
  <c r="BM412" i="2"/>
  <c r="BJ412" i="2"/>
  <c r="BI412" i="2"/>
  <c r="BF412" i="2"/>
  <c r="BE412" i="2"/>
  <c r="AX412" i="2"/>
  <c r="AW412" i="2"/>
  <c r="AZ418" i="2" s="1"/>
  <c r="AV412" i="2"/>
  <c r="AU412" i="2"/>
  <c r="AT412" i="2"/>
  <c r="AN412" i="2"/>
  <c r="AO412" i="2" s="1"/>
  <c r="AM412" i="2"/>
  <c r="AJ412" i="2"/>
  <c r="AI412" i="2"/>
  <c r="AH412" i="2"/>
  <c r="AG412" i="2"/>
  <c r="AF412" i="2"/>
  <c r="AE412" i="2"/>
  <c r="AB412" i="2"/>
  <c r="AA412" i="2"/>
  <c r="Y412" i="2"/>
  <c r="X412" i="2"/>
  <c r="U412" i="2"/>
  <c r="O412" i="2"/>
  <c r="N412" i="2"/>
  <c r="L412" i="2"/>
  <c r="K412" i="2"/>
  <c r="J412" i="2"/>
  <c r="H412" i="2"/>
  <c r="F412" i="2"/>
  <c r="G412" i="2" s="1"/>
  <c r="B412" i="2"/>
  <c r="AK412" i="2" s="1"/>
  <c r="BN411" i="2"/>
  <c r="BM411" i="2"/>
  <c r="BJ411" i="2"/>
  <c r="BI411" i="2"/>
  <c r="BF411" i="2"/>
  <c r="BE411" i="2"/>
  <c r="AW411" i="2"/>
  <c r="AV411" i="2"/>
  <c r="AU411" i="2"/>
  <c r="AT411" i="2"/>
  <c r="AO411" i="2"/>
  <c r="AN411" i="2"/>
  <c r="AM411" i="2"/>
  <c r="AI411" i="2"/>
  <c r="AG411" i="2"/>
  <c r="AF411" i="2"/>
  <c r="AE411" i="2"/>
  <c r="AA411" i="2"/>
  <c r="X411" i="2"/>
  <c r="Y411" i="2" s="1"/>
  <c r="U411" i="2"/>
  <c r="O411" i="2"/>
  <c r="N411" i="2"/>
  <c r="L411" i="2"/>
  <c r="K411" i="2"/>
  <c r="J411" i="2"/>
  <c r="H411" i="2"/>
  <c r="G411" i="2"/>
  <c r="F411" i="2"/>
  <c r="B411" i="2"/>
  <c r="BN410" i="2"/>
  <c r="BM410" i="2"/>
  <c r="BJ410" i="2"/>
  <c r="BI410" i="2"/>
  <c r="BF410" i="2"/>
  <c r="BE410" i="2"/>
  <c r="AW410" i="2"/>
  <c r="AV410" i="2"/>
  <c r="AU410" i="2"/>
  <c r="AT410" i="2"/>
  <c r="AN410" i="2"/>
  <c r="AM410" i="2"/>
  <c r="AO410" i="2" s="1"/>
  <c r="AJ410" i="2"/>
  <c r="AI410" i="2"/>
  <c r="AH410" i="2"/>
  <c r="AG410" i="2"/>
  <c r="AF410" i="2"/>
  <c r="AE410" i="2"/>
  <c r="AB410" i="2"/>
  <c r="AA410" i="2"/>
  <c r="Y410" i="2"/>
  <c r="X410" i="2"/>
  <c r="U410" i="2"/>
  <c r="O410" i="2"/>
  <c r="N410" i="2"/>
  <c r="L410" i="2"/>
  <c r="K410" i="2"/>
  <c r="J410" i="2"/>
  <c r="H410" i="2"/>
  <c r="F410" i="2"/>
  <c r="G410" i="2" s="1"/>
  <c r="B410" i="2"/>
  <c r="AK410" i="2" s="1"/>
  <c r="BN409" i="2"/>
  <c r="BM409" i="2"/>
  <c r="BJ409" i="2"/>
  <c r="BI409" i="2"/>
  <c r="BF409" i="2"/>
  <c r="BE409" i="2"/>
  <c r="AW409" i="2"/>
  <c r="AV409" i="2"/>
  <c r="AX409" i="2" s="1"/>
  <c r="AU409" i="2"/>
  <c r="AT409" i="2"/>
  <c r="AN409" i="2"/>
  <c r="AM409" i="2"/>
  <c r="AO409" i="2" s="1"/>
  <c r="AI409" i="2"/>
  <c r="AG409" i="2"/>
  <c r="AF409" i="2"/>
  <c r="AE409" i="2"/>
  <c r="AA409" i="2"/>
  <c r="AH409" i="2" s="1"/>
  <c r="X409" i="2"/>
  <c r="Y409" i="2" s="1"/>
  <c r="U409" i="2"/>
  <c r="O409" i="2"/>
  <c r="N409" i="2"/>
  <c r="L409" i="2"/>
  <c r="K409" i="2"/>
  <c r="J409" i="2"/>
  <c r="H409" i="2"/>
  <c r="G409" i="2"/>
  <c r="F409" i="2"/>
  <c r="B409" i="2"/>
  <c r="AK409" i="2" s="1"/>
  <c r="BN408" i="2"/>
  <c r="BM408" i="2"/>
  <c r="BJ408" i="2"/>
  <c r="BI408" i="2"/>
  <c r="BF408" i="2"/>
  <c r="BE408" i="2"/>
  <c r="AX408" i="2"/>
  <c r="AW408" i="2"/>
  <c r="AV408" i="2"/>
  <c r="AU408" i="2"/>
  <c r="AT408" i="2"/>
  <c r="AN408" i="2"/>
  <c r="AM408" i="2"/>
  <c r="AO408" i="2" s="1"/>
  <c r="AJ408" i="2"/>
  <c r="AI408" i="2"/>
  <c r="AH408" i="2"/>
  <c r="AG408" i="2"/>
  <c r="AF408" i="2"/>
  <c r="AE408" i="2"/>
  <c r="AB408" i="2"/>
  <c r="AA408" i="2"/>
  <c r="Y408" i="2"/>
  <c r="X408" i="2"/>
  <c r="U408" i="2"/>
  <c r="O408" i="2"/>
  <c r="N408" i="2"/>
  <c r="L408" i="2"/>
  <c r="K408" i="2"/>
  <c r="J408" i="2"/>
  <c r="H408" i="2"/>
  <c r="F408" i="2"/>
  <c r="G408" i="2" s="1"/>
  <c r="B408" i="2"/>
  <c r="AK408" i="2" s="1"/>
  <c r="BN407" i="2"/>
  <c r="BM407" i="2"/>
  <c r="BJ407" i="2"/>
  <c r="BI407" i="2"/>
  <c r="BF407" i="2"/>
  <c r="BE407" i="2"/>
  <c r="AW407" i="2"/>
  <c r="AZ410" i="2" s="1"/>
  <c r="AV407" i="2"/>
  <c r="AU407" i="2"/>
  <c r="AT407" i="2"/>
  <c r="AO407" i="2"/>
  <c r="AN407" i="2"/>
  <c r="AM407" i="2"/>
  <c r="AI407" i="2"/>
  <c r="AG407" i="2"/>
  <c r="AF407" i="2"/>
  <c r="AE407" i="2"/>
  <c r="AA407" i="2"/>
  <c r="X407" i="2"/>
  <c r="Y407" i="2" s="1"/>
  <c r="U407" i="2"/>
  <c r="O407" i="2"/>
  <c r="N407" i="2"/>
  <c r="L407" i="2"/>
  <c r="K407" i="2"/>
  <c r="J407" i="2"/>
  <c r="H407" i="2"/>
  <c r="G407" i="2"/>
  <c r="F407" i="2"/>
  <c r="B407" i="2"/>
  <c r="BN406" i="2"/>
  <c r="BM406" i="2"/>
  <c r="BJ406" i="2"/>
  <c r="BI406" i="2"/>
  <c r="BF406" i="2"/>
  <c r="BE406" i="2"/>
  <c r="AZ406" i="2"/>
  <c r="AW406" i="2"/>
  <c r="AZ412" i="2" s="1"/>
  <c r="AV406" i="2"/>
  <c r="AY409" i="2" s="1"/>
  <c r="AU406" i="2"/>
  <c r="AT406" i="2"/>
  <c r="AN406" i="2"/>
  <c r="AO406" i="2" s="1"/>
  <c r="AM406" i="2"/>
  <c r="AJ406" i="2"/>
  <c r="AI406" i="2"/>
  <c r="AH406" i="2"/>
  <c r="AG406" i="2"/>
  <c r="AF406" i="2"/>
  <c r="AE406" i="2"/>
  <c r="AB406" i="2"/>
  <c r="AA406" i="2"/>
  <c r="Y406" i="2"/>
  <c r="X406" i="2"/>
  <c r="U406" i="2"/>
  <c r="O406" i="2"/>
  <c r="N406" i="2"/>
  <c r="L406" i="2"/>
  <c r="K406" i="2"/>
  <c r="J406" i="2"/>
  <c r="H406" i="2"/>
  <c r="F406" i="2"/>
  <c r="G406" i="2" s="1"/>
  <c r="B406" i="2"/>
  <c r="AK406" i="2" s="1"/>
  <c r="BN405" i="2"/>
  <c r="BM405" i="2"/>
  <c r="BJ405" i="2"/>
  <c r="BI405" i="2"/>
  <c r="BF405" i="2"/>
  <c r="BE405" i="2"/>
  <c r="AW405" i="2"/>
  <c r="AZ411" i="2" s="1"/>
  <c r="AV405" i="2"/>
  <c r="AX405" i="2" s="1"/>
  <c r="AU405" i="2"/>
  <c r="AT405" i="2"/>
  <c r="AN405" i="2"/>
  <c r="AM405" i="2"/>
  <c r="AO405" i="2" s="1"/>
  <c r="AI405" i="2"/>
  <c r="AG405" i="2"/>
  <c r="AF405" i="2"/>
  <c r="AE405" i="2"/>
  <c r="AA405" i="2"/>
  <c r="AH405" i="2" s="1"/>
  <c r="X405" i="2"/>
  <c r="Y405" i="2" s="1"/>
  <c r="U405" i="2"/>
  <c r="O405" i="2"/>
  <c r="N405" i="2"/>
  <c r="L405" i="2"/>
  <c r="K405" i="2"/>
  <c r="J405" i="2"/>
  <c r="H405" i="2"/>
  <c r="G405" i="2"/>
  <c r="F405" i="2"/>
  <c r="B405" i="2"/>
  <c r="AK405" i="2" s="1"/>
  <c r="BN404" i="2"/>
  <c r="BM404" i="2"/>
  <c r="BJ404" i="2"/>
  <c r="BI404" i="2"/>
  <c r="BF404" i="2"/>
  <c r="BE404" i="2"/>
  <c r="AX404" i="2"/>
  <c r="AW404" i="2"/>
  <c r="AV404" i="2"/>
  <c r="AU404" i="2"/>
  <c r="AT404" i="2"/>
  <c r="AN404" i="2"/>
  <c r="AM404" i="2"/>
  <c r="AO404" i="2" s="1"/>
  <c r="AJ404" i="2"/>
  <c r="AI404" i="2"/>
  <c r="AH404" i="2"/>
  <c r="AG404" i="2"/>
  <c r="AF404" i="2"/>
  <c r="AE404" i="2"/>
  <c r="AB404" i="2"/>
  <c r="AA404" i="2"/>
  <c r="X404" i="2"/>
  <c r="Y404" i="2" s="1"/>
  <c r="U404" i="2"/>
  <c r="O404" i="2"/>
  <c r="N404" i="2"/>
  <c r="L404" i="2"/>
  <c r="K404" i="2"/>
  <c r="J404" i="2"/>
  <c r="H404" i="2"/>
  <c r="F404" i="2"/>
  <c r="G404" i="2" s="1"/>
  <c r="B404" i="2"/>
  <c r="AK404" i="2" s="1"/>
  <c r="BN403" i="2"/>
  <c r="BM403" i="2"/>
  <c r="BJ403" i="2"/>
  <c r="BI403" i="2"/>
  <c r="BF403" i="2"/>
  <c r="BE403" i="2"/>
  <c r="AW403" i="2"/>
  <c r="AV403" i="2"/>
  <c r="AU403" i="2"/>
  <c r="AT403" i="2"/>
  <c r="AO403" i="2"/>
  <c r="AN403" i="2"/>
  <c r="AM403" i="2"/>
  <c r="AK403" i="2"/>
  <c r="AI403" i="2"/>
  <c r="AG403" i="2"/>
  <c r="AF403" i="2"/>
  <c r="AE403" i="2"/>
  <c r="AA403" i="2"/>
  <c r="X403" i="2"/>
  <c r="Y403" i="2" s="1"/>
  <c r="U403" i="2"/>
  <c r="O403" i="2"/>
  <c r="N403" i="2"/>
  <c r="L403" i="2"/>
  <c r="K403" i="2"/>
  <c r="J403" i="2"/>
  <c r="H403" i="2"/>
  <c r="F403" i="2"/>
  <c r="G403" i="2" s="1"/>
  <c r="B403" i="2"/>
  <c r="BN402" i="2"/>
  <c r="BM402" i="2"/>
  <c r="BJ402" i="2"/>
  <c r="BI402" i="2"/>
  <c r="BF402" i="2"/>
  <c r="BE402" i="2"/>
  <c r="AW402" i="2"/>
  <c r="AZ408" i="2" s="1"/>
  <c r="AV402" i="2"/>
  <c r="AU402" i="2"/>
  <c r="AT402" i="2"/>
  <c r="AN402" i="2"/>
  <c r="AO402" i="2" s="1"/>
  <c r="AM402" i="2"/>
  <c r="AJ402" i="2"/>
  <c r="AI402" i="2"/>
  <c r="AG402" i="2"/>
  <c r="AF402" i="2"/>
  <c r="AE402" i="2"/>
  <c r="AA402" i="2"/>
  <c r="AH402" i="2" s="1"/>
  <c r="Y402" i="2"/>
  <c r="X402" i="2"/>
  <c r="U402" i="2"/>
  <c r="O402" i="2"/>
  <c r="N402" i="2"/>
  <c r="L402" i="2"/>
  <c r="K402" i="2"/>
  <c r="J402" i="2"/>
  <c r="H402" i="2"/>
  <c r="F402" i="2"/>
  <c r="G402" i="2" s="1"/>
  <c r="B402" i="2"/>
  <c r="AK402" i="2" s="1"/>
  <c r="BN401" i="2"/>
  <c r="BM401" i="2"/>
  <c r="BJ401" i="2"/>
  <c r="BI401" i="2"/>
  <c r="BF401" i="2"/>
  <c r="BE401" i="2"/>
  <c r="AW401" i="2"/>
  <c r="AZ407" i="2" s="1"/>
  <c r="AV401" i="2"/>
  <c r="AX401" i="2" s="1"/>
  <c r="AU401" i="2"/>
  <c r="AT401" i="2"/>
  <c r="AN401" i="2"/>
  <c r="AM401" i="2"/>
  <c r="AO401" i="2" s="1"/>
  <c r="AJ401" i="2"/>
  <c r="AI401" i="2"/>
  <c r="AG401" i="2"/>
  <c r="AF401" i="2"/>
  <c r="AE401" i="2"/>
  <c r="AA401" i="2"/>
  <c r="AH401" i="2" s="1"/>
  <c r="X401" i="2"/>
  <c r="Y401" i="2" s="1"/>
  <c r="U401" i="2"/>
  <c r="O401" i="2"/>
  <c r="N401" i="2"/>
  <c r="L401" i="2"/>
  <c r="K401" i="2"/>
  <c r="J401" i="2"/>
  <c r="H401" i="2"/>
  <c r="G401" i="2"/>
  <c r="F401" i="2"/>
  <c r="B401" i="2"/>
  <c r="AK401" i="2" s="1"/>
  <c r="BN400" i="2"/>
  <c r="BM400" i="2"/>
  <c r="BJ400" i="2"/>
  <c r="BI400" i="2"/>
  <c r="BF400" i="2"/>
  <c r="BE400" i="2"/>
  <c r="AX400" i="2"/>
  <c r="AW400" i="2"/>
  <c r="AV400" i="2"/>
  <c r="AY406" i="2" s="1"/>
  <c r="BA406" i="2" s="1"/>
  <c r="AU400" i="2"/>
  <c r="AT400" i="2"/>
  <c r="AN400" i="2"/>
  <c r="AM400" i="2"/>
  <c r="AO400" i="2" s="1"/>
  <c r="AJ400" i="2"/>
  <c r="AI400" i="2"/>
  <c r="AH400" i="2"/>
  <c r="AG400" i="2"/>
  <c r="AF400" i="2"/>
  <c r="AE400" i="2"/>
  <c r="AB400" i="2"/>
  <c r="AA400" i="2"/>
  <c r="X400" i="2"/>
  <c r="Y400" i="2" s="1"/>
  <c r="U400" i="2"/>
  <c r="O400" i="2"/>
  <c r="N400" i="2"/>
  <c r="L400" i="2"/>
  <c r="K400" i="2"/>
  <c r="J400" i="2"/>
  <c r="H400" i="2"/>
  <c r="F400" i="2"/>
  <c r="G400" i="2" s="1"/>
  <c r="B400" i="2"/>
  <c r="AK400" i="2" s="1"/>
  <c r="BN399" i="2"/>
  <c r="BM399" i="2"/>
  <c r="BJ399" i="2"/>
  <c r="BI399" i="2"/>
  <c r="BF399" i="2"/>
  <c r="BE399" i="2"/>
  <c r="AW399" i="2"/>
  <c r="AV399" i="2"/>
  <c r="AU399" i="2"/>
  <c r="AT399" i="2"/>
  <c r="AK399" i="2"/>
  <c r="AI399" i="2"/>
  <c r="AG399" i="2"/>
  <c r="AF399" i="2"/>
  <c r="AE399" i="2"/>
  <c r="AA399" i="2"/>
  <c r="X399" i="2"/>
  <c r="Y399" i="2" s="1"/>
  <c r="U399" i="2"/>
  <c r="O399" i="2"/>
  <c r="N399" i="2"/>
  <c r="L399" i="2"/>
  <c r="K399" i="2"/>
  <c r="J399" i="2"/>
  <c r="H399" i="2"/>
  <c r="F399" i="2"/>
  <c r="G399" i="2" s="1"/>
  <c r="B399" i="2"/>
  <c r="BN398" i="2"/>
  <c r="BM398" i="2"/>
  <c r="BJ398" i="2"/>
  <c r="BI398" i="2"/>
  <c r="BF398" i="2"/>
  <c r="BE398" i="2"/>
  <c r="AW398" i="2"/>
  <c r="AZ404" i="2" s="1"/>
  <c r="AV398" i="2"/>
  <c r="AU398" i="2"/>
  <c r="AT398" i="2"/>
  <c r="AN398" i="2"/>
  <c r="AO398" i="2" s="1"/>
  <c r="AM398" i="2"/>
  <c r="AJ398" i="2"/>
  <c r="AI398" i="2"/>
  <c r="AG398" i="2"/>
  <c r="AF398" i="2"/>
  <c r="AE398" i="2"/>
  <c r="AA398" i="2"/>
  <c r="AH398" i="2" s="1"/>
  <c r="Y398" i="2"/>
  <c r="X398" i="2"/>
  <c r="U398" i="2"/>
  <c r="O398" i="2"/>
  <c r="N398" i="2"/>
  <c r="L398" i="2"/>
  <c r="K398" i="2"/>
  <c r="J398" i="2"/>
  <c r="H398" i="2"/>
  <c r="F398" i="2"/>
  <c r="G398" i="2" s="1"/>
  <c r="B398" i="2"/>
  <c r="AK398" i="2" s="1"/>
  <c r="BN397" i="2"/>
  <c r="BM397" i="2"/>
  <c r="BJ397" i="2"/>
  <c r="BI397" i="2"/>
  <c r="BF397" i="2"/>
  <c r="BE397" i="2"/>
  <c r="AY397" i="2"/>
  <c r="AW397" i="2"/>
  <c r="AV397" i="2"/>
  <c r="AX397" i="2" s="1"/>
  <c r="AU397" i="2"/>
  <c r="AT397" i="2"/>
  <c r="AN397" i="2"/>
  <c r="AM397" i="2"/>
  <c r="AO397" i="2" s="1"/>
  <c r="AK397" i="2"/>
  <c r="AJ397" i="2"/>
  <c r="AI397" i="2"/>
  <c r="AG397" i="2"/>
  <c r="AF397" i="2"/>
  <c r="AE397" i="2"/>
  <c r="AB397" i="2"/>
  <c r="X397" i="2"/>
  <c r="Y397" i="2" s="1"/>
  <c r="U397" i="2"/>
  <c r="O397" i="2"/>
  <c r="N397" i="2"/>
  <c r="L397" i="2"/>
  <c r="K397" i="2"/>
  <c r="J397" i="2"/>
  <c r="H397" i="2"/>
  <c r="F397" i="2"/>
  <c r="G397" i="2" s="1"/>
  <c r="B397" i="2"/>
  <c r="AH397" i="2" s="1"/>
  <c r="BN396" i="2"/>
  <c r="BM396" i="2"/>
  <c r="BJ396" i="2"/>
  <c r="BI396" i="2"/>
  <c r="BF396" i="2"/>
  <c r="BE396" i="2"/>
  <c r="AW396" i="2"/>
  <c r="AX396" i="2" s="1"/>
  <c r="AV396" i="2"/>
  <c r="AY402" i="2" s="1"/>
  <c r="AU396" i="2"/>
  <c r="AT396" i="2"/>
  <c r="AO396" i="2"/>
  <c r="AN396" i="2"/>
  <c r="AM396" i="2"/>
  <c r="AK396" i="2"/>
  <c r="AI396" i="2"/>
  <c r="AG396" i="2"/>
  <c r="AF396" i="2"/>
  <c r="AE396" i="2"/>
  <c r="AB396" i="2"/>
  <c r="Y396" i="2"/>
  <c r="X396" i="2"/>
  <c r="U396" i="2"/>
  <c r="O396" i="2"/>
  <c r="N396" i="2"/>
  <c r="L396" i="2"/>
  <c r="K396" i="2"/>
  <c r="J396" i="2"/>
  <c r="H396" i="2"/>
  <c r="F396" i="2"/>
  <c r="G396" i="2" s="1"/>
  <c r="B396" i="2"/>
  <c r="AJ396" i="2" s="1"/>
  <c r="BN395" i="2"/>
  <c r="BM395" i="2"/>
  <c r="BJ395" i="2"/>
  <c r="BI395" i="2"/>
  <c r="BF395" i="2"/>
  <c r="BE395" i="2"/>
  <c r="AW395" i="2"/>
  <c r="AV395" i="2"/>
  <c r="AX395" i="2" s="1"/>
  <c r="AU395" i="2"/>
  <c r="AT395" i="2"/>
  <c r="AN395" i="2"/>
  <c r="AM395" i="2"/>
  <c r="AO395" i="2" s="1"/>
  <c r="AI395" i="2"/>
  <c r="AG395" i="2"/>
  <c r="AF395" i="2"/>
  <c r="AE395" i="2"/>
  <c r="AB395" i="2"/>
  <c r="Y395" i="2"/>
  <c r="U395" i="2"/>
  <c r="O395" i="2"/>
  <c r="N395" i="2"/>
  <c r="L395" i="2"/>
  <c r="K395" i="2"/>
  <c r="J395" i="2"/>
  <c r="H395" i="2"/>
  <c r="F395" i="2"/>
  <c r="G395" i="2" s="1"/>
  <c r="B395" i="2"/>
  <c r="BN394" i="2"/>
  <c r="BM394" i="2"/>
  <c r="BJ394" i="2"/>
  <c r="BI394" i="2"/>
  <c r="BF394" i="2"/>
  <c r="BE394" i="2"/>
  <c r="AW394" i="2"/>
  <c r="AV394" i="2"/>
  <c r="AU394" i="2"/>
  <c r="AT394" i="2"/>
  <c r="AN394" i="2"/>
  <c r="AO394" i="2" s="1"/>
  <c r="AM394" i="2"/>
  <c r="AK394" i="2"/>
  <c r="AJ394" i="2"/>
  <c r="AI394" i="2"/>
  <c r="AH394" i="2"/>
  <c r="AG394" i="2"/>
  <c r="AF394" i="2"/>
  <c r="AE394" i="2"/>
  <c r="AB394" i="2"/>
  <c r="Y394" i="2"/>
  <c r="U394" i="2"/>
  <c r="O394" i="2"/>
  <c r="N394" i="2"/>
  <c r="L394" i="2"/>
  <c r="K394" i="2"/>
  <c r="J394" i="2"/>
  <c r="H394" i="2"/>
  <c r="F394" i="2"/>
  <c r="G394" i="2" s="1"/>
  <c r="B394" i="2"/>
  <c r="BN393" i="2"/>
  <c r="BM393" i="2"/>
  <c r="BJ393" i="2"/>
  <c r="BI393" i="2"/>
  <c r="BF393" i="2"/>
  <c r="BE393" i="2"/>
  <c r="AW393" i="2"/>
  <c r="AV393" i="2"/>
  <c r="AU393" i="2"/>
  <c r="AT393" i="2"/>
  <c r="AO393" i="2"/>
  <c r="AN393" i="2"/>
  <c r="AM393" i="2"/>
  <c r="AK393" i="2"/>
  <c r="AI393" i="2"/>
  <c r="AG393" i="2"/>
  <c r="AF393" i="2"/>
  <c r="AE393" i="2"/>
  <c r="AA393" i="2"/>
  <c r="AH393" i="2" s="1"/>
  <c r="U393" i="2"/>
  <c r="O393" i="2"/>
  <c r="N393" i="2"/>
  <c r="L393" i="2"/>
  <c r="K393" i="2"/>
  <c r="J393" i="2"/>
  <c r="H393" i="2"/>
  <c r="F393" i="2"/>
  <c r="G393" i="2" s="1"/>
  <c r="B393" i="2"/>
  <c r="AJ393" i="2" s="1"/>
  <c r="BN392" i="2"/>
  <c r="BM392" i="2"/>
  <c r="BJ392" i="2"/>
  <c r="BI392" i="2"/>
  <c r="BF392" i="2"/>
  <c r="BE392" i="2"/>
  <c r="AW392" i="2"/>
  <c r="AV392" i="2"/>
  <c r="AY398" i="2" s="1"/>
  <c r="AU392" i="2"/>
  <c r="AT392" i="2"/>
  <c r="AM392" i="2"/>
  <c r="AJ392" i="2"/>
  <c r="AF392" i="2"/>
  <c r="AE392" i="2"/>
  <c r="AB392" i="2"/>
  <c r="Y392" i="2"/>
  <c r="T392" i="2"/>
  <c r="S392" i="2"/>
  <c r="X393" i="2" s="1"/>
  <c r="Y393" i="2" s="1"/>
  <c r="O392" i="2"/>
  <c r="N392" i="2"/>
  <c r="L392" i="2"/>
  <c r="K392" i="2"/>
  <c r="J392" i="2"/>
  <c r="H392" i="2"/>
  <c r="G392" i="2"/>
  <c r="F392" i="2"/>
  <c r="B392" i="2"/>
  <c r="AH392" i="2" s="1"/>
  <c r="BN391" i="2"/>
  <c r="BM391" i="2"/>
  <c r="BJ391" i="2"/>
  <c r="BI391" i="2"/>
  <c r="BF391" i="2"/>
  <c r="BE391" i="2"/>
  <c r="AX391" i="2"/>
  <c r="AW391" i="2"/>
  <c r="AZ397" i="2" s="1"/>
  <c r="AV391" i="2"/>
  <c r="AU391" i="2"/>
  <c r="AT391" i="2"/>
  <c r="AN391" i="2"/>
  <c r="AJ391" i="2"/>
  <c r="AI391" i="2"/>
  <c r="AH391" i="2"/>
  <c r="AG391" i="2"/>
  <c r="AF391" i="2"/>
  <c r="AE391" i="2"/>
  <c r="AB391" i="2"/>
  <c r="AA391" i="2"/>
  <c r="X391" i="2"/>
  <c r="Y391" i="2" s="1"/>
  <c r="U391" i="2"/>
  <c r="O391" i="2"/>
  <c r="N391" i="2"/>
  <c r="L391" i="2"/>
  <c r="K391" i="2"/>
  <c r="J391" i="2"/>
  <c r="H391" i="2"/>
  <c r="F391" i="2"/>
  <c r="G391" i="2" s="1"/>
  <c r="B391" i="2"/>
  <c r="AL397" i="2" s="1"/>
  <c r="BN390" i="2"/>
  <c r="BM390" i="2"/>
  <c r="BJ390" i="2"/>
  <c r="BI390" i="2"/>
  <c r="BF390" i="2"/>
  <c r="BE390" i="2"/>
  <c r="AW390" i="2"/>
  <c r="AV390" i="2"/>
  <c r="AY396" i="2" s="1"/>
  <c r="AU390" i="2"/>
  <c r="AT390" i="2"/>
  <c r="AK390" i="2"/>
  <c r="AI390" i="2"/>
  <c r="AG390" i="2"/>
  <c r="AF390" i="2"/>
  <c r="AE390" i="2"/>
  <c r="AA390" i="2"/>
  <c r="X390" i="2"/>
  <c r="Y390" i="2" s="1"/>
  <c r="U390" i="2"/>
  <c r="O390" i="2"/>
  <c r="N390" i="2"/>
  <c r="L390" i="2"/>
  <c r="K390" i="2"/>
  <c r="J390" i="2"/>
  <c r="H390" i="2"/>
  <c r="F390" i="2"/>
  <c r="G390" i="2" s="1"/>
  <c r="B390" i="2"/>
  <c r="BN389" i="2"/>
  <c r="BM389" i="2"/>
  <c r="BJ389" i="2"/>
  <c r="BI389" i="2"/>
  <c r="BF389" i="2"/>
  <c r="BE389" i="2"/>
  <c r="AW389" i="2"/>
  <c r="AZ395" i="2" s="1"/>
  <c r="AV389" i="2"/>
  <c r="AU389" i="2"/>
  <c r="AT389" i="2"/>
  <c r="AK389" i="2"/>
  <c r="AJ389" i="2"/>
  <c r="AI389" i="2"/>
  <c r="AG389" i="2"/>
  <c r="AF389" i="2"/>
  <c r="AE389" i="2"/>
  <c r="AB389" i="2"/>
  <c r="X389" i="2"/>
  <c r="Y389" i="2" s="1"/>
  <c r="U389" i="2"/>
  <c r="O389" i="2"/>
  <c r="N389" i="2"/>
  <c r="L389" i="2"/>
  <c r="K389" i="2"/>
  <c r="J389" i="2"/>
  <c r="H389" i="2"/>
  <c r="G389" i="2"/>
  <c r="F389" i="2"/>
  <c r="B389" i="2"/>
  <c r="BN388" i="2"/>
  <c r="BM388" i="2"/>
  <c r="BJ388" i="2"/>
  <c r="BI388" i="2"/>
  <c r="BF388" i="2"/>
  <c r="BE388" i="2"/>
  <c r="AX388" i="2"/>
  <c r="AW388" i="2"/>
  <c r="AV388" i="2"/>
  <c r="AU388" i="2"/>
  <c r="AT388" i="2"/>
  <c r="AJ388" i="2"/>
  <c r="AI388" i="2"/>
  <c r="AH388" i="2"/>
  <c r="AG388" i="2"/>
  <c r="AF388" i="2"/>
  <c r="AE388" i="2"/>
  <c r="AB388" i="2"/>
  <c r="AA388" i="2"/>
  <c r="X388" i="2"/>
  <c r="Y388" i="2" s="1"/>
  <c r="U388" i="2"/>
  <c r="O388" i="2"/>
  <c r="N388" i="2"/>
  <c r="L388" i="2"/>
  <c r="K388" i="2"/>
  <c r="J388" i="2"/>
  <c r="H388" i="2"/>
  <c r="F388" i="2"/>
  <c r="G388" i="2" s="1"/>
  <c r="B388" i="2"/>
  <c r="AK388" i="2" s="1"/>
  <c r="BN387" i="2"/>
  <c r="BM387" i="2"/>
  <c r="BJ387" i="2"/>
  <c r="BI387" i="2"/>
  <c r="BF387" i="2"/>
  <c r="BE387" i="2"/>
  <c r="AW387" i="2"/>
  <c r="AV387" i="2"/>
  <c r="AY393" i="2" s="1"/>
  <c r="AU387" i="2"/>
  <c r="AT387" i="2"/>
  <c r="AK387" i="2"/>
  <c r="AI387" i="2"/>
  <c r="AG387" i="2"/>
  <c r="AF387" i="2"/>
  <c r="AE387" i="2"/>
  <c r="AA387" i="2"/>
  <c r="X387" i="2"/>
  <c r="Y387" i="2" s="1"/>
  <c r="U387" i="2"/>
  <c r="O387" i="2"/>
  <c r="N387" i="2"/>
  <c r="L387" i="2"/>
  <c r="K387" i="2"/>
  <c r="J387" i="2"/>
  <c r="H387" i="2"/>
  <c r="F387" i="2"/>
  <c r="G387" i="2" s="1"/>
  <c r="B387" i="2"/>
  <c r="BL386" i="2"/>
  <c r="BN386" i="2" s="1"/>
  <c r="BK386" i="2"/>
  <c r="BM386" i="2" s="1"/>
  <c r="BJ386" i="2"/>
  <c r="BI386" i="2"/>
  <c r="BF386" i="2"/>
  <c r="BE386" i="2"/>
  <c r="AX386" i="2"/>
  <c r="AW386" i="2"/>
  <c r="AZ392" i="2" s="1"/>
  <c r="AV386" i="2"/>
  <c r="AU386" i="2"/>
  <c r="AT386" i="2"/>
  <c r="AJ386" i="2"/>
  <c r="AI386" i="2"/>
  <c r="AH386" i="2"/>
  <c r="AG386" i="2"/>
  <c r="AF386" i="2"/>
  <c r="AE386" i="2"/>
  <c r="AB386" i="2"/>
  <c r="AA386" i="2"/>
  <c r="Y386" i="2"/>
  <c r="X386" i="2"/>
  <c r="U386" i="2"/>
  <c r="O386" i="2"/>
  <c r="N386" i="2"/>
  <c r="L386" i="2"/>
  <c r="K386" i="2"/>
  <c r="J386" i="2"/>
  <c r="H386" i="2"/>
  <c r="F386" i="2"/>
  <c r="G386" i="2" s="1"/>
  <c r="B386" i="2"/>
  <c r="AK386" i="2" s="1"/>
  <c r="BN385" i="2"/>
  <c r="BM385" i="2"/>
  <c r="BJ385" i="2"/>
  <c r="BI385" i="2"/>
  <c r="BF385" i="2"/>
  <c r="BE385" i="2"/>
  <c r="AW385" i="2"/>
  <c r="AV385" i="2"/>
  <c r="AU385" i="2"/>
  <c r="AT385" i="2"/>
  <c r="AK385" i="2"/>
  <c r="AI385" i="2"/>
  <c r="AG385" i="2"/>
  <c r="AF385" i="2"/>
  <c r="AE385" i="2"/>
  <c r="AB385" i="2"/>
  <c r="Y385" i="2"/>
  <c r="U385" i="2"/>
  <c r="O385" i="2"/>
  <c r="N385" i="2"/>
  <c r="L385" i="2"/>
  <c r="K385" i="2"/>
  <c r="J385" i="2"/>
  <c r="H385" i="2"/>
  <c r="F385" i="2"/>
  <c r="G385" i="2" s="1"/>
  <c r="B385" i="2"/>
  <c r="BN384" i="2"/>
  <c r="BM384" i="2"/>
  <c r="BJ384" i="2"/>
  <c r="BI384" i="2"/>
  <c r="BF384" i="2"/>
  <c r="BE384" i="2"/>
  <c r="AW384" i="2"/>
  <c r="AZ390" i="2" s="1"/>
  <c r="AV384" i="2"/>
  <c r="AU384" i="2"/>
  <c r="AT384" i="2"/>
  <c r="AK384" i="2"/>
  <c r="AJ384" i="2"/>
  <c r="AI384" i="2"/>
  <c r="AG384" i="2"/>
  <c r="AE384" i="2"/>
  <c r="AB384" i="2"/>
  <c r="Y384" i="2"/>
  <c r="U384" i="2"/>
  <c r="O384" i="2"/>
  <c r="N384" i="2"/>
  <c r="L384" i="2"/>
  <c r="K384" i="2"/>
  <c r="J384" i="2"/>
  <c r="H384" i="2"/>
  <c r="F384" i="2"/>
  <c r="G384" i="2" s="1"/>
  <c r="B384" i="2"/>
  <c r="AH384" i="2" s="1"/>
  <c r="BN383" i="2"/>
  <c r="BM383" i="2"/>
  <c r="BJ383" i="2"/>
  <c r="BI383" i="2"/>
  <c r="BF383" i="2"/>
  <c r="BE383" i="2"/>
  <c r="AW383" i="2"/>
  <c r="AV383" i="2"/>
  <c r="AU383" i="2"/>
  <c r="AT383" i="2"/>
  <c r="AA383" i="2"/>
  <c r="X383" i="2"/>
  <c r="O383" i="2"/>
  <c r="N383" i="2"/>
  <c r="L383" i="2"/>
  <c r="K383" i="2"/>
  <c r="J383" i="2"/>
  <c r="H383" i="2"/>
  <c r="F383" i="2"/>
  <c r="G383" i="2" s="1"/>
  <c r="B383" i="2"/>
  <c r="AJ383" i="2" s="1"/>
  <c r="BN382" i="2"/>
  <c r="BM382" i="2"/>
  <c r="BJ382" i="2"/>
  <c r="BI382" i="2"/>
  <c r="BF382" i="2"/>
  <c r="BE382" i="2"/>
  <c r="AW382" i="2"/>
  <c r="AZ388" i="2" s="1"/>
  <c r="AV382" i="2"/>
  <c r="AU382" i="2"/>
  <c r="AT382" i="2"/>
  <c r="AK382" i="2"/>
  <c r="AJ382" i="2"/>
  <c r="AA382" i="2"/>
  <c r="AH382" i="2" s="1"/>
  <c r="Y382" i="2"/>
  <c r="X382" i="2"/>
  <c r="O382" i="2"/>
  <c r="N382" i="2"/>
  <c r="L382" i="2"/>
  <c r="K382" i="2"/>
  <c r="J382" i="2"/>
  <c r="H382" i="2"/>
  <c r="F382" i="2"/>
  <c r="G382" i="2" s="1"/>
  <c r="B382" i="2"/>
  <c r="CF381" i="2"/>
  <c r="BN381" i="2"/>
  <c r="BM381" i="2"/>
  <c r="BJ381" i="2"/>
  <c r="BI381" i="2"/>
  <c r="BF381" i="2"/>
  <c r="BE381" i="2"/>
  <c r="AW381" i="2"/>
  <c r="AV381" i="2"/>
  <c r="AU381" i="2"/>
  <c r="AT381" i="2"/>
  <c r="AK381" i="2"/>
  <c r="AA381" i="2"/>
  <c r="AH381" i="2" s="1"/>
  <c r="Y381" i="2"/>
  <c r="X381" i="2" s="1"/>
  <c r="O381" i="2"/>
  <c r="N381" i="2"/>
  <c r="L381" i="2"/>
  <c r="K381" i="2"/>
  <c r="J381" i="2"/>
  <c r="H381" i="2"/>
  <c r="F381" i="2"/>
  <c r="G381" i="2" s="1"/>
  <c r="B381" i="2"/>
  <c r="CF380" i="2"/>
  <c r="BN380" i="2"/>
  <c r="BM380" i="2"/>
  <c r="BJ380" i="2"/>
  <c r="BI380" i="2"/>
  <c r="BF380" i="2"/>
  <c r="BE380" i="2"/>
  <c r="AX380" i="2"/>
  <c r="AW380" i="2"/>
  <c r="AV380" i="2"/>
  <c r="AU380" i="2"/>
  <c r="AT380" i="2"/>
  <c r="AA380" i="2"/>
  <c r="AH380" i="2" s="1"/>
  <c r="Y380" i="2"/>
  <c r="X380" i="2"/>
  <c r="O380" i="2"/>
  <c r="N380" i="2"/>
  <c r="L380" i="2"/>
  <c r="K380" i="2"/>
  <c r="J380" i="2"/>
  <c r="H380" i="2"/>
  <c r="G380" i="2"/>
  <c r="F380" i="2"/>
  <c r="B380" i="2"/>
  <c r="AK380" i="2" s="1"/>
  <c r="CF379" i="2"/>
  <c r="BN379" i="2"/>
  <c r="BM379" i="2"/>
  <c r="BJ379" i="2"/>
  <c r="BI379" i="2"/>
  <c r="BF379" i="2"/>
  <c r="BE379" i="2"/>
  <c r="AW379" i="2"/>
  <c r="AV379" i="2"/>
  <c r="AU379" i="2"/>
  <c r="AT379" i="2"/>
  <c r="AK379" i="2"/>
  <c r="AA379" i="2"/>
  <c r="AH379" i="2" s="1"/>
  <c r="Y379" i="2"/>
  <c r="X379" i="2" s="1"/>
  <c r="O379" i="2"/>
  <c r="N379" i="2"/>
  <c r="L379" i="2"/>
  <c r="K379" i="2"/>
  <c r="J379" i="2"/>
  <c r="H379" i="2"/>
  <c r="F379" i="2"/>
  <c r="G379" i="2" s="1"/>
  <c r="B379" i="2"/>
  <c r="AJ379" i="2" s="1"/>
  <c r="CF378" i="2"/>
  <c r="BN378" i="2"/>
  <c r="BM378" i="2"/>
  <c r="BJ378" i="2"/>
  <c r="BI378" i="2"/>
  <c r="BF378" i="2"/>
  <c r="BE378" i="2"/>
  <c r="AW378" i="2"/>
  <c r="AV378" i="2"/>
  <c r="AU378" i="2"/>
  <c r="AT378" i="2"/>
  <c r="AA378" i="2"/>
  <c r="Y378" i="2"/>
  <c r="X378" i="2"/>
  <c r="O378" i="2"/>
  <c r="N378" i="2"/>
  <c r="L378" i="2"/>
  <c r="K378" i="2"/>
  <c r="J378" i="2"/>
  <c r="H378" i="2"/>
  <c r="G378" i="2"/>
  <c r="F378" i="2"/>
  <c r="B378" i="2"/>
  <c r="CF377" i="2"/>
  <c r="BN377" i="2"/>
  <c r="BM377" i="2"/>
  <c r="BJ377" i="2"/>
  <c r="BI377" i="2"/>
  <c r="BF377" i="2"/>
  <c r="BE377" i="2"/>
  <c r="AW377" i="2"/>
  <c r="AV377" i="2"/>
  <c r="AU377" i="2"/>
  <c r="AT377" i="2"/>
  <c r="AK377" i="2"/>
  <c r="AA377" i="2"/>
  <c r="AH377" i="2" s="1"/>
  <c r="Y377" i="2"/>
  <c r="X377" i="2" s="1"/>
  <c r="S377" i="2"/>
  <c r="O377" i="2"/>
  <c r="N377" i="2"/>
  <c r="L377" i="2"/>
  <c r="K377" i="2"/>
  <c r="J377" i="2"/>
  <c r="H377" i="2"/>
  <c r="F377" i="2"/>
  <c r="G377" i="2" s="1"/>
  <c r="B377" i="2"/>
  <c r="AJ377" i="2" s="1"/>
  <c r="CF376" i="2"/>
  <c r="BN376" i="2"/>
  <c r="BM376" i="2"/>
  <c r="BJ376" i="2"/>
  <c r="BI376" i="2"/>
  <c r="BF376" i="2"/>
  <c r="BE376" i="2"/>
  <c r="AX376" i="2"/>
  <c r="AW376" i="2"/>
  <c r="AV376" i="2"/>
  <c r="AU376" i="2"/>
  <c r="AT376" i="2"/>
  <c r="AH376" i="2"/>
  <c r="AA376" i="2"/>
  <c r="Y376" i="2"/>
  <c r="X376" i="2"/>
  <c r="S376" i="2" s="1"/>
  <c r="O376" i="2"/>
  <c r="N376" i="2"/>
  <c r="L376" i="2"/>
  <c r="K376" i="2"/>
  <c r="J376" i="2"/>
  <c r="H376" i="2"/>
  <c r="G376" i="2"/>
  <c r="F376" i="2"/>
  <c r="B376" i="2"/>
  <c r="AK376" i="2" s="1"/>
  <c r="CF375" i="2"/>
  <c r="BN375" i="2"/>
  <c r="BM375" i="2"/>
  <c r="BJ375" i="2"/>
  <c r="BI375" i="2"/>
  <c r="BF375" i="2"/>
  <c r="BE375" i="2"/>
  <c r="AW375" i="2"/>
  <c r="AV375" i="2"/>
  <c r="AX375" i="2" s="1"/>
  <c r="AU375" i="2"/>
  <c r="AT375" i="2"/>
  <c r="AK375" i="2"/>
  <c r="AF375" i="2"/>
  <c r="O375" i="2"/>
  <c r="N375" i="2"/>
  <c r="L375" i="2"/>
  <c r="K375" i="2"/>
  <c r="J375" i="2"/>
  <c r="H375" i="2"/>
  <c r="F375" i="2"/>
  <c r="G375" i="2" s="1"/>
  <c r="B375" i="2"/>
  <c r="AH375" i="2" s="1"/>
  <c r="CF374" i="2"/>
  <c r="BN374" i="2"/>
  <c r="BM374" i="2"/>
  <c r="BJ374" i="2"/>
  <c r="BI374" i="2"/>
  <c r="BF374" i="2"/>
  <c r="BE374" i="2"/>
  <c r="AZ374" i="2"/>
  <c r="AW374" i="2"/>
  <c r="AV374" i="2"/>
  <c r="AU374" i="2"/>
  <c r="AT374" i="2"/>
  <c r="AK374" i="2"/>
  <c r="AJ374" i="2"/>
  <c r="AF374" i="2"/>
  <c r="AB374" i="2"/>
  <c r="AA374" i="2" s="1"/>
  <c r="AH374" i="2" s="1"/>
  <c r="Y374" i="2"/>
  <c r="X374" i="2" s="1"/>
  <c r="S374" i="2"/>
  <c r="O374" i="2"/>
  <c r="N374" i="2"/>
  <c r="L374" i="2"/>
  <c r="K374" i="2"/>
  <c r="J374" i="2"/>
  <c r="H374" i="2"/>
  <c r="F374" i="2"/>
  <c r="G374" i="2" s="1"/>
  <c r="B374" i="2"/>
  <c r="CF373" i="2"/>
  <c r="BN373" i="2"/>
  <c r="BM373" i="2"/>
  <c r="BJ373" i="2"/>
  <c r="BI373" i="2"/>
  <c r="BF373" i="2"/>
  <c r="BE373" i="2"/>
  <c r="AX373" i="2"/>
  <c r="AW373" i="2"/>
  <c r="AV373" i="2"/>
  <c r="AU373" i="2"/>
  <c r="AT373" i="2"/>
  <c r="AB373" i="2"/>
  <c r="AA373" i="2" s="1"/>
  <c r="Y373" i="2"/>
  <c r="X373" i="2" s="1"/>
  <c r="O373" i="2"/>
  <c r="N373" i="2"/>
  <c r="L373" i="2"/>
  <c r="K373" i="2"/>
  <c r="J373" i="2"/>
  <c r="H373" i="2"/>
  <c r="F373" i="2"/>
  <c r="G373" i="2" s="1"/>
  <c r="B373" i="2"/>
  <c r="AK373" i="2" s="1"/>
  <c r="CF372" i="2"/>
  <c r="AX372" i="2"/>
  <c r="AW372" i="2"/>
  <c r="AV372" i="2"/>
  <c r="AU372" i="2"/>
  <c r="AT372" i="2"/>
  <c r="AH372" i="2"/>
  <c r="AB372" i="2"/>
  <c r="AA372" i="2" s="1"/>
  <c r="Y372" i="2"/>
  <c r="X372" i="2" s="1"/>
  <c r="O372" i="2"/>
  <c r="N372" i="2"/>
  <c r="L372" i="2"/>
  <c r="K372" i="2"/>
  <c r="J372" i="2"/>
  <c r="H372" i="2"/>
  <c r="F372" i="2"/>
  <c r="G372" i="2" s="1"/>
  <c r="B372" i="2"/>
  <c r="AK372" i="2" s="1"/>
  <c r="CF371" i="2"/>
  <c r="AX371" i="2"/>
  <c r="AW371" i="2"/>
  <c r="AZ377" i="2" s="1"/>
  <c r="AV371" i="2"/>
  <c r="AU371" i="2"/>
  <c r="AT371" i="2"/>
  <c r="AN371" i="2"/>
  <c r="AJ371" i="2"/>
  <c r="AI371" i="2"/>
  <c r="AH371" i="2"/>
  <c r="AG371" i="2"/>
  <c r="AF371" i="2"/>
  <c r="AE371" i="2"/>
  <c r="AB371" i="2"/>
  <c r="Y371" i="2"/>
  <c r="U371" i="2"/>
  <c r="O371" i="2"/>
  <c r="N371" i="2"/>
  <c r="L371" i="2"/>
  <c r="K371" i="2"/>
  <c r="J371" i="2"/>
  <c r="H371" i="2"/>
  <c r="F371" i="2"/>
  <c r="G371" i="2" s="1"/>
  <c r="B371" i="2"/>
  <c r="AK371" i="2" s="1"/>
  <c r="CF370" i="2"/>
  <c r="AX370" i="2"/>
  <c r="AW370" i="2"/>
  <c r="AV370" i="2"/>
  <c r="AU370" i="2"/>
  <c r="AT370" i="2"/>
  <c r="AH370" i="2"/>
  <c r="AF370" i="2"/>
  <c r="X370" i="2"/>
  <c r="S369" i="2" s="1"/>
  <c r="T370" i="2"/>
  <c r="AG370" i="2" s="1"/>
  <c r="S370" i="2"/>
  <c r="AM370" i="2" s="1"/>
  <c r="AO370" i="2" s="1"/>
  <c r="O370" i="2"/>
  <c r="N370" i="2"/>
  <c r="L370" i="2"/>
  <c r="K370" i="2"/>
  <c r="J370" i="2"/>
  <c r="H370" i="2"/>
  <c r="G370" i="2"/>
  <c r="F370" i="2"/>
  <c r="B370" i="2"/>
  <c r="AK370" i="2" s="1"/>
  <c r="CF369" i="2"/>
  <c r="AW369" i="2"/>
  <c r="AZ375" i="2" s="1"/>
  <c r="AV369" i="2"/>
  <c r="AX369" i="2" s="1"/>
  <c r="AU369" i="2"/>
  <c r="AT369" i="2"/>
  <c r="AI369" i="2"/>
  <c r="AE369" i="2"/>
  <c r="T369" i="2"/>
  <c r="O369" i="2"/>
  <c r="N369" i="2"/>
  <c r="L369" i="2"/>
  <c r="K369" i="2"/>
  <c r="J369" i="2"/>
  <c r="H369" i="2"/>
  <c r="G369" i="2"/>
  <c r="F369" i="2"/>
  <c r="B369" i="2"/>
  <c r="CF368" i="2"/>
  <c r="AY368" i="2"/>
  <c r="BA368" i="2" s="1"/>
  <c r="AW368" i="2"/>
  <c r="AV368" i="2"/>
  <c r="AU368" i="2"/>
  <c r="AT368" i="2"/>
  <c r="AI368" i="2"/>
  <c r="AE368" i="2"/>
  <c r="T368" i="2"/>
  <c r="AL368" i="2" s="1"/>
  <c r="O368" i="2"/>
  <c r="N368" i="2"/>
  <c r="L368" i="2"/>
  <c r="K368" i="2"/>
  <c r="J368" i="2"/>
  <c r="H368" i="2"/>
  <c r="G368" i="2"/>
  <c r="F368" i="2"/>
  <c r="B368" i="2"/>
  <c r="CF367" i="2"/>
  <c r="AW367" i="2"/>
  <c r="AZ373" i="2" s="1"/>
  <c r="AV367" i="2"/>
  <c r="AX367" i="2" s="1"/>
  <c r="AU367" i="2"/>
  <c r="AT367" i="2"/>
  <c r="AK367" i="2"/>
  <c r="X367" i="2"/>
  <c r="O367" i="2"/>
  <c r="N367" i="2"/>
  <c r="L367" i="2"/>
  <c r="K367" i="2"/>
  <c r="J367" i="2"/>
  <c r="H367" i="2"/>
  <c r="F367" i="2"/>
  <c r="G367" i="2" s="1"/>
  <c r="B367" i="2"/>
  <c r="AH367" i="2" s="1"/>
  <c r="CF366" i="2"/>
  <c r="AZ366" i="2"/>
  <c r="AW366" i="2"/>
  <c r="AZ372" i="2" s="1"/>
  <c r="AV366" i="2"/>
  <c r="AU366" i="2"/>
  <c r="AT366" i="2"/>
  <c r="AK366" i="2"/>
  <c r="AH366" i="2"/>
  <c r="O366" i="2"/>
  <c r="N366" i="2"/>
  <c r="L366" i="2"/>
  <c r="K366" i="2"/>
  <c r="J366" i="2"/>
  <c r="H366" i="2"/>
  <c r="F366" i="2"/>
  <c r="G366" i="2" s="1"/>
  <c r="B366" i="2"/>
  <c r="CF365" i="2"/>
  <c r="AZ365" i="2"/>
  <c r="AW365" i="2"/>
  <c r="AZ371" i="2" s="1"/>
  <c r="AV365" i="2"/>
  <c r="AU365" i="2"/>
  <c r="AT365" i="2"/>
  <c r="AN365" i="2"/>
  <c r="AO365" i="2" s="1"/>
  <c r="AM365" i="2"/>
  <c r="AK365" i="2"/>
  <c r="AH365" i="2"/>
  <c r="S365" i="2"/>
  <c r="S366" i="2" s="1"/>
  <c r="AF366" i="2" s="1"/>
  <c r="O365" i="2"/>
  <c r="N365" i="2"/>
  <c r="L365" i="2"/>
  <c r="K365" i="2"/>
  <c r="J365" i="2"/>
  <c r="H365" i="2"/>
  <c r="F365" i="2"/>
  <c r="G365" i="2" s="1"/>
  <c r="B365" i="2"/>
  <c r="CF364" i="2"/>
  <c r="AZ364" i="2"/>
  <c r="AW364" i="2"/>
  <c r="AZ370" i="2" s="1"/>
  <c r="AV364" i="2"/>
  <c r="AU364" i="2"/>
  <c r="AT364" i="2"/>
  <c r="AN364" i="2"/>
  <c r="AO364" i="2" s="1"/>
  <c r="AM364" i="2"/>
  <c r="AK364" i="2"/>
  <c r="AJ364" i="2"/>
  <c r="AI364" i="2"/>
  <c r="AG364" i="2"/>
  <c r="AE364" i="2"/>
  <c r="AA364" i="2"/>
  <c r="AN370" i="2" s="1"/>
  <c r="U364" i="2"/>
  <c r="S364" i="2"/>
  <c r="AM371" i="2" s="1"/>
  <c r="AO371" i="2" s="1"/>
  <c r="O364" i="2"/>
  <c r="N364" i="2"/>
  <c r="L364" i="2"/>
  <c r="K364" i="2"/>
  <c r="J364" i="2"/>
  <c r="H364" i="2"/>
  <c r="F364" i="2"/>
  <c r="G364" i="2" s="1"/>
  <c r="B364" i="2"/>
  <c r="CF363" i="2"/>
  <c r="AZ363" i="2"/>
  <c r="AW363" i="2"/>
  <c r="AZ369" i="2" s="1"/>
  <c r="AV363" i="2"/>
  <c r="AX363" i="2" s="1"/>
  <c r="AU363" i="2"/>
  <c r="AT363" i="2"/>
  <c r="AN363" i="2"/>
  <c r="AO363" i="2" s="1"/>
  <c r="AM363" i="2"/>
  <c r="AJ363" i="2"/>
  <c r="AI363" i="2"/>
  <c r="AG363" i="2"/>
  <c r="AF363" i="2"/>
  <c r="AE363" i="2"/>
  <c r="AA363" i="2"/>
  <c r="AH363" i="2" s="1"/>
  <c r="U363" i="2"/>
  <c r="O363" i="2"/>
  <c r="N363" i="2"/>
  <c r="L363" i="2"/>
  <c r="K363" i="2"/>
  <c r="J363" i="2"/>
  <c r="H363" i="2"/>
  <c r="G363" i="2"/>
  <c r="F363" i="2"/>
  <c r="B363" i="2"/>
  <c r="AK363" i="2" s="1"/>
  <c r="CF362" i="2"/>
  <c r="AY362" i="2"/>
  <c r="AW362" i="2"/>
  <c r="AZ368" i="2" s="1"/>
  <c r="AV362" i="2"/>
  <c r="AX362" i="2" s="1"/>
  <c r="AU362" i="2"/>
  <c r="AT362" i="2"/>
  <c r="AM362" i="2"/>
  <c r="AJ362" i="2"/>
  <c r="AI362" i="2"/>
  <c r="AG362" i="2"/>
  <c r="AE362" i="2"/>
  <c r="AA362" i="2"/>
  <c r="U362" i="2"/>
  <c r="S362" i="2"/>
  <c r="AF362" i="2" s="1"/>
  <c r="O362" i="2"/>
  <c r="N362" i="2"/>
  <c r="L362" i="2"/>
  <c r="K362" i="2"/>
  <c r="J362" i="2"/>
  <c r="H362" i="2"/>
  <c r="G362" i="2"/>
  <c r="F362" i="2"/>
  <c r="B362" i="2"/>
  <c r="AK362" i="2" s="1"/>
  <c r="CF361" i="2"/>
  <c r="AY361" i="2"/>
  <c r="BA361" i="2" s="1"/>
  <c r="AW361" i="2"/>
  <c r="AZ367" i="2" s="1"/>
  <c r="AV361" i="2"/>
  <c r="AX361" i="2" s="1"/>
  <c r="AU361" i="2"/>
  <c r="AT361" i="2"/>
  <c r="AM361" i="2"/>
  <c r="AJ361" i="2"/>
  <c r="AI361" i="2"/>
  <c r="AG361" i="2"/>
  <c r="AE361" i="2"/>
  <c r="AA361" i="2"/>
  <c r="AH361" i="2" s="1"/>
  <c r="U361" i="2"/>
  <c r="S361" i="2"/>
  <c r="AF361" i="2" s="1"/>
  <c r="O361" i="2"/>
  <c r="N361" i="2"/>
  <c r="L361" i="2"/>
  <c r="K361" i="2"/>
  <c r="J361" i="2"/>
  <c r="H361" i="2"/>
  <c r="G361" i="2"/>
  <c r="F361" i="2"/>
  <c r="B361" i="2"/>
  <c r="AK361" i="2" s="1"/>
  <c r="CF360" i="2"/>
  <c r="AW360" i="2"/>
  <c r="AV360" i="2"/>
  <c r="AU360" i="2"/>
  <c r="AT360" i="2"/>
  <c r="AM360" i="2"/>
  <c r="AJ360" i="2"/>
  <c r="AI360" i="2"/>
  <c r="AG360" i="2"/>
  <c r="AE360" i="2"/>
  <c r="AA360" i="2"/>
  <c r="AH360" i="2" s="1"/>
  <c r="U360" i="2"/>
  <c r="O360" i="2"/>
  <c r="N360" i="2"/>
  <c r="L360" i="2"/>
  <c r="K360" i="2"/>
  <c r="J360" i="2"/>
  <c r="H360" i="2"/>
  <c r="G360" i="2"/>
  <c r="F360" i="2"/>
  <c r="B360" i="2"/>
  <c r="AK360" i="2" s="1"/>
  <c r="CF359" i="2"/>
  <c r="AY359" i="2"/>
  <c r="AW359" i="2"/>
  <c r="AV359" i="2"/>
  <c r="AU359" i="2"/>
  <c r="AT359" i="2"/>
  <c r="AM359" i="2"/>
  <c r="AJ359" i="2"/>
  <c r="AI359" i="2"/>
  <c r="AG359" i="2"/>
  <c r="AE359" i="2"/>
  <c r="AA359" i="2"/>
  <c r="U359" i="2"/>
  <c r="O359" i="2"/>
  <c r="N359" i="2"/>
  <c r="L359" i="2"/>
  <c r="K359" i="2"/>
  <c r="J359" i="2"/>
  <c r="H359" i="2"/>
  <c r="G359" i="2"/>
  <c r="F359" i="2"/>
  <c r="B359" i="2"/>
  <c r="CF358" i="2"/>
  <c r="AW358" i="2"/>
  <c r="AV358" i="2"/>
  <c r="AY364" i="2" s="1"/>
  <c r="AU358" i="2"/>
  <c r="AT358" i="2"/>
  <c r="AM358" i="2"/>
  <c r="AO358" i="2" s="1"/>
  <c r="AJ358" i="2"/>
  <c r="AI358" i="2"/>
  <c r="AG358" i="2"/>
  <c r="AE358" i="2"/>
  <c r="AA358" i="2"/>
  <c r="AH358" i="2" s="1"/>
  <c r="U358" i="2"/>
  <c r="O358" i="2"/>
  <c r="N358" i="2"/>
  <c r="L358" i="2"/>
  <c r="K358" i="2"/>
  <c r="J358" i="2"/>
  <c r="H358" i="2"/>
  <c r="G358" i="2"/>
  <c r="F358" i="2"/>
  <c r="B358" i="2"/>
  <c r="CF357" i="2"/>
  <c r="AY357" i="2"/>
  <c r="AW357" i="2"/>
  <c r="AV357" i="2"/>
  <c r="AY363" i="2" s="1"/>
  <c r="AU357" i="2"/>
  <c r="AT357" i="2"/>
  <c r="AM357" i="2"/>
  <c r="AJ357" i="2"/>
  <c r="AI357" i="2"/>
  <c r="AG357" i="2"/>
  <c r="AE357" i="2"/>
  <c r="AA357" i="2"/>
  <c r="U357" i="2"/>
  <c r="O357" i="2"/>
  <c r="N357" i="2"/>
  <c r="L357" i="2"/>
  <c r="K357" i="2"/>
  <c r="J357" i="2"/>
  <c r="H357" i="2"/>
  <c r="G357" i="2"/>
  <c r="F357" i="2"/>
  <c r="B357" i="2"/>
  <c r="CF356" i="2"/>
  <c r="AW356" i="2"/>
  <c r="AZ362" i="2" s="1"/>
  <c r="AV356" i="2"/>
  <c r="AX356" i="2" s="1"/>
  <c r="AU356" i="2"/>
  <c r="AT356" i="2"/>
  <c r="AM356" i="2"/>
  <c r="AO356" i="2" s="1"/>
  <c r="AJ356" i="2"/>
  <c r="AI356" i="2"/>
  <c r="AG356" i="2"/>
  <c r="AE356" i="2"/>
  <c r="AA356" i="2"/>
  <c r="AH356" i="2" s="1"/>
  <c r="U356" i="2"/>
  <c r="O356" i="2"/>
  <c r="N356" i="2"/>
  <c r="L356" i="2"/>
  <c r="K356" i="2"/>
  <c r="J356" i="2"/>
  <c r="H356" i="2"/>
  <c r="G356" i="2"/>
  <c r="F356" i="2"/>
  <c r="B356" i="2"/>
  <c r="CF355" i="2"/>
  <c r="AW355" i="2"/>
  <c r="AZ361" i="2" s="1"/>
  <c r="AV355" i="2"/>
  <c r="AX355" i="2" s="1"/>
  <c r="AU355" i="2"/>
  <c r="AT355" i="2"/>
  <c r="AM355" i="2"/>
  <c r="AK355" i="2"/>
  <c r="AJ355" i="2"/>
  <c r="AI355" i="2"/>
  <c r="AG355" i="2"/>
  <c r="AE355" i="2"/>
  <c r="AA355" i="2"/>
  <c r="AH355" i="2" s="1"/>
  <c r="X355" i="2"/>
  <c r="U355" i="2"/>
  <c r="O355" i="2"/>
  <c r="N355" i="2"/>
  <c r="L355" i="2"/>
  <c r="K355" i="2"/>
  <c r="J355" i="2"/>
  <c r="H355" i="2"/>
  <c r="F355" i="2"/>
  <c r="G355" i="2" s="1"/>
  <c r="B355" i="2"/>
  <c r="CF354" i="2"/>
  <c r="AW354" i="2"/>
  <c r="AZ360" i="2" s="1"/>
  <c r="AV354" i="2"/>
  <c r="AX354" i="2" s="1"/>
  <c r="AU354" i="2"/>
  <c r="AT354" i="2"/>
  <c r="AN354" i="2"/>
  <c r="AJ354" i="2"/>
  <c r="AI354" i="2"/>
  <c r="AG354" i="2"/>
  <c r="AE354" i="2"/>
  <c r="AA354" i="2"/>
  <c r="AH354" i="2" s="1"/>
  <c r="X354" i="2"/>
  <c r="AM354" i="2" s="1"/>
  <c r="U354" i="2"/>
  <c r="O354" i="2"/>
  <c r="N354" i="2"/>
  <c r="L354" i="2"/>
  <c r="K354" i="2"/>
  <c r="J354" i="2"/>
  <c r="H354" i="2"/>
  <c r="G354" i="2"/>
  <c r="F354" i="2"/>
  <c r="B354" i="2"/>
  <c r="CF353" i="2"/>
  <c r="AW353" i="2"/>
  <c r="AV353" i="2"/>
  <c r="AU353" i="2"/>
  <c r="AT353" i="2"/>
  <c r="AM353" i="2"/>
  <c r="AK353" i="2"/>
  <c r="AJ353" i="2"/>
  <c r="AI353" i="2"/>
  <c r="AG353" i="2"/>
  <c r="AE353" i="2"/>
  <c r="AA353" i="2"/>
  <c r="AN359" i="2" s="1"/>
  <c r="U353" i="2"/>
  <c r="O353" i="2"/>
  <c r="N353" i="2"/>
  <c r="L353" i="2"/>
  <c r="K353" i="2"/>
  <c r="J353" i="2"/>
  <c r="H353" i="2"/>
  <c r="G353" i="2"/>
  <c r="F353" i="2"/>
  <c r="B353" i="2"/>
  <c r="CF352" i="2"/>
  <c r="AW352" i="2"/>
  <c r="AV352" i="2"/>
  <c r="AU352" i="2"/>
  <c r="AT352" i="2"/>
  <c r="AM352" i="2"/>
  <c r="AK352" i="2"/>
  <c r="AJ352" i="2"/>
  <c r="AI352" i="2"/>
  <c r="AG352" i="2"/>
  <c r="AE352" i="2"/>
  <c r="AA352" i="2"/>
  <c r="AN358" i="2" s="1"/>
  <c r="U352" i="2"/>
  <c r="O352" i="2"/>
  <c r="N352" i="2"/>
  <c r="L352" i="2"/>
  <c r="K352" i="2"/>
  <c r="J352" i="2"/>
  <c r="H352" i="2"/>
  <c r="G352" i="2"/>
  <c r="F352" i="2"/>
  <c r="B352" i="2"/>
  <c r="CF351" i="2"/>
  <c r="AW351" i="2"/>
  <c r="AV351" i="2"/>
  <c r="AU351" i="2"/>
  <c r="AT351" i="2"/>
  <c r="AM351" i="2"/>
  <c r="AK351" i="2"/>
  <c r="AJ351" i="2"/>
  <c r="AI351" i="2"/>
  <c r="AG351" i="2"/>
  <c r="AE351" i="2"/>
  <c r="AA351" i="2"/>
  <c r="AN357" i="2" s="1"/>
  <c r="U351" i="2"/>
  <c r="O351" i="2"/>
  <c r="N351" i="2"/>
  <c r="L351" i="2"/>
  <c r="K351" i="2"/>
  <c r="J351" i="2"/>
  <c r="H351" i="2"/>
  <c r="G351" i="2"/>
  <c r="F351" i="2"/>
  <c r="B351" i="2"/>
  <c r="CF350" i="2"/>
  <c r="AW350" i="2"/>
  <c r="AV350" i="2"/>
  <c r="AU350" i="2"/>
  <c r="AT350" i="2"/>
  <c r="AM350" i="2"/>
  <c r="AK350" i="2"/>
  <c r="AJ350" i="2"/>
  <c r="AI350" i="2"/>
  <c r="AG350" i="2"/>
  <c r="AE350" i="2"/>
  <c r="AA350" i="2"/>
  <c r="AN356" i="2" s="1"/>
  <c r="U350" i="2"/>
  <c r="O350" i="2"/>
  <c r="N350" i="2"/>
  <c r="L350" i="2"/>
  <c r="K350" i="2"/>
  <c r="J350" i="2"/>
  <c r="H350" i="2"/>
  <c r="G350" i="2"/>
  <c r="F350" i="2"/>
  <c r="B350" i="2"/>
  <c r="AL356" i="2" s="1"/>
  <c r="CF349" i="2"/>
  <c r="AW349" i="2"/>
  <c r="AZ355" i="2" s="1"/>
  <c r="AU349" i="2"/>
  <c r="AT349" i="2"/>
  <c r="AM349" i="2"/>
  <c r="AK349" i="2"/>
  <c r="AJ349" i="2"/>
  <c r="AI349" i="2"/>
  <c r="AG349" i="2"/>
  <c r="AE349" i="2"/>
  <c r="AA349" i="2"/>
  <c r="AN355" i="2" s="1"/>
  <c r="U349" i="2"/>
  <c r="O349" i="2"/>
  <c r="N349" i="2"/>
  <c r="L349" i="2"/>
  <c r="K349" i="2"/>
  <c r="J349" i="2"/>
  <c r="H349" i="2"/>
  <c r="G349" i="2"/>
  <c r="F349" i="2"/>
  <c r="B349" i="2"/>
  <c r="AL355" i="2" s="1"/>
  <c r="CF348" i="2"/>
  <c r="AW348" i="2"/>
  <c r="AZ354" i="2" s="1"/>
  <c r="AT348" i="2"/>
  <c r="AR348" i="2"/>
  <c r="AU348" i="2" s="1"/>
  <c r="AQ348" i="2"/>
  <c r="AV349" i="2" s="1"/>
  <c r="AM348" i="2"/>
  <c r="AJ348" i="2"/>
  <c r="AI348" i="2"/>
  <c r="AG348" i="2"/>
  <c r="AE348" i="2"/>
  <c r="AA348" i="2"/>
  <c r="U348" i="2"/>
  <c r="O348" i="2"/>
  <c r="N348" i="2"/>
  <c r="L348" i="2"/>
  <c r="K348" i="2"/>
  <c r="J348" i="2"/>
  <c r="H348" i="2"/>
  <c r="G348" i="2"/>
  <c r="F348" i="2"/>
  <c r="B348" i="2"/>
  <c r="CF347" i="2"/>
  <c r="AY347" i="2"/>
  <c r="BA347" i="2" s="1"/>
  <c r="AW347" i="2"/>
  <c r="AV347" i="2"/>
  <c r="AX347" i="2" s="1"/>
  <c r="AU347" i="2"/>
  <c r="AT347" i="2"/>
  <c r="AM347" i="2"/>
  <c r="AJ347" i="2"/>
  <c r="AI347" i="2"/>
  <c r="AG347" i="2"/>
  <c r="AE347" i="2"/>
  <c r="AA347" i="2"/>
  <c r="AN353" i="2" s="1"/>
  <c r="AO353" i="2" s="1"/>
  <c r="U347" i="2"/>
  <c r="O347" i="2"/>
  <c r="N347" i="2"/>
  <c r="L347" i="2"/>
  <c r="K347" i="2"/>
  <c r="J347" i="2"/>
  <c r="H347" i="2"/>
  <c r="G347" i="2"/>
  <c r="F347" i="2"/>
  <c r="B347" i="2"/>
  <c r="CF346" i="2"/>
  <c r="AY346" i="2"/>
  <c r="BA346" i="2" s="1"/>
  <c r="AW346" i="2"/>
  <c r="AZ352" i="2" s="1"/>
  <c r="AV346" i="2"/>
  <c r="AX346" i="2" s="1"/>
  <c r="AU346" i="2"/>
  <c r="AT346" i="2"/>
  <c r="AM346" i="2"/>
  <c r="AJ346" i="2"/>
  <c r="AI346" i="2"/>
  <c r="AG346" i="2"/>
  <c r="AE346" i="2"/>
  <c r="AA346" i="2"/>
  <c r="AN352" i="2" s="1"/>
  <c r="AO352" i="2" s="1"/>
  <c r="U346" i="2"/>
  <c r="O346" i="2"/>
  <c r="N346" i="2"/>
  <c r="L346" i="2"/>
  <c r="K346" i="2"/>
  <c r="J346" i="2"/>
  <c r="H346" i="2"/>
  <c r="G346" i="2"/>
  <c r="F346" i="2"/>
  <c r="B346" i="2"/>
  <c r="CF345" i="2"/>
  <c r="AY345" i="2"/>
  <c r="BA345" i="2" s="1"/>
  <c r="AW345" i="2"/>
  <c r="AV345" i="2"/>
  <c r="AX345" i="2" s="1"/>
  <c r="AU345" i="2"/>
  <c r="AT345" i="2"/>
  <c r="AM345" i="2"/>
  <c r="AJ345" i="2"/>
  <c r="AI345" i="2"/>
  <c r="AG345" i="2"/>
  <c r="AE345" i="2"/>
  <c r="AA345" i="2"/>
  <c r="AN351" i="2" s="1"/>
  <c r="AO351" i="2" s="1"/>
  <c r="U345" i="2"/>
  <c r="O345" i="2"/>
  <c r="N345" i="2"/>
  <c r="L345" i="2"/>
  <c r="K345" i="2"/>
  <c r="J345" i="2"/>
  <c r="H345" i="2"/>
  <c r="G345" i="2"/>
  <c r="F345" i="2"/>
  <c r="B345" i="2"/>
  <c r="CF344" i="2"/>
  <c r="AY344" i="2"/>
  <c r="BA344" i="2" s="1"/>
  <c r="AW344" i="2"/>
  <c r="AZ350" i="2" s="1"/>
  <c r="AV344" i="2"/>
  <c r="AX344" i="2" s="1"/>
  <c r="AU344" i="2"/>
  <c r="AT344" i="2"/>
  <c r="AM344" i="2"/>
  <c r="AJ344" i="2"/>
  <c r="AI344" i="2"/>
  <c r="AG344" i="2"/>
  <c r="AE344" i="2"/>
  <c r="AA344" i="2"/>
  <c r="AN350" i="2" s="1"/>
  <c r="AO350" i="2" s="1"/>
  <c r="U344" i="2"/>
  <c r="O344" i="2"/>
  <c r="N344" i="2"/>
  <c r="L344" i="2"/>
  <c r="K344" i="2"/>
  <c r="J344" i="2"/>
  <c r="H344" i="2"/>
  <c r="G344" i="2"/>
  <c r="F344" i="2"/>
  <c r="B344" i="2"/>
  <c r="CF343" i="2"/>
  <c r="AW343" i="2"/>
  <c r="AV343" i="2"/>
  <c r="AX343" i="2" s="1"/>
  <c r="AU343" i="2"/>
  <c r="AT343" i="2"/>
  <c r="AM343" i="2"/>
  <c r="AJ343" i="2"/>
  <c r="AI343" i="2"/>
  <c r="AG343" i="2"/>
  <c r="AE343" i="2"/>
  <c r="AA343" i="2"/>
  <c r="AN349" i="2" s="1"/>
  <c r="AO349" i="2" s="1"/>
  <c r="U343" i="2"/>
  <c r="O343" i="2"/>
  <c r="N343" i="2"/>
  <c r="L343" i="2"/>
  <c r="K343" i="2"/>
  <c r="J343" i="2"/>
  <c r="H343" i="2"/>
  <c r="G343" i="2"/>
  <c r="F343" i="2"/>
  <c r="B343" i="2"/>
  <c r="CF342" i="2"/>
  <c r="AY342" i="2"/>
  <c r="BA342" i="2" s="1"/>
  <c r="AW342" i="2"/>
  <c r="AZ348" i="2" s="1"/>
  <c r="AV342" i="2"/>
  <c r="AX342" i="2" s="1"/>
  <c r="AU342" i="2"/>
  <c r="AT342" i="2"/>
  <c r="AM342" i="2"/>
  <c r="AJ342" i="2"/>
  <c r="AI342" i="2"/>
  <c r="AG342" i="2"/>
  <c r="AE342" i="2"/>
  <c r="AA342" i="2"/>
  <c r="U342" i="2"/>
  <c r="O342" i="2"/>
  <c r="N342" i="2"/>
  <c r="L342" i="2"/>
  <c r="K342" i="2"/>
  <c r="J342" i="2"/>
  <c r="H342" i="2"/>
  <c r="G342" i="2"/>
  <c r="F342" i="2"/>
  <c r="B342" i="2"/>
  <c r="CF341" i="2"/>
  <c r="AW341" i="2"/>
  <c r="AZ347" i="2" s="1"/>
  <c r="AV341" i="2"/>
  <c r="AX341" i="2" s="1"/>
  <c r="AU341" i="2"/>
  <c r="AT341" i="2"/>
  <c r="AM341" i="2"/>
  <c r="AJ341" i="2"/>
  <c r="AI341" i="2"/>
  <c r="AG341" i="2"/>
  <c r="AE341" i="2"/>
  <c r="AA341" i="2"/>
  <c r="AH341" i="2" s="1"/>
  <c r="U341" i="2"/>
  <c r="O341" i="2"/>
  <c r="N341" i="2"/>
  <c r="L341" i="2"/>
  <c r="K341" i="2"/>
  <c r="J341" i="2"/>
  <c r="H341" i="2"/>
  <c r="G341" i="2"/>
  <c r="F341" i="2"/>
  <c r="B341" i="2"/>
  <c r="CF340" i="2"/>
  <c r="AW340" i="2"/>
  <c r="AZ346" i="2" s="1"/>
  <c r="AV340" i="2"/>
  <c r="AX340" i="2" s="1"/>
  <c r="AU340" i="2"/>
  <c r="AT340" i="2"/>
  <c r="AM340" i="2"/>
  <c r="AJ340" i="2"/>
  <c r="AI340" i="2"/>
  <c r="AG340" i="2"/>
  <c r="AE340" i="2"/>
  <c r="AA340" i="2"/>
  <c r="U340" i="2"/>
  <c r="O340" i="2"/>
  <c r="N340" i="2"/>
  <c r="L340" i="2"/>
  <c r="K340" i="2"/>
  <c r="J340" i="2"/>
  <c r="H340" i="2"/>
  <c r="G340" i="2"/>
  <c r="F340" i="2"/>
  <c r="B340" i="2"/>
  <c r="CF339" i="2"/>
  <c r="AW339" i="2"/>
  <c r="AZ345" i="2" s="1"/>
  <c r="AV339" i="2"/>
  <c r="AX339" i="2" s="1"/>
  <c r="AU339" i="2"/>
  <c r="AT339" i="2"/>
  <c r="AM339" i="2"/>
  <c r="AJ339" i="2"/>
  <c r="AI339" i="2"/>
  <c r="AG339" i="2"/>
  <c r="AE339" i="2"/>
  <c r="AA339" i="2"/>
  <c r="AH339" i="2" s="1"/>
  <c r="U339" i="2"/>
  <c r="O339" i="2"/>
  <c r="N339" i="2"/>
  <c r="L339" i="2"/>
  <c r="K339" i="2"/>
  <c r="J339" i="2"/>
  <c r="H339" i="2"/>
  <c r="G339" i="2"/>
  <c r="F339" i="2"/>
  <c r="B339" i="2"/>
  <c r="CF338" i="2"/>
  <c r="AW338" i="2"/>
  <c r="AZ344" i="2" s="1"/>
  <c r="AV338" i="2"/>
  <c r="AU338" i="2"/>
  <c r="AT338" i="2"/>
  <c r="AM338" i="2"/>
  <c r="AK338" i="2"/>
  <c r="AJ338" i="2"/>
  <c r="AI338" i="2"/>
  <c r="AG338" i="2"/>
  <c r="AE338" i="2"/>
  <c r="AA338" i="2"/>
  <c r="AH338" i="2" s="1"/>
  <c r="U338" i="2"/>
  <c r="O338" i="2"/>
  <c r="N338" i="2"/>
  <c r="L338" i="2"/>
  <c r="K338" i="2"/>
  <c r="J338" i="2"/>
  <c r="H338" i="2"/>
  <c r="G338" i="2"/>
  <c r="F338" i="2"/>
  <c r="B338" i="2"/>
  <c r="CF337" i="2"/>
  <c r="AW337" i="2"/>
  <c r="AV337" i="2"/>
  <c r="AU337" i="2"/>
  <c r="AT337" i="2"/>
  <c r="AM337" i="2"/>
  <c r="AJ337" i="2"/>
  <c r="AI337" i="2"/>
  <c r="AH337" i="2"/>
  <c r="AG337" i="2"/>
  <c r="AE337" i="2"/>
  <c r="AA337" i="2"/>
  <c r="AN343" i="2" s="1"/>
  <c r="U337" i="2"/>
  <c r="O337" i="2"/>
  <c r="N337" i="2"/>
  <c r="L337" i="2"/>
  <c r="K337" i="2"/>
  <c r="J337" i="2"/>
  <c r="H337" i="2"/>
  <c r="F337" i="2"/>
  <c r="G337" i="2" s="1"/>
  <c r="B337" i="2"/>
  <c r="CF336" i="2"/>
  <c r="AW336" i="2"/>
  <c r="AZ342" i="2" s="1"/>
  <c r="AV336" i="2"/>
  <c r="AU336" i="2"/>
  <c r="AT336" i="2"/>
  <c r="AM336" i="2"/>
  <c r="AL336" i="2"/>
  <c r="AJ336" i="2"/>
  <c r="AI336" i="2"/>
  <c r="AH336" i="2"/>
  <c r="AG336" i="2"/>
  <c r="AE336" i="2"/>
  <c r="AA336" i="2"/>
  <c r="U336" i="2"/>
  <c r="O336" i="2"/>
  <c r="N336" i="2"/>
  <c r="L336" i="2"/>
  <c r="K336" i="2"/>
  <c r="J336" i="2"/>
  <c r="H336" i="2"/>
  <c r="G336" i="2"/>
  <c r="F336" i="2"/>
  <c r="B336" i="2"/>
  <c r="CF335" i="2"/>
  <c r="AX335" i="2"/>
  <c r="AW335" i="2"/>
  <c r="AV335" i="2"/>
  <c r="AY341" i="2" s="1"/>
  <c r="AU335" i="2"/>
  <c r="AT335" i="2"/>
  <c r="AM335" i="2"/>
  <c r="AL335" i="2"/>
  <c r="AK335" i="2"/>
  <c r="AJ335" i="2"/>
  <c r="AI335" i="2"/>
  <c r="AH335" i="2"/>
  <c r="AG335" i="2"/>
  <c r="AE335" i="2"/>
  <c r="AA335" i="2"/>
  <c r="AN341" i="2" s="1"/>
  <c r="U335" i="2"/>
  <c r="O335" i="2"/>
  <c r="N335" i="2"/>
  <c r="L335" i="2"/>
  <c r="K335" i="2"/>
  <c r="J335" i="2"/>
  <c r="H335" i="2"/>
  <c r="F335" i="2"/>
  <c r="G335" i="2" s="1"/>
  <c r="B335" i="2"/>
  <c r="CF334" i="2"/>
  <c r="AW334" i="2"/>
  <c r="AV334" i="2"/>
  <c r="AX334" i="2" s="1"/>
  <c r="AU334" i="2"/>
  <c r="AT334" i="2"/>
  <c r="AM334" i="2"/>
  <c r="AK334" i="2"/>
  <c r="AJ334" i="2"/>
  <c r="AI334" i="2"/>
  <c r="AG334" i="2"/>
  <c r="AE334" i="2"/>
  <c r="AA334" i="2"/>
  <c r="AH334" i="2" s="1"/>
  <c r="U334" i="2"/>
  <c r="O334" i="2"/>
  <c r="N334" i="2"/>
  <c r="L334" i="2"/>
  <c r="K334" i="2"/>
  <c r="J334" i="2"/>
  <c r="H334" i="2"/>
  <c r="F334" i="2"/>
  <c r="G334" i="2" s="1"/>
  <c r="B334" i="2"/>
  <c r="CF333" i="2"/>
  <c r="AW333" i="2"/>
  <c r="AZ339" i="2" s="1"/>
  <c r="AV333" i="2"/>
  <c r="AY339" i="2" s="1"/>
  <c r="AU333" i="2"/>
  <c r="AT333" i="2"/>
  <c r="AN333" i="2"/>
  <c r="AM333" i="2"/>
  <c r="AJ333" i="2"/>
  <c r="AI333" i="2"/>
  <c r="AG333" i="2"/>
  <c r="AE333" i="2"/>
  <c r="AA333" i="2"/>
  <c r="U333" i="2"/>
  <c r="O333" i="2"/>
  <c r="N333" i="2"/>
  <c r="L333" i="2"/>
  <c r="K333" i="2"/>
  <c r="J333" i="2"/>
  <c r="H333" i="2"/>
  <c r="G333" i="2"/>
  <c r="F333" i="2"/>
  <c r="B333" i="2"/>
  <c r="CF332" i="2"/>
  <c r="AX332" i="2"/>
  <c r="AW332" i="2"/>
  <c r="AZ338" i="2" s="1"/>
  <c r="AV332" i="2"/>
  <c r="AY338" i="2" s="1"/>
  <c r="BA338" i="2" s="1"/>
  <c r="AU332" i="2"/>
  <c r="AT332" i="2"/>
  <c r="AM332" i="2"/>
  <c r="AL332" i="2"/>
  <c r="AK332" i="2"/>
  <c r="AJ332" i="2"/>
  <c r="AI332" i="2"/>
  <c r="AH332" i="2"/>
  <c r="AG332" i="2"/>
  <c r="AE332" i="2"/>
  <c r="AA332" i="2"/>
  <c r="AN338" i="2" s="1"/>
  <c r="AO338" i="2" s="1"/>
  <c r="U332" i="2"/>
  <c r="O332" i="2"/>
  <c r="N332" i="2"/>
  <c r="L332" i="2"/>
  <c r="K332" i="2"/>
  <c r="J332" i="2"/>
  <c r="H332" i="2"/>
  <c r="F332" i="2"/>
  <c r="G332" i="2" s="1"/>
  <c r="B332" i="2"/>
  <c r="CF331" i="2"/>
  <c r="AV331" i="2"/>
  <c r="AT331" i="2"/>
  <c r="AM331" i="2"/>
  <c r="AJ331" i="2"/>
  <c r="AI331" i="2"/>
  <c r="AG331" i="2"/>
  <c r="AE331" i="2"/>
  <c r="AA331" i="2"/>
  <c r="U331" i="2"/>
  <c r="O331" i="2"/>
  <c r="N331" i="2"/>
  <c r="L331" i="2"/>
  <c r="K331" i="2"/>
  <c r="J331" i="2"/>
  <c r="H331" i="2"/>
  <c r="G331" i="2"/>
  <c r="F331" i="2"/>
  <c r="B331" i="2"/>
  <c r="CF330" i="2"/>
  <c r="AX330" i="2"/>
  <c r="AV330" i="2"/>
  <c r="AT330" i="2"/>
  <c r="AM330" i="2"/>
  <c r="AJ330" i="2"/>
  <c r="AI330" i="2"/>
  <c r="AG330" i="2"/>
  <c r="AE330" i="2"/>
  <c r="AA330" i="2"/>
  <c r="U330" i="2"/>
  <c r="O330" i="2"/>
  <c r="N330" i="2"/>
  <c r="L330" i="2"/>
  <c r="K330" i="2"/>
  <c r="J330" i="2"/>
  <c r="H330" i="2"/>
  <c r="F330" i="2"/>
  <c r="G330" i="2" s="1"/>
  <c r="B330" i="2"/>
  <c r="AK330" i="2" s="1"/>
  <c r="CF329" i="2"/>
  <c r="AV329" i="2"/>
  <c r="AT329" i="2"/>
  <c r="AM329" i="2"/>
  <c r="AK329" i="2"/>
  <c r="AJ329" i="2"/>
  <c r="AI329" i="2"/>
  <c r="AG329" i="2"/>
  <c r="AE329" i="2"/>
  <c r="AA329" i="2"/>
  <c r="AH329" i="2" s="1"/>
  <c r="U329" i="2"/>
  <c r="O329" i="2"/>
  <c r="N329" i="2"/>
  <c r="L329" i="2"/>
  <c r="K329" i="2"/>
  <c r="J329" i="2"/>
  <c r="H329" i="2"/>
  <c r="G329" i="2"/>
  <c r="F329" i="2"/>
  <c r="B329" i="2"/>
  <c r="CF328" i="2"/>
  <c r="AX328" i="2"/>
  <c r="AV328" i="2"/>
  <c r="AT328" i="2"/>
  <c r="AM328" i="2"/>
  <c r="AK328" i="2"/>
  <c r="AJ328" i="2"/>
  <c r="AI328" i="2"/>
  <c r="AG328" i="2"/>
  <c r="AE328" i="2"/>
  <c r="AA328" i="2"/>
  <c r="AN334" i="2" s="1"/>
  <c r="U328" i="2"/>
  <c r="O328" i="2"/>
  <c r="N328" i="2"/>
  <c r="L328" i="2"/>
  <c r="K328" i="2"/>
  <c r="J328" i="2"/>
  <c r="H328" i="2"/>
  <c r="F328" i="2"/>
  <c r="G328" i="2" s="1"/>
  <c r="B328" i="2"/>
  <c r="CF327" i="2"/>
  <c r="AV327" i="2"/>
  <c r="AT327" i="2"/>
  <c r="AM327" i="2"/>
  <c r="AJ327" i="2"/>
  <c r="AI327" i="2"/>
  <c r="AG327" i="2"/>
  <c r="AE327" i="2"/>
  <c r="AA327" i="2"/>
  <c r="U327" i="2"/>
  <c r="O327" i="2"/>
  <c r="N327" i="2"/>
  <c r="L327" i="2"/>
  <c r="K327" i="2"/>
  <c r="J327" i="2"/>
  <c r="H327" i="2"/>
  <c r="G327" i="2"/>
  <c r="F327" i="2"/>
  <c r="B327" i="2"/>
  <c r="CF326" i="2"/>
  <c r="AX326" i="2"/>
  <c r="AV326" i="2"/>
  <c r="AY332" i="2" s="1"/>
  <c r="BA332" i="2" s="1"/>
  <c r="AT326" i="2"/>
  <c r="AM326" i="2"/>
  <c r="AJ326" i="2"/>
  <c r="AI326" i="2"/>
  <c r="AG326" i="2"/>
  <c r="AE326" i="2"/>
  <c r="AA326" i="2"/>
  <c r="AN332" i="2" s="1"/>
  <c r="AO332" i="2" s="1"/>
  <c r="U326" i="2"/>
  <c r="O326" i="2"/>
  <c r="N326" i="2"/>
  <c r="L326" i="2"/>
  <c r="K326" i="2"/>
  <c r="J326" i="2"/>
  <c r="H326" i="2"/>
  <c r="F326" i="2"/>
  <c r="G326" i="2" s="1"/>
  <c r="B326" i="2"/>
  <c r="CF325" i="2"/>
  <c r="AV325" i="2"/>
  <c r="AX325" i="2" s="1"/>
  <c r="AT325" i="2"/>
  <c r="AM325" i="2"/>
  <c r="AK325" i="2"/>
  <c r="AJ325" i="2"/>
  <c r="AI325" i="2"/>
  <c r="AG325" i="2"/>
  <c r="AE325" i="2"/>
  <c r="AD325" i="2"/>
  <c r="AA325" i="2"/>
  <c r="U325" i="2"/>
  <c r="O325" i="2"/>
  <c r="N325" i="2"/>
  <c r="L325" i="2"/>
  <c r="K325" i="2"/>
  <c r="J325" i="2"/>
  <c r="H325" i="2"/>
  <c r="F325" i="2"/>
  <c r="G325" i="2" s="1"/>
  <c r="B325" i="2"/>
  <c r="CF324" i="2"/>
  <c r="AV324" i="2"/>
  <c r="AT324" i="2"/>
  <c r="AM324" i="2"/>
  <c r="AJ324" i="2"/>
  <c r="AI324" i="2"/>
  <c r="AG324" i="2"/>
  <c r="AE324" i="2"/>
  <c r="AA324" i="2"/>
  <c r="U324" i="2"/>
  <c r="O324" i="2"/>
  <c r="N324" i="2"/>
  <c r="L324" i="2"/>
  <c r="K324" i="2"/>
  <c r="J324" i="2"/>
  <c r="H324" i="2"/>
  <c r="G324" i="2"/>
  <c r="F324" i="2"/>
  <c r="B324" i="2"/>
  <c r="CF323" i="2"/>
  <c r="AX323" i="2"/>
  <c r="AV323" i="2"/>
  <c r="AT323" i="2"/>
  <c r="AM323" i="2"/>
  <c r="AK323" i="2"/>
  <c r="AJ323" i="2"/>
  <c r="AI323" i="2"/>
  <c r="AG323" i="2"/>
  <c r="AE323" i="2"/>
  <c r="AA323" i="2"/>
  <c r="U323" i="2"/>
  <c r="O323" i="2"/>
  <c r="N323" i="2"/>
  <c r="L323" i="2"/>
  <c r="K323" i="2"/>
  <c r="J323" i="2"/>
  <c r="H323" i="2"/>
  <c r="F323" i="2"/>
  <c r="G323" i="2" s="1"/>
  <c r="B323" i="2"/>
  <c r="CF322" i="2"/>
  <c r="AV322" i="2"/>
  <c r="AT322" i="2"/>
  <c r="AM322" i="2"/>
  <c r="AK322" i="2"/>
  <c r="AJ322" i="2"/>
  <c r="AI322" i="2"/>
  <c r="AG322" i="2"/>
  <c r="AE322" i="2"/>
  <c r="AA322" i="2"/>
  <c r="AH322" i="2" s="1"/>
  <c r="U322" i="2"/>
  <c r="O322" i="2"/>
  <c r="N322" i="2"/>
  <c r="L322" i="2"/>
  <c r="K322" i="2"/>
  <c r="J322" i="2"/>
  <c r="H322" i="2"/>
  <c r="G322" i="2"/>
  <c r="F322" i="2"/>
  <c r="B322" i="2"/>
  <c r="CF321" i="2"/>
  <c r="AX321" i="2"/>
  <c r="AV321" i="2"/>
  <c r="AT321" i="2"/>
  <c r="AN321" i="2"/>
  <c r="AM321" i="2"/>
  <c r="AJ321" i="2"/>
  <c r="AI321" i="2"/>
  <c r="AG321" i="2"/>
  <c r="AE321" i="2"/>
  <c r="AA321" i="2"/>
  <c r="AH321" i="2" s="1"/>
  <c r="U321" i="2"/>
  <c r="O321" i="2"/>
  <c r="N321" i="2"/>
  <c r="L321" i="2"/>
  <c r="K321" i="2"/>
  <c r="J321" i="2"/>
  <c r="H321" i="2"/>
  <c r="F321" i="2"/>
  <c r="G321" i="2" s="1"/>
  <c r="B321" i="2"/>
  <c r="CF320" i="2"/>
  <c r="AV320" i="2"/>
  <c r="AT320" i="2"/>
  <c r="AM320" i="2"/>
  <c r="AJ320" i="2"/>
  <c r="AI320" i="2"/>
  <c r="AG320" i="2"/>
  <c r="AE320" i="2"/>
  <c r="AA320" i="2"/>
  <c r="U320" i="2"/>
  <c r="O320" i="2"/>
  <c r="N320" i="2"/>
  <c r="L320" i="2"/>
  <c r="K320" i="2"/>
  <c r="J320" i="2"/>
  <c r="H320" i="2"/>
  <c r="G320" i="2"/>
  <c r="F320" i="2"/>
  <c r="B320" i="2"/>
  <c r="CF319" i="2"/>
  <c r="AX319" i="2"/>
  <c r="AV319" i="2"/>
  <c r="AT319" i="2"/>
  <c r="AM319" i="2"/>
  <c r="AK319" i="2"/>
  <c r="AJ319" i="2"/>
  <c r="AI319" i="2"/>
  <c r="AG319" i="2"/>
  <c r="AE319" i="2"/>
  <c r="AA319" i="2"/>
  <c r="AL319" i="2" s="1"/>
  <c r="U319" i="2"/>
  <c r="O319" i="2"/>
  <c r="N319" i="2"/>
  <c r="L319" i="2"/>
  <c r="K319" i="2"/>
  <c r="J319" i="2"/>
  <c r="H319" i="2"/>
  <c r="F319" i="2"/>
  <c r="G319" i="2" s="1"/>
  <c r="B319" i="2"/>
  <c r="CF318" i="2"/>
  <c r="AV318" i="2"/>
  <c r="AX318" i="2" s="1"/>
  <c r="AT318" i="2"/>
  <c r="AO318" i="2"/>
  <c r="AN318" i="2"/>
  <c r="AM318" i="2"/>
  <c r="AK318" i="2"/>
  <c r="AJ318" i="2"/>
  <c r="AI318" i="2"/>
  <c r="AG318" i="2"/>
  <c r="AE318" i="2"/>
  <c r="AA318" i="2"/>
  <c r="U318" i="2"/>
  <c r="O318" i="2"/>
  <c r="N318" i="2"/>
  <c r="L318" i="2"/>
  <c r="K318" i="2"/>
  <c r="J318" i="2"/>
  <c r="H318" i="2"/>
  <c r="G318" i="2"/>
  <c r="F318" i="2"/>
  <c r="B318" i="2"/>
  <c r="AL324" i="2" s="1"/>
  <c r="CF317" i="2"/>
  <c r="AO317" i="2"/>
  <c r="AN317" i="2"/>
  <c r="AM317" i="2"/>
  <c r="AK317" i="2"/>
  <c r="AJ317" i="2"/>
  <c r="AI317" i="2"/>
  <c r="AG317" i="2"/>
  <c r="AE317" i="2"/>
  <c r="AA317" i="2"/>
  <c r="AH317" i="2" s="1"/>
  <c r="U317" i="2"/>
  <c r="O317" i="2"/>
  <c r="N317" i="2"/>
  <c r="L317" i="2"/>
  <c r="K317" i="2"/>
  <c r="J317" i="2"/>
  <c r="H317" i="2"/>
  <c r="G317" i="2"/>
  <c r="F317" i="2"/>
  <c r="B317" i="2"/>
  <c r="CF316" i="2"/>
  <c r="AO316" i="2"/>
  <c r="AN316" i="2"/>
  <c r="AM316" i="2"/>
  <c r="AK316" i="2"/>
  <c r="AJ316" i="2"/>
  <c r="AI316" i="2"/>
  <c r="AG316" i="2"/>
  <c r="AE316" i="2"/>
  <c r="AA316" i="2"/>
  <c r="AH316" i="2" s="1"/>
  <c r="U316" i="2"/>
  <c r="O316" i="2"/>
  <c r="N316" i="2"/>
  <c r="L316" i="2"/>
  <c r="K316" i="2"/>
  <c r="J316" i="2"/>
  <c r="H316" i="2"/>
  <c r="G316" i="2"/>
  <c r="F316" i="2"/>
  <c r="B316" i="2"/>
  <c r="AL322" i="2" s="1"/>
  <c r="CF315" i="2"/>
  <c r="AO315" i="2"/>
  <c r="AN315" i="2"/>
  <c r="AM315" i="2"/>
  <c r="AK315" i="2"/>
  <c r="AJ315" i="2"/>
  <c r="AI315" i="2"/>
  <c r="AG315" i="2"/>
  <c r="AE315" i="2"/>
  <c r="AA315" i="2"/>
  <c r="AH315" i="2" s="1"/>
  <c r="U315" i="2"/>
  <c r="O315" i="2"/>
  <c r="N315" i="2"/>
  <c r="L315" i="2"/>
  <c r="K315" i="2"/>
  <c r="J315" i="2"/>
  <c r="H315" i="2"/>
  <c r="G315" i="2"/>
  <c r="F315" i="2"/>
  <c r="B315" i="2"/>
  <c r="AL321" i="2" s="1"/>
  <c r="CF314" i="2"/>
  <c r="AO314" i="2"/>
  <c r="AN314" i="2"/>
  <c r="AM314" i="2"/>
  <c r="AK314" i="2"/>
  <c r="AJ314" i="2"/>
  <c r="AI314" i="2"/>
  <c r="AG314" i="2"/>
  <c r="AE314" i="2"/>
  <c r="AA314" i="2"/>
  <c r="AN320" i="2" s="1"/>
  <c r="U314" i="2"/>
  <c r="O314" i="2"/>
  <c r="N314" i="2"/>
  <c r="L314" i="2"/>
  <c r="K314" i="2"/>
  <c r="J314" i="2"/>
  <c r="H314" i="2"/>
  <c r="G314" i="2"/>
  <c r="F314" i="2"/>
  <c r="B314" i="2"/>
  <c r="AL320" i="2" s="1"/>
  <c r="CF313" i="2"/>
  <c r="AO313" i="2"/>
  <c r="AN313" i="2"/>
  <c r="AM313" i="2"/>
  <c r="AK313" i="2"/>
  <c r="AJ313" i="2"/>
  <c r="AI313" i="2"/>
  <c r="AG313" i="2"/>
  <c r="AE313" i="2"/>
  <c r="AA313" i="2"/>
  <c r="AH313" i="2" s="1"/>
  <c r="U313" i="2"/>
  <c r="O313" i="2"/>
  <c r="N313" i="2"/>
  <c r="L313" i="2"/>
  <c r="K313" i="2"/>
  <c r="J313" i="2"/>
  <c r="H313" i="2"/>
  <c r="G313" i="2"/>
  <c r="F313" i="2"/>
  <c r="B313" i="2"/>
  <c r="CF312" i="2"/>
  <c r="AO312" i="2"/>
  <c r="AN312" i="2"/>
  <c r="AM312" i="2"/>
  <c r="AK312" i="2"/>
  <c r="AJ312" i="2"/>
  <c r="AI312" i="2"/>
  <c r="AG312" i="2"/>
  <c r="AE312" i="2"/>
  <c r="AA312" i="2"/>
  <c r="AH312" i="2" s="1"/>
  <c r="U312" i="2"/>
  <c r="O312" i="2"/>
  <c r="N312" i="2"/>
  <c r="L312" i="2"/>
  <c r="K312" i="2"/>
  <c r="J312" i="2"/>
  <c r="H312" i="2"/>
  <c r="G312" i="2"/>
  <c r="F312" i="2"/>
  <c r="B312" i="2"/>
  <c r="AL318" i="2" s="1"/>
  <c r="CF311" i="2"/>
  <c r="AO311" i="2"/>
  <c r="AN311" i="2"/>
  <c r="AM311" i="2"/>
  <c r="AK311" i="2"/>
  <c r="AJ311" i="2"/>
  <c r="AI311" i="2"/>
  <c r="AG311" i="2"/>
  <c r="AE311" i="2"/>
  <c r="AA311" i="2"/>
  <c r="AH311" i="2" s="1"/>
  <c r="U311" i="2"/>
  <c r="O311" i="2"/>
  <c r="N311" i="2"/>
  <c r="L311" i="2"/>
  <c r="K311" i="2"/>
  <c r="J311" i="2"/>
  <c r="H311" i="2"/>
  <c r="G311" i="2"/>
  <c r="F311" i="2"/>
  <c r="B311" i="2"/>
  <c r="AL317" i="2" s="1"/>
  <c r="CF310" i="2"/>
  <c r="AO310" i="2"/>
  <c r="AN310" i="2"/>
  <c r="AM310" i="2"/>
  <c r="AK310" i="2"/>
  <c r="AJ310" i="2"/>
  <c r="AI310" i="2"/>
  <c r="AG310" i="2"/>
  <c r="AE310" i="2"/>
  <c r="AA310" i="2"/>
  <c r="AH310" i="2" s="1"/>
  <c r="U310" i="2"/>
  <c r="O310" i="2"/>
  <c r="N310" i="2"/>
  <c r="L310" i="2"/>
  <c r="K310" i="2"/>
  <c r="J310" i="2"/>
  <c r="H310" i="2"/>
  <c r="G310" i="2"/>
  <c r="F310" i="2"/>
  <c r="B310" i="2"/>
  <c r="AL316" i="2" s="1"/>
  <c r="CF309" i="2"/>
  <c r="AO309" i="2"/>
  <c r="AN309" i="2"/>
  <c r="AM309" i="2"/>
  <c r="AK309" i="2"/>
  <c r="AJ309" i="2"/>
  <c r="AI309" i="2"/>
  <c r="AG309" i="2"/>
  <c r="AE309" i="2"/>
  <c r="AA309" i="2"/>
  <c r="AH309" i="2" s="1"/>
  <c r="U309" i="2"/>
  <c r="O309" i="2"/>
  <c r="N309" i="2"/>
  <c r="L309" i="2"/>
  <c r="K309" i="2"/>
  <c r="J309" i="2"/>
  <c r="H309" i="2"/>
  <c r="G309" i="2"/>
  <c r="F309" i="2"/>
  <c r="B309" i="2"/>
  <c r="AL315" i="2" s="1"/>
  <c r="CF308" i="2"/>
  <c r="AO308" i="2"/>
  <c r="AM308" i="2"/>
  <c r="AK308" i="2"/>
  <c r="AJ308" i="2"/>
  <c r="AI308" i="2"/>
  <c r="AG308" i="2"/>
  <c r="AE308" i="2"/>
  <c r="AA308" i="2"/>
  <c r="AH308" i="2" s="1"/>
  <c r="U308" i="2"/>
  <c r="O308" i="2"/>
  <c r="N308" i="2"/>
  <c r="L308" i="2"/>
  <c r="K308" i="2"/>
  <c r="J308" i="2"/>
  <c r="H308" i="2"/>
  <c r="G308" i="2"/>
  <c r="F308" i="2"/>
  <c r="B308" i="2"/>
  <c r="AL314" i="2" s="1"/>
  <c r="CF307" i="2"/>
  <c r="AM307" i="2"/>
  <c r="AK307" i="2"/>
  <c r="AJ307" i="2"/>
  <c r="AI307" i="2"/>
  <c r="AG307" i="2"/>
  <c r="AE307" i="2"/>
  <c r="AA307" i="2"/>
  <c r="AH307" i="2" s="1"/>
  <c r="U307" i="2"/>
  <c r="O307" i="2"/>
  <c r="N307" i="2"/>
  <c r="L307" i="2"/>
  <c r="K307" i="2"/>
  <c r="J307" i="2"/>
  <c r="H307" i="2"/>
  <c r="G307" i="2"/>
  <c r="F307" i="2"/>
  <c r="B307" i="2"/>
  <c r="AL313" i="2" s="1"/>
  <c r="CF306" i="2"/>
  <c r="AO306" i="2"/>
  <c r="AM306" i="2"/>
  <c r="AK306" i="2"/>
  <c r="AJ306" i="2"/>
  <c r="AI306" i="2"/>
  <c r="AG306" i="2"/>
  <c r="AE306" i="2"/>
  <c r="AA306" i="2"/>
  <c r="AH306" i="2" s="1"/>
  <c r="U306" i="2"/>
  <c r="O306" i="2"/>
  <c r="N306" i="2"/>
  <c r="L306" i="2"/>
  <c r="K306" i="2"/>
  <c r="J306" i="2"/>
  <c r="H306" i="2"/>
  <c r="G306" i="2"/>
  <c r="F306" i="2"/>
  <c r="B306" i="2"/>
  <c r="AL312" i="2" s="1"/>
  <c r="CF305" i="2"/>
  <c r="AM305" i="2"/>
  <c r="AK305" i="2"/>
  <c r="AJ305" i="2"/>
  <c r="AI305" i="2"/>
  <c r="AG305" i="2"/>
  <c r="AE305" i="2"/>
  <c r="AA305" i="2"/>
  <c r="AH305" i="2" s="1"/>
  <c r="U305" i="2"/>
  <c r="O305" i="2"/>
  <c r="N305" i="2"/>
  <c r="L305" i="2"/>
  <c r="K305" i="2"/>
  <c r="J305" i="2"/>
  <c r="H305" i="2"/>
  <c r="G305" i="2"/>
  <c r="F305" i="2"/>
  <c r="B305" i="2"/>
  <c r="AL311" i="2" s="1"/>
  <c r="CF304" i="2"/>
  <c r="AO304" i="2"/>
  <c r="AM304" i="2"/>
  <c r="AK304" i="2"/>
  <c r="AJ304" i="2"/>
  <c r="AI304" i="2"/>
  <c r="AG304" i="2"/>
  <c r="AE304" i="2"/>
  <c r="AA304" i="2"/>
  <c r="AH304" i="2" s="1"/>
  <c r="U304" i="2"/>
  <c r="O304" i="2"/>
  <c r="N304" i="2"/>
  <c r="L304" i="2"/>
  <c r="K304" i="2"/>
  <c r="J304" i="2"/>
  <c r="H304" i="2"/>
  <c r="G304" i="2"/>
  <c r="F304" i="2"/>
  <c r="B304" i="2"/>
  <c r="AL310" i="2" s="1"/>
  <c r="CF303" i="2"/>
  <c r="AM303" i="2"/>
  <c r="AK303" i="2"/>
  <c r="AJ303" i="2"/>
  <c r="AI303" i="2"/>
  <c r="AG303" i="2"/>
  <c r="AE303" i="2"/>
  <c r="AA303" i="2"/>
  <c r="AH303" i="2" s="1"/>
  <c r="U303" i="2"/>
  <c r="O303" i="2"/>
  <c r="N303" i="2"/>
  <c r="L303" i="2"/>
  <c r="K303" i="2"/>
  <c r="J303" i="2"/>
  <c r="H303" i="2"/>
  <c r="G303" i="2"/>
  <c r="F303" i="2"/>
  <c r="B303" i="2"/>
  <c r="AL309" i="2" s="1"/>
  <c r="CF302" i="2"/>
  <c r="AO302" i="2"/>
  <c r="AM302" i="2"/>
  <c r="AK302" i="2"/>
  <c r="AJ302" i="2"/>
  <c r="AI302" i="2"/>
  <c r="AG302" i="2"/>
  <c r="AE302" i="2"/>
  <c r="AA302" i="2"/>
  <c r="AN308" i="2" s="1"/>
  <c r="U302" i="2"/>
  <c r="O302" i="2"/>
  <c r="N302" i="2"/>
  <c r="L302" i="2"/>
  <c r="K302" i="2"/>
  <c r="J302" i="2"/>
  <c r="H302" i="2"/>
  <c r="G302" i="2"/>
  <c r="F302" i="2"/>
  <c r="B302" i="2"/>
  <c r="AL308" i="2" s="1"/>
  <c r="CF301" i="2"/>
  <c r="AM301" i="2"/>
  <c r="AK301" i="2"/>
  <c r="AJ301" i="2"/>
  <c r="AI301" i="2"/>
  <c r="AG301" i="2"/>
  <c r="AE301" i="2"/>
  <c r="AA301" i="2"/>
  <c r="AN307" i="2" s="1"/>
  <c r="AO307" i="2" s="1"/>
  <c r="U301" i="2"/>
  <c r="O301" i="2"/>
  <c r="N301" i="2"/>
  <c r="L301" i="2"/>
  <c r="K301" i="2"/>
  <c r="J301" i="2"/>
  <c r="H301" i="2"/>
  <c r="G301" i="2"/>
  <c r="F301" i="2"/>
  <c r="B301" i="2"/>
  <c r="AL307" i="2" s="1"/>
  <c r="CF300" i="2"/>
  <c r="AO300" i="2"/>
  <c r="AM300" i="2"/>
  <c r="AK300" i="2"/>
  <c r="AJ300" i="2"/>
  <c r="AI300" i="2"/>
  <c r="AG300" i="2"/>
  <c r="AE300" i="2"/>
  <c r="AA300" i="2"/>
  <c r="AN306" i="2" s="1"/>
  <c r="U300" i="2"/>
  <c r="O300" i="2"/>
  <c r="N300" i="2"/>
  <c r="L300" i="2"/>
  <c r="K300" i="2"/>
  <c r="J300" i="2"/>
  <c r="H300" i="2"/>
  <c r="G300" i="2"/>
  <c r="F300" i="2"/>
  <c r="B300" i="2"/>
  <c r="AL306" i="2" s="1"/>
  <c r="CF299" i="2"/>
  <c r="AM299" i="2"/>
  <c r="AK299" i="2"/>
  <c r="AJ299" i="2"/>
  <c r="AI299" i="2"/>
  <c r="AG299" i="2"/>
  <c r="AE299" i="2"/>
  <c r="AA299" i="2"/>
  <c r="AN305" i="2" s="1"/>
  <c r="AO305" i="2" s="1"/>
  <c r="U299" i="2"/>
  <c r="O299" i="2"/>
  <c r="N299" i="2"/>
  <c r="L299" i="2"/>
  <c r="K299" i="2"/>
  <c r="J299" i="2"/>
  <c r="H299" i="2"/>
  <c r="G299" i="2"/>
  <c r="F299" i="2"/>
  <c r="B299" i="2"/>
  <c r="AL305" i="2" s="1"/>
  <c r="CF298" i="2"/>
  <c r="AO298" i="2"/>
  <c r="AM298" i="2"/>
  <c r="AK298" i="2"/>
  <c r="AJ298" i="2"/>
  <c r="AI298" i="2"/>
  <c r="AG298" i="2"/>
  <c r="AE298" i="2"/>
  <c r="AA298" i="2"/>
  <c r="AN304" i="2" s="1"/>
  <c r="U298" i="2"/>
  <c r="O298" i="2"/>
  <c r="N298" i="2"/>
  <c r="L298" i="2"/>
  <c r="K298" i="2"/>
  <c r="J298" i="2"/>
  <c r="H298" i="2"/>
  <c r="G298" i="2"/>
  <c r="F298" i="2"/>
  <c r="B298" i="2"/>
  <c r="AL304" i="2" s="1"/>
  <c r="CF297" i="2"/>
  <c r="AM297" i="2"/>
  <c r="AK297" i="2"/>
  <c r="AJ297" i="2"/>
  <c r="AI297" i="2"/>
  <c r="AG297" i="2"/>
  <c r="AE297" i="2"/>
  <c r="AA297" i="2"/>
  <c r="AN303" i="2" s="1"/>
  <c r="AO303" i="2" s="1"/>
  <c r="U297" i="2"/>
  <c r="O297" i="2"/>
  <c r="N297" i="2"/>
  <c r="L297" i="2"/>
  <c r="K297" i="2"/>
  <c r="J297" i="2"/>
  <c r="H297" i="2"/>
  <c r="G297" i="2"/>
  <c r="F297" i="2"/>
  <c r="B297" i="2"/>
  <c r="AL303" i="2" s="1"/>
  <c r="CF296" i="2"/>
  <c r="AO296" i="2"/>
  <c r="AM296" i="2"/>
  <c r="AK296" i="2"/>
  <c r="AJ296" i="2"/>
  <c r="AI296" i="2"/>
  <c r="AG296" i="2"/>
  <c r="AE296" i="2"/>
  <c r="AA296" i="2"/>
  <c r="AN302" i="2" s="1"/>
  <c r="U296" i="2"/>
  <c r="O296" i="2"/>
  <c r="N296" i="2"/>
  <c r="L296" i="2"/>
  <c r="K296" i="2"/>
  <c r="J296" i="2"/>
  <c r="H296" i="2"/>
  <c r="G296" i="2"/>
  <c r="F296" i="2"/>
  <c r="B296" i="2"/>
  <c r="AL302" i="2" s="1"/>
  <c r="CF295" i="2"/>
  <c r="AM295" i="2"/>
  <c r="AK295" i="2"/>
  <c r="AJ295" i="2"/>
  <c r="AI295" i="2"/>
  <c r="AG295" i="2"/>
  <c r="AE295" i="2"/>
  <c r="AA295" i="2"/>
  <c r="AN301" i="2" s="1"/>
  <c r="AO301" i="2" s="1"/>
  <c r="U295" i="2"/>
  <c r="O295" i="2"/>
  <c r="N295" i="2"/>
  <c r="L295" i="2"/>
  <c r="K295" i="2"/>
  <c r="J295" i="2"/>
  <c r="H295" i="2"/>
  <c r="G295" i="2"/>
  <c r="F295" i="2"/>
  <c r="B295" i="2"/>
  <c r="AL301" i="2" s="1"/>
  <c r="CF294" i="2"/>
  <c r="AO294" i="2"/>
  <c r="AM294" i="2"/>
  <c r="AK294" i="2"/>
  <c r="AJ294" i="2"/>
  <c r="AI294" i="2"/>
  <c r="AG294" i="2"/>
  <c r="AE294" i="2"/>
  <c r="AA294" i="2"/>
  <c r="AN300" i="2" s="1"/>
  <c r="U294" i="2"/>
  <c r="O294" i="2"/>
  <c r="N294" i="2"/>
  <c r="L294" i="2"/>
  <c r="K294" i="2"/>
  <c r="J294" i="2"/>
  <c r="H294" i="2"/>
  <c r="G294" i="2"/>
  <c r="F294" i="2"/>
  <c r="B294" i="2"/>
  <c r="AL300" i="2" s="1"/>
  <c r="CF293" i="2"/>
  <c r="AM293" i="2"/>
  <c r="AK293" i="2"/>
  <c r="AJ293" i="2"/>
  <c r="AI293" i="2"/>
  <c r="AG293" i="2"/>
  <c r="AE293" i="2"/>
  <c r="AA293" i="2"/>
  <c r="AN299" i="2" s="1"/>
  <c r="AO299" i="2" s="1"/>
  <c r="U293" i="2"/>
  <c r="O293" i="2"/>
  <c r="N293" i="2"/>
  <c r="L293" i="2"/>
  <c r="K293" i="2"/>
  <c r="J293" i="2"/>
  <c r="H293" i="2"/>
  <c r="G293" i="2"/>
  <c r="F293" i="2"/>
  <c r="B293" i="2"/>
  <c r="AL299" i="2" s="1"/>
  <c r="CF292" i="2"/>
  <c r="AO292" i="2"/>
  <c r="AM292" i="2"/>
  <c r="AK292" i="2"/>
  <c r="AJ292" i="2"/>
  <c r="AI292" i="2"/>
  <c r="AG292" i="2"/>
  <c r="AE292" i="2"/>
  <c r="AA292" i="2"/>
  <c r="AN298" i="2" s="1"/>
  <c r="U292" i="2"/>
  <c r="O292" i="2"/>
  <c r="N292" i="2"/>
  <c r="L292" i="2"/>
  <c r="K292" i="2"/>
  <c r="J292" i="2"/>
  <c r="H292" i="2"/>
  <c r="G292" i="2"/>
  <c r="F292" i="2"/>
  <c r="B292" i="2"/>
  <c r="AL298" i="2" s="1"/>
  <c r="CF291" i="2"/>
  <c r="AM291" i="2"/>
  <c r="AK291" i="2"/>
  <c r="AJ291" i="2"/>
  <c r="AI291" i="2"/>
  <c r="AG291" i="2"/>
  <c r="AE291" i="2"/>
  <c r="AA291" i="2"/>
  <c r="AN297" i="2" s="1"/>
  <c r="AO297" i="2" s="1"/>
  <c r="U291" i="2"/>
  <c r="O291" i="2"/>
  <c r="N291" i="2"/>
  <c r="L291" i="2"/>
  <c r="K291" i="2"/>
  <c r="J291" i="2"/>
  <c r="H291" i="2"/>
  <c r="G291" i="2"/>
  <c r="F291" i="2"/>
  <c r="B291" i="2"/>
  <c r="AL297" i="2" s="1"/>
  <c r="CF290" i="2"/>
  <c r="AO290" i="2"/>
  <c r="AM290" i="2"/>
  <c r="AK290" i="2"/>
  <c r="AJ290" i="2"/>
  <c r="AI290" i="2"/>
  <c r="AG290" i="2"/>
  <c r="AE290" i="2"/>
  <c r="AA290" i="2"/>
  <c r="AN296" i="2" s="1"/>
  <c r="U290" i="2"/>
  <c r="O290" i="2"/>
  <c r="N290" i="2"/>
  <c r="L290" i="2"/>
  <c r="K290" i="2"/>
  <c r="J290" i="2"/>
  <c r="H290" i="2"/>
  <c r="G290" i="2"/>
  <c r="F290" i="2"/>
  <c r="B290" i="2"/>
  <c r="AL296" i="2" s="1"/>
  <c r="CF289" i="2"/>
  <c r="AM289" i="2"/>
  <c r="AK289" i="2"/>
  <c r="AJ289" i="2"/>
  <c r="AI289" i="2"/>
  <c r="AG289" i="2"/>
  <c r="AE289" i="2"/>
  <c r="AA289" i="2"/>
  <c r="AN295" i="2" s="1"/>
  <c r="AO295" i="2" s="1"/>
  <c r="U289" i="2"/>
  <c r="O289" i="2"/>
  <c r="N289" i="2"/>
  <c r="L289" i="2"/>
  <c r="K289" i="2"/>
  <c r="J289" i="2"/>
  <c r="H289" i="2"/>
  <c r="G289" i="2"/>
  <c r="F289" i="2"/>
  <c r="B289" i="2"/>
  <c r="AL295" i="2" s="1"/>
  <c r="CF288" i="2"/>
  <c r="AO288" i="2"/>
  <c r="AM288" i="2"/>
  <c r="AK288" i="2"/>
  <c r="AJ288" i="2"/>
  <c r="AI288" i="2"/>
  <c r="AG288" i="2"/>
  <c r="AE288" i="2"/>
  <c r="AA288" i="2"/>
  <c r="AN294" i="2" s="1"/>
  <c r="U288" i="2"/>
  <c r="O288" i="2"/>
  <c r="N288" i="2"/>
  <c r="L288" i="2"/>
  <c r="K288" i="2"/>
  <c r="J288" i="2"/>
  <c r="H288" i="2"/>
  <c r="G288" i="2"/>
  <c r="F288" i="2"/>
  <c r="B288" i="2"/>
  <c r="AL294" i="2" s="1"/>
  <c r="CF287" i="2"/>
  <c r="AM287" i="2"/>
  <c r="AK287" i="2"/>
  <c r="AJ287" i="2"/>
  <c r="AI287" i="2"/>
  <c r="AG287" i="2"/>
  <c r="AE287" i="2"/>
  <c r="AA287" i="2"/>
  <c r="AN293" i="2" s="1"/>
  <c r="AO293" i="2" s="1"/>
  <c r="U287" i="2"/>
  <c r="O287" i="2"/>
  <c r="N287" i="2"/>
  <c r="L287" i="2"/>
  <c r="K287" i="2"/>
  <c r="J287" i="2"/>
  <c r="H287" i="2"/>
  <c r="G287" i="2"/>
  <c r="F287" i="2"/>
  <c r="B287" i="2"/>
  <c r="AL293" i="2" s="1"/>
  <c r="CF286" i="2"/>
  <c r="AO286" i="2"/>
  <c r="AM286" i="2"/>
  <c r="AK286" i="2"/>
  <c r="AJ286" i="2"/>
  <c r="AI286" i="2"/>
  <c r="AG286" i="2"/>
  <c r="AE286" i="2"/>
  <c r="AA286" i="2"/>
  <c r="AN292" i="2" s="1"/>
  <c r="U286" i="2"/>
  <c r="O286" i="2"/>
  <c r="N286" i="2"/>
  <c r="L286" i="2"/>
  <c r="K286" i="2"/>
  <c r="J286" i="2"/>
  <c r="H286" i="2"/>
  <c r="G286" i="2"/>
  <c r="F286" i="2"/>
  <c r="B286" i="2"/>
  <c r="AL292" i="2" s="1"/>
  <c r="CF285" i="2"/>
  <c r="AM285" i="2"/>
  <c r="AK285" i="2"/>
  <c r="AJ285" i="2"/>
  <c r="AI285" i="2"/>
  <c r="AG285" i="2"/>
  <c r="AE285" i="2"/>
  <c r="AA285" i="2"/>
  <c r="AN291" i="2" s="1"/>
  <c r="AO291" i="2" s="1"/>
  <c r="U285" i="2"/>
  <c r="O285" i="2"/>
  <c r="N285" i="2"/>
  <c r="L285" i="2"/>
  <c r="K285" i="2"/>
  <c r="J285" i="2"/>
  <c r="H285" i="2"/>
  <c r="G285" i="2"/>
  <c r="F285" i="2"/>
  <c r="B285" i="2"/>
  <c r="AL291" i="2" s="1"/>
  <c r="CF284" i="2"/>
  <c r="AO284" i="2"/>
  <c r="AM284" i="2"/>
  <c r="AK284" i="2"/>
  <c r="AJ284" i="2"/>
  <c r="AI284" i="2"/>
  <c r="AG284" i="2"/>
  <c r="AE284" i="2"/>
  <c r="AA284" i="2"/>
  <c r="AN290" i="2" s="1"/>
  <c r="U284" i="2"/>
  <c r="O284" i="2"/>
  <c r="N284" i="2"/>
  <c r="L284" i="2"/>
  <c r="K284" i="2"/>
  <c r="J284" i="2"/>
  <c r="H284" i="2"/>
  <c r="G284" i="2"/>
  <c r="F284" i="2"/>
  <c r="B284" i="2"/>
  <c r="AL290" i="2" s="1"/>
  <c r="CF283" i="2"/>
  <c r="AM283" i="2"/>
  <c r="AK283" i="2"/>
  <c r="AJ283" i="2"/>
  <c r="AI283" i="2"/>
  <c r="AG283" i="2"/>
  <c r="AE283" i="2"/>
  <c r="AA283" i="2"/>
  <c r="AN289" i="2" s="1"/>
  <c r="AO289" i="2" s="1"/>
  <c r="U283" i="2"/>
  <c r="O283" i="2"/>
  <c r="N283" i="2"/>
  <c r="L283" i="2"/>
  <c r="K283" i="2"/>
  <c r="J283" i="2"/>
  <c r="H283" i="2"/>
  <c r="G283" i="2"/>
  <c r="F283" i="2"/>
  <c r="B283" i="2"/>
  <c r="AL289" i="2" s="1"/>
  <c r="CF282" i="2"/>
  <c r="AO282" i="2"/>
  <c r="AM282" i="2"/>
  <c r="AK282" i="2"/>
  <c r="AJ282" i="2"/>
  <c r="AI282" i="2"/>
  <c r="AG282" i="2"/>
  <c r="AE282" i="2"/>
  <c r="AA282" i="2"/>
  <c r="AN288" i="2" s="1"/>
  <c r="U282" i="2"/>
  <c r="O282" i="2"/>
  <c r="N282" i="2"/>
  <c r="L282" i="2"/>
  <c r="K282" i="2"/>
  <c r="J282" i="2"/>
  <c r="H282" i="2"/>
  <c r="G282" i="2"/>
  <c r="F282" i="2"/>
  <c r="B282" i="2"/>
  <c r="AL288" i="2" s="1"/>
  <c r="CF281" i="2"/>
  <c r="AM281" i="2"/>
  <c r="AK281" i="2"/>
  <c r="AJ281" i="2"/>
  <c r="AI281" i="2"/>
  <c r="AG281" i="2"/>
  <c r="AE281" i="2"/>
  <c r="AA281" i="2"/>
  <c r="AN287" i="2" s="1"/>
  <c r="AO287" i="2" s="1"/>
  <c r="U281" i="2"/>
  <c r="O281" i="2"/>
  <c r="N281" i="2"/>
  <c r="L281" i="2"/>
  <c r="K281" i="2"/>
  <c r="J281" i="2"/>
  <c r="H281" i="2"/>
  <c r="G281" i="2"/>
  <c r="F281" i="2"/>
  <c r="B281" i="2"/>
  <c r="AL287" i="2" s="1"/>
  <c r="CF280" i="2"/>
  <c r="AO280" i="2"/>
  <c r="AM280" i="2"/>
  <c r="AK280" i="2"/>
  <c r="AJ280" i="2"/>
  <c r="AI280" i="2"/>
  <c r="AG280" i="2"/>
  <c r="AE280" i="2"/>
  <c r="AA280" i="2"/>
  <c r="AN286" i="2" s="1"/>
  <c r="U280" i="2"/>
  <c r="O280" i="2"/>
  <c r="N280" i="2"/>
  <c r="L280" i="2"/>
  <c r="K280" i="2"/>
  <c r="J280" i="2"/>
  <c r="H280" i="2"/>
  <c r="G280" i="2"/>
  <c r="F280" i="2"/>
  <c r="B280" i="2"/>
  <c r="AL286" i="2" s="1"/>
  <c r="CF279" i="2"/>
  <c r="AM279" i="2"/>
  <c r="AK279" i="2"/>
  <c r="AJ279" i="2"/>
  <c r="AI279" i="2"/>
  <c r="AG279" i="2"/>
  <c r="AE279" i="2"/>
  <c r="AA279" i="2"/>
  <c r="AN285" i="2" s="1"/>
  <c r="AO285" i="2" s="1"/>
  <c r="U279" i="2"/>
  <c r="O279" i="2"/>
  <c r="N279" i="2"/>
  <c r="L279" i="2"/>
  <c r="K279" i="2"/>
  <c r="J279" i="2"/>
  <c r="H279" i="2"/>
  <c r="G279" i="2"/>
  <c r="F279" i="2"/>
  <c r="B279" i="2"/>
  <c r="AL285" i="2" s="1"/>
  <c r="CF278" i="2"/>
  <c r="AO278" i="2"/>
  <c r="AM278" i="2"/>
  <c r="AK278" i="2"/>
  <c r="AJ278" i="2"/>
  <c r="AI278" i="2"/>
  <c r="AG278" i="2"/>
  <c r="AE278" i="2"/>
  <c r="AA278" i="2"/>
  <c r="AN284" i="2" s="1"/>
  <c r="U278" i="2"/>
  <c r="O278" i="2"/>
  <c r="N278" i="2"/>
  <c r="L278" i="2"/>
  <c r="K278" i="2"/>
  <c r="J278" i="2"/>
  <c r="H278" i="2"/>
  <c r="G278" i="2"/>
  <c r="F278" i="2"/>
  <c r="B278" i="2"/>
  <c r="AL284" i="2" s="1"/>
  <c r="CF277" i="2"/>
  <c r="AM277" i="2"/>
  <c r="AK277" i="2"/>
  <c r="AJ277" i="2"/>
  <c r="AI277" i="2"/>
  <c r="AG277" i="2"/>
  <c r="AE277" i="2"/>
  <c r="AA277" i="2"/>
  <c r="AN283" i="2" s="1"/>
  <c r="AO283" i="2" s="1"/>
  <c r="U277" i="2"/>
  <c r="O277" i="2"/>
  <c r="N277" i="2"/>
  <c r="L277" i="2"/>
  <c r="K277" i="2"/>
  <c r="J277" i="2"/>
  <c r="H277" i="2"/>
  <c r="G277" i="2"/>
  <c r="F277" i="2"/>
  <c r="B277" i="2"/>
  <c r="CF276" i="2"/>
  <c r="AO276" i="2"/>
  <c r="AM276" i="2"/>
  <c r="AK276" i="2"/>
  <c r="AJ276" i="2"/>
  <c r="AI276" i="2"/>
  <c r="AG276" i="2"/>
  <c r="AE276" i="2"/>
  <c r="AA276" i="2"/>
  <c r="AN282" i="2" s="1"/>
  <c r="U276" i="2"/>
  <c r="O276" i="2"/>
  <c r="N276" i="2"/>
  <c r="L276" i="2"/>
  <c r="K276" i="2"/>
  <c r="J276" i="2"/>
  <c r="H276" i="2"/>
  <c r="G276" i="2"/>
  <c r="F276" i="2"/>
  <c r="B276" i="2"/>
  <c r="CF275" i="2"/>
  <c r="AM275" i="2"/>
  <c r="AK275" i="2"/>
  <c r="AJ275" i="2"/>
  <c r="AI275" i="2"/>
  <c r="AG275" i="2"/>
  <c r="AE275" i="2"/>
  <c r="AA275" i="2"/>
  <c r="AN281" i="2" s="1"/>
  <c r="AO281" i="2" s="1"/>
  <c r="U275" i="2"/>
  <c r="O275" i="2"/>
  <c r="N275" i="2"/>
  <c r="L275" i="2"/>
  <c r="K275" i="2"/>
  <c r="J275" i="2"/>
  <c r="H275" i="2"/>
  <c r="G275" i="2"/>
  <c r="F275" i="2"/>
  <c r="B275" i="2"/>
  <c r="CF274" i="2"/>
  <c r="AM274" i="2"/>
  <c r="AK274" i="2"/>
  <c r="AJ274" i="2"/>
  <c r="AI274" i="2"/>
  <c r="AG274" i="2"/>
  <c r="AE274" i="2"/>
  <c r="AA274" i="2"/>
  <c r="AN280" i="2" s="1"/>
  <c r="U274" i="2"/>
  <c r="O274" i="2"/>
  <c r="N274" i="2"/>
  <c r="L274" i="2"/>
  <c r="K274" i="2"/>
  <c r="J274" i="2"/>
  <c r="H274" i="2"/>
  <c r="G274" i="2"/>
  <c r="F274" i="2"/>
  <c r="B274" i="2"/>
  <c r="CF273" i="2"/>
  <c r="AM273" i="2"/>
  <c r="AK273" i="2"/>
  <c r="AJ273" i="2"/>
  <c r="AI273" i="2"/>
  <c r="AG273" i="2"/>
  <c r="AE273" i="2"/>
  <c r="AA273" i="2"/>
  <c r="AN279" i="2" s="1"/>
  <c r="AO279" i="2" s="1"/>
  <c r="U273" i="2"/>
  <c r="O273" i="2"/>
  <c r="N273" i="2"/>
  <c r="L273" i="2"/>
  <c r="K273" i="2"/>
  <c r="J273" i="2"/>
  <c r="H273" i="2"/>
  <c r="G273" i="2"/>
  <c r="F273" i="2"/>
  <c r="B273" i="2"/>
  <c r="CF272" i="2"/>
  <c r="AM272" i="2"/>
  <c r="AK272" i="2"/>
  <c r="AJ272" i="2"/>
  <c r="AI272" i="2"/>
  <c r="AG272" i="2"/>
  <c r="AE272" i="2"/>
  <c r="AA272" i="2"/>
  <c r="AN278" i="2" s="1"/>
  <c r="U272" i="2"/>
  <c r="O272" i="2"/>
  <c r="N272" i="2"/>
  <c r="L272" i="2"/>
  <c r="K272" i="2"/>
  <c r="J272" i="2"/>
  <c r="H272" i="2"/>
  <c r="G272" i="2"/>
  <c r="F272" i="2"/>
  <c r="CF271" i="2"/>
  <c r="AM271" i="2"/>
  <c r="AK271" i="2"/>
  <c r="AJ271" i="2"/>
  <c r="AG271" i="2"/>
  <c r="AE271" i="2"/>
  <c r="AA271" i="2"/>
  <c r="AN277" i="2" s="1"/>
  <c r="AO277" i="2" s="1"/>
  <c r="U271" i="2"/>
  <c r="O271" i="2"/>
  <c r="N271" i="2"/>
  <c r="L271" i="2"/>
  <c r="K271" i="2"/>
  <c r="H271" i="2"/>
  <c r="G271" i="2"/>
  <c r="F271" i="2"/>
  <c r="E271" i="2"/>
  <c r="B272" i="2" s="1"/>
  <c r="AL278" i="2" s="1"/>
  <c r="B271" i="2"/>
  <c r="AL277" i="2" s="1"/>
  <c r="CF270" i="2"/>
  <c r="AM270" i="2"/>
  <c r="AJ270" i="2"/>
  <c r="AI270" i="2"/>
  <c r="AH270" i="2"/>
  <c r="AG270" i="2"/>
  <c r="AE270" i="2"/>
  <c r="AA270" i="2"/>
  <c r="AN276" i="2" s="1"/>
  <c r="U270" i="2"/>
  <c r="O270" i="2"/>
  <c r="N270" i="2"/>
  <c r="L270" i="2"/>
  <c r="K270" i="2"/>
  <c r="J270" i="2"/>
  <c r="H270" i="2"/>
  <c r="G270" i="2"/>
  <c r="F270" i="2"/>
  <c r="B270" i="2"/>
  <c r="AK270" i="2" s="1"/>
  <c r="CF269" i="2"/>
  <c r="AM269" i="2"/>
  <c r="AJ269" i="2"/>
  <c r="AI269" i="2"/>
  <c r="AG269" i="2"/>
  <c r="AE269" i="2"/>
  <c r="AA269" i="2"/>
  <c r="U269" i="2"/>
  <c r="O269" i="2"/>
  <c r="N269" i="2"/>
  <c r="L269" i="2"/>
  <c r="K269" i="2"/>
  <c r="J269" i="2"/>
  <c r="H269" i="2"/>
  <c r="G269" i="2"/>
  <c r="F269" i="2"/>
  <c r="B269" i="2"/>
  <c r="AK269" i="2" s="1"/>
  <c r="CF268" i="2"/>
  <c r="AM268" i="2"/>
  <c r="AJ268" i="2"/>
  <c r="AI268" i="2"/>
  <c r="AH268" i="2"/>
  <c r="AG268" i="2"/>
  <c r="AE268" i="2"/>
  <c r="AA268" i="2"/>
  <c r="U268" i="2"/>
  <c r="O268" i="2"/>
  <c r="N268" i="2"/>
  <c r="L268" i="2"/>
  <c r="K268" i="2"/>
  <c r="J268" i="2"/>
  <c r="H268" i="2"/>
  <c r="G268" i="2"/>
  <c r="F268" i="2"/>
  <c r="B268" i="2"/>
  <c r="AK268" i="2" s="1"/>
  <c r="CF267" i="2"/>
  <c r="AM267" i="2"/>
  <c r="AJ267" i="2"/>
  <c r="AI267" i="2"/>
  <c r="AG267" i="2"/>
  <c r="AE267" i="2"/>
  <c r="AA267" i="2"/>
  <c r="AH267" i="2" s="1"/>
  <c r="U267" i="2"/>
  <c r="O267" i="2"/>
  <c r="N267" i="2"/>
  <c r="L267" i="2"/>
  <c r="K267" i="2"/>
  <c r="J267" i="2"/>
  <c r="H267" i="2"/>
  <c r="G267" i="2"/>
  <c r="F267" i="2"/>
  <c r="B267" i="2"/>
  <c r="AK267" i="2" s="1"/>
  <c r="CF266" i="2"/>
  <c r="AM266" i="2"/>
  <c r="AJ266" i="2"/>
  <c r="AI266" i="2"/>
  <c r="AH266" i="2"/>
  <c r="AG266" i="2"/>
  <c r="AE266" i="2"/>
  <c r="AA266" i="2"/>
  <c r="U266" i="2"/>
  <c r="O266" i="2"/>
  <c r="N266" i="2"/>
  <c r="L266" i="2"/>
  <c r="K266" i="2"/>
  <c r="J266" i="2"/>
  <c r="H266" i="2"/>
  <c r="G266" i="2"/>
  <c r="F266" i="2"/>
  <c r="B266" i="2"/>
  <c r="AK266" i="2" s="1"/>
  <c r="CF265" i="2"/>
  <c r="AM265" i="2"/>
  <c r="AJ265" i="2"/>
  <c r="AI265" i="2"/>
  <c r="AG265" i="2"/>
  <c r="AE265" i="2"/>
  <c r="AA265" i="2"/>
  <c r="U265" i="2"/>
  <c r="O265" i="2"/>
  <c r="N265" i="2"/>
  <c r="L265" i="2"/>
  <c r="K265" i="2"/>
  <c r="J265" i="2"/>
  <c r="H265" i="2"/>
  <c r="G265" i="2"/>
  <c r="F265" i="2"/>
  <c r="B265" i="2"/>
  <c r="AK265" i="2" s="1"/>
  <c r="CF264" i="2"/>
  <c r="AM264" i="2"/>
  <c r="AJ264" i="2"/>
  <c r="AI264" i="2"/>
  <c r="AH264" i="2"/>
  <c r="AG264" i="2"/>
  <c r="AE264" i="2"/>
  <c r="AA264" i="2"/>
  <c r="U264" i="2"/>
  <c r="O264" i="2"/>
  <c r="N264" i="2"/>
  <c r="L264" i="2"/>
  <c r="K264" i="2"/>
  <c r="J264" i="2"/>
  <c r="H264" i="2"/>
  <c r="G264" i="2"/>
  <c r="F264" i="2"/>
  <c r="B264" i="2"/>
  <c r="AK264" i="2" s="1"/>
  <c r="CF263" i="2"/>
  <c r="AM263" i="2"/>
  <c r="AJ263" i="2"/>
  <c r="AI263" i="2"/>
  <c r="AG263" i="2"/>
  <c r="AE263" i="2"/>
  <c r="AA263" i="2"/>
  <c r="AH263" i="2" s="1"/>
  <c r="U263" i="2"/>
  <c r="O263" i="2"/>
  <c r="N263" i="2"/>
  <c r="L263" i="2"/>
  <c r="K263" i="2"/>
  <c r="J263" i="2"/>
  <c r="H263" i="2"/>
  <c r="G263" i="2"/>
  <c r="F263" i="2"/>
  <c r="B263" i="2"/>
  <c r="AK263" i="2" s="1"/>
  <c r="CF262" i="2"/>
  <c r="AM262" i="2"/>
  <c r="AJ262" i="2"/>
  <c r="AI262" i="2"/>
  <c r="AH262" i="2"/>
  <c r="AG262" i="2"/>
  <c r="AE262" i="2"/>
  <c r="AA262" i="2"/>
  <c r="U262" i="2"/>
  <c r="O262" i="2"/>
  <c r="N262" i="2"/>
  <c r="L262" i="2"/>
  <c r="K262" i="2"/>
  <c r="J262" i="2"/>
  <c r="H262" i="2"/>
  <c r="G262" i="2"/>
  <c r="F262" i="2"/>
  <c r="B262" i="2"/>
  <c r="AK262" i="2" s="1"/>
  <c r="CF261" i="2"/>
  <c r="AM261" i="2"/>
  <c r="AJ261" i="2"/>
  <c r="AI261" i="2"/>
  <c r="AG261" i="2"/>
  <c r="AE261" i="2"/>
  <c r="AA261" i="2"/>
  <c r="U261" i="2"/>
  <c r="O261" i="2"/>
  <c r="N261" i="2"/>
  <c r="L261" i="2"/>
  <c r="K261" i="2"/>
  <c r="J261" i="2"/>
  <c r="H261" i="2"/>
  <c r="G261" i="2"/>
  <c r="F261" i="2"/>
  <c r="B261" i="2"/>
  <c r="AK261" i="2" s="1"/>
  <c r="CF260" i="2"/>
  <c r="AM260" i="2"/>
  <c r="AJ260" i="2"/>
  <c r="AI260" i="2"/>
  <c r="AH260" i="2"/>
  <c r="AG260" i="2"/>
  <c r="AE260" i="2"/>
  <c r="AA260" i="2"/>
  <c r="U260" i="2"/>
  <c r="O260" i="2"/>
  <c r="N260" i="2"/>
  <c r="L260" i="2"/>
  <c r="K260" i="2"/>
  <c r="J260" i="2"/>
  <c r="H260" i="2"/>
  <c r="G260" i="2"/>
  <c r="F260" i="2"/>
  <c r="B260" i="2"/>
  <c r="AK260" i="2" s="1"/>
  <c r="CF259" i="2"/>
  <c r="AM259" i="2"/>
  <c r="AJ259" i="2"/>
  <c r="AI259" i="2"/>
  <c r="AG259" i="2"/>
  <c r="AE259" i="2"/>
  <c r="AA259" i="2"/>
  <c r="AH259" i="2" s="1"/>
  <c r="U259" i="2"/>
  <c r="O259" i="2"/>
  <c r="N259" i="2"/>
  <c r="L259" i="2"/>
  <c r="K259" i="2"/>
  <c r="J259" i="2"/>
  <c r="H259" i="2"/>
  <c r="G259" i="2"/>
  <c r="F259" i="2"/>
  <c r="B259" i="2"/>
  <c r="AK259" i="2" s="1"/>
  <c r="CF258" i="2"/>
  <c r="AM258" i="2"/>
  <c r="AI258" i="2"/>
  <c r="AG258" i="2"/>
  <c r="AE258" i="2"/>
  <c r="AA258" i="2"/>
  <c r="U258" i="2"/>
  <c r="O258" i="2"/>
  <c r="N258" i="2"/>
  <c r="L258" i="2"/>
  <c r="K258" i="2"/>
  <c r="J258" i="2"/>
  <c r="H258" i="2"/>
  <c r="G258" i="2"/>
  <c r="F258" i="2"/>
  <c r="CF257" i="2"/>
  <c r="AM257" i="2"/>
  <c r="AL257" i="2"/>
  <c r="AE257" i="2"/>
  <c r="AA257" i="2"/>
  <c r="O257" i="2"/>
  <c r="N257" i="2"/>
  <c r="L257" i="2"/>
  <c r="K257" i="2"/>
  <c r="H257" i="2"/>
  <c r="E257" i="2"/>
  <c r="AG257" i="2" s="1"/>
  <c r="B257" i="2"/>
  <c r="AK257" i="2" s="1"/>
  <c r="CF256" i="2"/>
  <c r="AM256" i="2"/>
  <c r="AJ256" i="2"/>
  <c r="AI256" i="2"/>
  <c r="AG256" i="2"/>
  <c r="AE256" i="2"/>
  <c r="AA256" i="2"/>
  <c r="U256" i="2"/>
  <c r="O256" i="2"/>
  <c r="N256" i="2"/>
  <c r="L256" i="2"/>
  <c r="K256" i="2"/>
  <c r="J256" i="2"/>
  <c r="H256" i="2"/>
  <c r="F256" i="2"/>
  <c r="G256" i="2" s="1"/>
  <c r="B256" i="2"/>
  <c r="AK256" i="2" s="1"/>
  <c r="CF255" i="2"/>
  <c r="AM255" i="2"/>
  <c r="AJ255" i="2"/>
  <c r="AI255" i="2"/>
  <c r="AG255" i="2"/>
  <c r="AE255" i="2"/>
  <c r="AA255" i="2"/>
  <c r="U255" i="2"/>
  <c r="O255" i="2"/>
  <c r="N255" i="2"/>
  <c r="L255" i="2"/>
  <c r="K255" i="2"/>
  <c r="J255" i="2"/>
  <c r="H255" i="2"/>
  <c r="F255" i="2"/>
  <c r="G255" i="2" s="1"/>
  <c r="B255" i="2"/>
  <c r="AK255" i="2" s="1"/>
  <c r="CF254" i="2"/>
  <c r="AM254" i="2"/>
  <c r="AJ254" i="2"/>
  <c r="AI254" i="2"/>
  <c r="AG254" i="2"/>
  <c r="AE254" i="2"/>
  <c r="AA254" i="2"/>
  <c r="U254" i="2"/>
  <c r="O254" i="2"/>
  <c r="N254" i="2"/>
  <c r="L254" i="2"/>
  <c r="K254" i="2"/>
  <c r="J254" i="2"/>
  <c r="H254" i="2"/>
  <c r="F254" i="2"/>
  <c r="G254" i="2" s="1"/>
  <c r="B254" i="2"/>
  <c r="AK254" i="2" s="1"/>
  <c r="CF253" i="2"/>
  <c r="AM253" i="2"/>
  <c r="AJ253" i="2"/>
  <c r="AI253" i="2"/>
  <c r="AG253" i="2"/>
  <c r="AE253" i="2"/>
  <c r="AA253" i="2"/>
  <c r="U253" i="2"/>
  <c r="O253" i="2"/>
  <c r="N253" i="2"/>
  <c r="L253" i="2"/>
  <c r="K253" i="2"/>
  <c r="J253" i="2"/>
  <c r="H253" i="2"/>
  <c r="F253" i="2"/>
  <c r="G253" i="2" s="1"/>
  <c r="B253" i="2"/>
  <c r="AK253" i="2" s="1"/>
  <c r="CF252" i="2"/>
  <c r="AM252" i="2"/>
  <c r="AJ252" i="2"/>
  <c r="AI252" i="2"/>
  <c r="AG252" i="2"/>
  <c r="AE252" i="2"/>
  <c r="AA252" i="2"/>
  <c r="U252" i="2"/>
  <c r="O252" i="2"/>
  <c r="N252" i="2"/>
  <c r="L252" i="2"/>
  <c r="K252" i="2"/>
  <c r="J252" i="2"/>
  <c r="H252" i="2"/>
  <c r="F252" i="2"/>
  <c r="G252" i="2" s="1"/>
  <c r="B252" i="2"/>
  <c r="AK252" i="2" s="1"/>
  <c r="CF251" i="2"/>
  <c r="AM251" i="2"/>
  <c r="AJ251" i="2"/>
  <c r="AI251" i="2"/>
  <c r="AG251" i="2"/>
  <c r="AE251" i="2"/>
  <c r="AA251" i="2"/>
  <c r="U251" i="2"/>
  <c r="O251" i="2"/>
  <c r="N251" i="2"/>
  <c r="L251" i="2"/>
  <c r="K251" i="2"/>
  <c r="J251" i="2"/>
  <c r="H251" i="2"/>
  <c r="F251" i="2"/>
  <c r="G251" i="2" s="1"/>
  <c r="B251" i="2"/>
  <c r="AK251" i="2" s="1"/>
  <c r="CF250" i="2"/>
  <c r="AM250" i="2"/>
  <c r="AJ250" i="2"/>
  <c r="AI250" i="2"/>
  <c r="AG250" i="2"/>
  <c r="AE250" i="2"/>
  <c r="AA250" i="2"/>
  <c r="U250" i="2"/>
  <c r="O250" i="2"/>
  <c r="N250" i="2"/>
  <c r="L250" i="2"/>
  <c r="K250" i="2"/>
  <c r="J250" i="2"/>
  <c r="H250" i="2"/>
  <c r="F250" i="2"/>
  <c r="G250" i="2" s="1"/>
  <c r="B250" i="2"/>
  <c r="CF249" i="2"/>
  <c r="AM249" i="2"/>
  <c r="AJ249" i="2"/>
  <c r="AI249" i="2"/>
  <c r="AG249" i="2"/>
  <c r="AE249" i="2"/>
  <c r="AA249" i="2"/>
  <c r="U249" i="2"/>
  <c r="O249" i="2"/>
  <c r="N249" i="2"/>
  <c r="L249" i="2"/>
  <c r="K249" i="2"/>
  <c r="J249" i="2"/>
  <c r="H249" i="2"/>
  <c r="F249" i="2"/>
  <c r="G249" i="2" s="1"/>
  <c r="B249" i="2"/>
  <c r="CF248" i="2"/>
  <c r="AM248" i="2"/>
  <c r="AJ248" i="2"/>
  <c r="AI248" i="2"/>
  <c r="AG248" i="2"/>
  <c r="AE248" i="2"/>
  <c r="AA248" i="2"/>
  <c r="U248" i="2"/>
  <c r="O248" i="2"/>
  <c r="N248" i="2"/>
  <c r="L248" i="2"/>
  <c r="K248" i="2"/>
  <c r="J248" i="2"/>
  <c r="H248" i="2"/>
  <c r="F248" i="2"/>
  <c r="G248" i="2" s="1"/>
  <c r="B248" i="2"/>
  <c r="CF247" i="2"/>
  <c r="AM247" i="2"/>
  <c r="AJ247" i="2"/>
  <c r="AI247" i="2"/>
  <c r="AG247" i="2"/>
  <c r="AE247" i="2"/>
  <c r="AA247" i="2"/>
  <c r="U247" i="2"/>
  <c r="O247" i="2"/>
  <c r="N247" i="2"/>
  <c r="L247" i="2"/>
  <c r="K247" i="2"/>
  <c r="J247" i="2"/>
  <c r="H247" i="2"/>
  <c r="F247" i="2"/>
  <c r="G247" i="2" s="1"/>
  <c r="B247" i="2"/>
  <c r="CF246" i="2"/>
  <c r="AM246" i="2"/>
  <c r="AJ246" i="2"/>
  <c r="AI246" i="2"/>
  <c r="AG246" i="2"/>
  <c r="AE246" i="2"/>
  <c r="AA246" i="2"/>
  <c r="U246" i="2"/>
  <c r="O246" i="2"/>
  <c r="N246" i="2"/>
  <c r="L246" i="2"/>
  <c r="K246" i="2"/>
  <c r="J246" i="2"/>
  <c r="H246" i="2"/>
  <c r="F246" i="2"/>
  <c r="G246" i="2" s="1"/>
  <c r="B246" i="2"/>
  <c r="CF245" i="2"/>
  <c r="AM245" i="2"/>
  <c r="AJ245" i="2"/>
  <c r="AI245" i="2"/>
  <c r="AG245" i="2"/>
  <c r="AE245" i="2"/>
  <c r="AA245" i="2"/>
  <c r="U245" i="2"/>
  <c r="O245" i="2"/>
  <c r="N245" i="2"/>
  <c r="L245" i="2"/>
  <c r="K245" i="2"/>
  <c r="J245" i="2"/>
  <c r="H245" i="2"/>
  <c r="F245" i="2"/>
  <c r="G245" i="2" s="1"/>
  <c r="B245" i="2"/>
  <c r="CF244" i="2"/>
  <c r="AM244" i="2"/>
  <c r="AO244" i="2" s="1"/>
  <c r="AJ244" i="2"/>
  <c r="AI244" i="2"/>
  <c r="AG244" i="2"/>
  <c r="AE244" i="2"/>
  <c r="AA244" i="2"/>
  <c r="U244" i="2"/>
  <c r="O244" i="2"/>
  <c r="N244" i="2"/>
  <c r="L244" i="2"/>
  <c r="K244" i="2"/>
  <c r="J244" i="2"/>
  <c r="H244" i="2"/>
  <c r="F244" i="2"/>
  <c r="G244" i="2" s="1"/>
  <c r="B244" i="2"/>
  <c r="CF243" i="2"/>
  <c r="AM243" i="2"/>
  <c r="AJ243" i="2"/>
  <c r="AI243" i="2"/>
  <c r="AG243" i="2"/>
  <c r="AE243" i="2"/>
  <c r="AA243" i="2"/>
  <c r="U243" i="2"/>
  <c r="O243" i="2"/>
  <c r="N243" i="2"/>
  <c r="L243" i="2"/>
  <c r="K243" i="2"/>
  <c r="J243" i="2"/>
  <c r="H243" i="2"/>
  <c r="F243" i="2"/>
  <c r="G243" i="2" s="1"/>
  <c r="B243" i="2"/>
  <c r="CF242" i="2"/>
  <c r="AM242" i="2"/>
  <c r="AJ242" i="2"/>
  <c r="AI242" i="2"/>
  <c r="AG242" i="2"/>
  <c r="AE242" i="2"/>
  <c r="AA242" i="2"/>
  <c r="U242" i="2"/>
  <c r="O242" i="2"/>
  <c r="N242" i="2"/>
  <c r="L242" i="2"/>
  <c r="K242" i="2"/>
  <c r="J242" i="2"/>
  <c r="H242" i="2"/>
  <c r="F242" i="2"/>
  <c r="G242" i="2" s="1"/>
  <c r="B242" i="2"/>
  <c r="CF241" i="2"/>
  <c r="AM241" i="2"/>
  <c r="AJ241" i="2"/>
  <c r="AI241" i="2"/>
  <c r="AG241" i="2"/>
  <c r="AE241" i="2"/>
  <c r="AA241" i="2"/>
  <c r="U241" i="2"/>
  <c r="O241" i="2"/>
  <c r="N241" i="2"/>
  <c r="L241" i="2"/>
  <c r="K241" i="2"/>
  <c r="J241" i="2"/>
  <c r="H241" i="2"/>
  <c r="F241" i="2"/>
  <c r="G241" i="2" s="1"/>
  <c r="B241" i="2"/>
  <c r="CF240" i="2"/>
  <c r="AM240" i="2"/>
  <c r="AO240" i="2" s="1"/>
  <c r="AJ240" i="2"/>
  <c r="AI240" i="2"/>
  <c r="AG240" i="2"/>
  <c r="AE240" i="2"/>
  <c r="AA240" i="2"/>
  <c r="U240" i="2"/>
  <c r="O240" i="2"/>
  <c r="N240" i="2"/>
  <c r="L240" i="2"/>
  <c r="K240" i="2"/>
  <c r="J240" i="2"/>
  <c r="H240" i="2"/>
  <c r="F240" i="2"/>
  <c r="G240" i="2" s="1"/>
  <c r="B240" i="2"/>
  <c r="CF239" i="2"/>
  <c r="AN239" i="2"/>
  <c r="AO239" i="2" s="1"/>
  <c r="AM239" i="2"/>
  <c r="AK239" i="2"/>
  <c r="AJ239" i="2"/>
  <c r="AI239" i="2"/>
  <c r="AG239" i="2"/>
  <c r="AE239" i="2"/>
  <c r="AA239" i="2"/>
  <c r="AH239" i="2" s="1"/>
  <c r="U239" i="2"/>
  <c r="O239" i="2"/>
  <c r="N239" i="2"/>
  <c r="L239" i="2"/>
  <c r="K239" i="2"/>
  <c r="J239" i="2"/>
  <c r="H239" i="2"/>
  <c r="F239" i="2"/>
  <c r="G239" i="2" s="1"/>
  <c r="B239" i="2"/>
  <c r="AL245" i="2" s="1"/>
  <c r="CF238" i="2"/>
  <c r="AM238" i="2"/>
  <c r="AK238" i="2"/>
  <c r="AJ238" i="2"/>
  <c r="AI238" i="2"/>
  <c r="AG238" i="2"/>
  <c r="AE238" i="2"/>
  <c r="AA238" i="2"/>
  <c r="AN244" i="2" s="1"/>
  <c r="U238" i="2"/>
  <c r="O238" i="2"/>
  <c r="N238" i="2"/>
  <c r="L238" i="2"/>
  <c r="K238" i="2"/>
  <c r="J238" i="2"/>
  <c r="H238" i="2"/>
  <c r="G238" i="2"/>
  <c r="F238" i="2"/>
  <c r="B238" i="2"/>
  <c r="CF237" i="2"/>
  <c r="AM237" i="2"/>
  <c r="AO237" i="2" s="1"/>
  <c r="AJ237" i="2"/>
  <c r="AI237" i="2"/>
  <c r="AH237" i="2"/>
  <c r="AG237" i="2"/>
  <c r="AE237" i="2"/>
  <c r="AA237" i="2"/>
  <c r="U237" i="2"/>
  <c r="O237" i="2"/>
  <c r="N237" i="2"/>
  <c r="L237" i="2"/>
  <c r="K237" i="2"/>
  <c r="J237" i="2"/>
  <c r="H237" i="2"/>
  <c r="G237" i="2"/>
  <c r="F237" i="2"/>
  <c r="B237" i="2"/>
  <c r="CF236" i="2"/>
  <c r="AM236" i="2"/>
  <c r="AJ236" i="2"/>
  <c r="AI236" i="2"/>
  <c r="AG236" i="2"/>
  <c r="AE236" i="2"/>
  <c r="AA236" i="2"/>
  <c r="AH236" i="2" s="1"/>
  <c r="U236" i="2"/>
  <c r="O236" i="2"/>
  <c r="N236" i="2"/>
  <c r="L236" i="2"/>
  <c r="K236" i="2"/>
  <c r="J236" i="2"/>
  <c r="H236" i="2"/>
  <c r="F236" i="2"/>
  <c r="G236" i="2" s="1"/>
  <c r="B236" i="2"/>
  <c r="CF235" i="2"/>
  <c r="AM235" i="2"/>
  <c r="AK235" i="2"/>
  <c r="AJ235" i="2"/>
  <c r="AI235" i="2"/>
  <c r="AG235" i="2"/>
  <c r="AE235" i="2"/>
  <c r="AA235" i="2"/>
  <c r="AH235" i="2" s="1"/>
  <c r="U235" i="2"/>
  <c r="O235" i="2"/>
  <c r="N235" i="2"/>
  <c r="L235" i="2"/>
  <c r="K235" i="2"/>
  <c r="J235" i="2"/>
  <c r="H235" i="2"/>
  <c r="F235" i="2"/>
  <c r="G235" i="2" s="1"/>
  <c r="B235" i="2"/>
  <c r="CF234" i="2"/>
  <c r="AM234" i="2"/>
  <c r="AK234" i="2"/>
  <c r="AJ234" i="2"/>
  <c r="AI234" i="2"/>
  <c r="AG234" i="2"/>
  <c r="AE234" i="2"/>
  <c r="AA234" i="2"/>
  <c r="AN240" i="2" s="1"/>
  <c r="U234" i="2"/>
  <c r="O234" i="2"/>
  <c r="N234" i="2"/>
  <c r="L234" i="2"/>
  <c r="K234" i="2"/>
  <c r="J234" i="2"/>
  <c r="H234" i="2"/>
  <c r="G234" i="2"/>
  <c r="F234" i="2"/>
  <c r="B234" i="2"/>
  <c r="CF233" i="2"/>
  <c r="AM233" i="2"/>
  <c r="AL233" i="2"/>
  <c r="AP233" i="2" s="1"/>
  <c r="AJ233" i="2"/>
  <c r="AI233" i="2"/>
  <c r="AG233" i="2"/>
  <c r="AE233" i="2"/>
  <c r="AA233" i="2"/>
  <c r="AH233" i="2" s="1"/>
  <c r="U233" i="2"/>
  <c r="O233" i="2"/>
  <c r="N233" i="2"/>
  <c r="L233" i="2"/>
  <c r="K233" i="2"/>
  <c r="J233" i="2"/>
  <c r="H233" i="2"/>
  <c r="G233" i="2"/>
  <c r="F233" i="2"/>
  <c r="B233" i="2"/>
  <c r="AK233" i="2" s="1"/>
  <c r="CF232" i="2"/>
  <c r="AM232" i="2"/>
  <c r="AJ232" i="2"/>
  <c r="AI232" i="2"/>
  <c r="AG232" i="2"/>
  <c r="AE232" i="2"/>
  <c r="AA232" i="2"/>
  <c r="U232" i="2"/>
  <c r="O232" i="2"/>
  <c r="N232" i="2"/>
  <c r="L232" i="2"/>
  <c r="K232" i="2"/>
  <c r="J232" i="2"/>
  <c r="H232" i="2"/>
  <c r="F232" i="2"/>
  <c r="G232" i="2" s="1"/>
  <c r="B232" i="2"/>
  <c r="CF231" i="2"/>
  <c r="AM231" i="2"/>
  <c r="AK231" i="2"/>
  <c r="AJ231" i="2"/>
  <c r="AI231" i="2"/>
  <c r="AG231" i="2"/>
  <c r="AE231" i="2"/>
  <c r="AA231" i="2"/>
  <c r="AN237" i="2" s="1"/>
  <c r="U231" i="2"/>
  <c r="O231" i="2"/>
  <c r="N231" i="2"/>
  <c r="L231" i="2"/>
  <c r="K231" i="2"/>
  <c r="J231" i="2"/>
  <c r="H231" i="2"/>
  <c r="F231" i="2"/>
  <c r="G231" i="2" s="1"/>
  <c r="B231" i="2"/>
  <c r="AL236" i="2" s="1"/>
  <c r="AP236" i="2" s="1"/>
  <c r="CF230" i="2"/>
  <c r="AM230" i="2"/>
  <c r="AK230" i="2"/>
  <c r="AJ230" i="2"/>
  <c r="AI230" i="2"/>
  <c r="AG230" i="2"/>
  <c r="AE230" i="2"/>
  <c r="AA230" i="2"/>
  <c r="U230" i="2"/>
  <c r="O230" i="2"/>
  <c r="N230" i="2"/>
  <c r="L230" i="2"/>
  <c r="K230" i="2"/>
  <c r="J230" i="2"/>
  <c r="H230" i="2"/>
  <c r="G230" i="2"/>
  <c r="F230" i="2"/>
  <c r="B230" i="2"/>
  <c r="CF229" i="2"/>
  <c r="AM229" i="2"/>
  <c r="AJ229" i="2"/>
  <c r="AI229" i="2"/>
  <c r="AH229" i="2"/>
  <c r="AG229" i="2"/>
  <c r="AE229" i="2"/>
  <c r="AA229" i="2"/>
  <c r="AN235" i="2" s="1"/>
  <c r="AO235" i="2" s="1"/>
  <c r="U229" i="2"/>
  <c r="O229" i="2"/>
  <c r="N229" i="2"/>
  <c r="L229" i="2"/>
  <c r="K229" i="2"/>
  <c r="J229" i="2"/>
  <c r="H229" i="2"/>
  <c r="G229" i="2"/>
  <c r="F229" i="2"/>
  <c r="B229" i="2"/>
  <c r="AK229" i="2" s="1"/>
  <c r="CF228" i="2"/>
  <c r="AM228" i="2"/>
  <c r="AJ228" i="2"/>
  <c r="AI228" i="2"/>
  <c r="AG228" i="2"/>
  <c r="AE228" i="2"/>
  <c r="AA228" i="2"/>
  <c r="AN234" i="2" s="1"/>
  <c r="AO234" i="2" s="1"/>
  <c r="U228" i="2"/>
  <c r="O228" i="2"/>
  <c r="N228" i="2"/>
  <c r="L228" i="2"/>
  <c r="K228" i="2"/>
  <c r="J228" i="2"/>
  <c r="H228" i="2"/>
  <c r="F228" i="2"/>
  <c r="G228" i="2" s="1"/>
  <c r="B228" i="2"/>
  <c r="CF227" i="2"/>
  <c r="AM227" i="2"/>
  <c r="AK227" i="2"/>
  <c r="AJ227" i="2"/>
  <c r="AI227" i="2"/>
  <c r="AG227" i="2"/>
  <c r="AE227" i="2"/>
  <c r="AA227" i="2"/>
  <c r="U227" i="2"/>
  <c r="O227" i="2"/>
  <c r="N227" i="2"/>
  <c r="L227" i="2"/>
  <c r="K227" i="2"/>
  <c r="J227" i="2"/>
  <c r="H227" i="2"/>
  <c r="F227" i="2"/>
  <c r="G227" i="2" s="1"/>
  <c r="B227" i="2"/>
  <c r="CF226" i="2"/>
  <c r="AM226" i="2"/>
  <c r="AK226" i="2"/>
  <c r="AJ226" i="2"/>
  <c r="AI226" i="2"/>
  <c r="AG226" i="2"/>
  <c r="AE226" i="2"/>
  <c r="AA226" i="2"/>
  <c r="AN232" i="2" s="1"/>
  <c r="U226" i="2"/>
  <c r="O226" i="2"/>
  <c r="N226" i="2"/>
  <c r="L226" i="2"/>
  <c r="K226" i="2"/>
  <c r="J226" i="2"/>
  <c r="H226" i="2"/>
  <c r="G226" i="2"/>
  <c r="F226" i="2"/>
  <c r="B226" i="2"/>
  <c r="CF225" i="2"/>
  <c r="AM225" i="2"/>
  <c r="AJ225" i="2"/>
  <c r="AI225" i="2"/>
  <c r="AG225" i="2"/>
  <c r="AE225" i="2"/>
  <c r="AA225" i="2"/>
  <c r="U225" i="2"/>
  <c r="O225" i="2"/>
  <c r="N225" i="2"/>
  <c r="L225" i="2"/>
  <c r="K225" i="2"/>
  <c r="J225" i="2"/>
  <c r="H225" i="2"/>
  <c r="G225" i="2"/>
  <c r="F225" i="2"/>
  <c r="B225" i="2"/>
  <c r="CF224" i="2"/>
  <c r="AN224" i="2"/>
  <c r="AM224" i="2"/>
  <c r="AJ224" i="2"/>
  <c r="AI224" i="2"/>
  <c r="AG224" i="2"/>
  <c r="AE224" i="2"/>
  <c r="AA224" i="2"/>
  <c r="U224" i="2"/>
  <c r="O224" i="2"/>
  <c r="N224" i="2"/>
  <c r="L224" i="2"/>
  <c r="K224" i="2"/>
  <c r="J224" i="2"/>
  <c r="H224" i="2"/>
  <c r="F224" i="2"/>
  <c r="G224" i="2" s="1"/>
  <c r="B224" i="2"/>
  <c r="CF223" i="2"/>
  <c r="AN223" i="2"/>
  <c r="AO223" i="2" s="1"/>
  <c r="AM223" i="2"/>
  <c r="AK223" i="2"/>
  <c r="AJ223" i="2"/>
  <c r="AI223" i="2"/>
  <c r="AG223" i="2"/>
  <c r="AE223" i="2"/>
  <c r="AA223" i="2"/>
  <c r="AN229" i="2" s="1"/>
  <c r="U223" i="2"/>
  <c r="O223" i="2"/>
  <c r="N223" i="2"/>
  <c r="L223" i="2"/>
  <c r="K223" i="2"/>
  <c r="J223" i="2"/>
  <c r="H223" i="2"/>
  <c r="F223" i="2"/>
  <c r="G223" i="2" s="1"/>
  <c r="B223" i="2"/>
  <c r="CF222" i="2"/>
  <c r="AM222" i="2"/>
  <c r="AK222" i="2"/>
  <c r="AJ222" i="2"/>
  <c r="AI222" i="2"/>
  <c r="AH222" i="2"/>
  <c r="AG222" i="2"/>
  <c r="AE222" i="2"/>
  <c r="AA222" i="2"/>
  <c r="U222" i="2"/>
  <c r="O222" i="2"/>
  <c r="N222" i="2"/>
  <c r="L222" i="2"/>
  <c r="K222" i="2"/>
  <c r="J222" i="2"/>
  <c r="H222" i="2"/>
  <c r="G222" i="2"/>
  <c r="F222" i="2"/>
  <c r="B222" i="2"/>
  <c r="CF221" i="2"/>
  <c r="AM221" i="2"/>
  <c r="AJ221" i="2"/>
  <c r="AI221" i="2"/>
  <c r="AH221" i="2"/>
  <c r="AG221" i="2"/>
  <c r="AE221" i="2"/>
  <c r="AA221" i="2"/>
  <c r="AN227" i="2" s="1"/>
  <c r="AO227" i="2" s="1"/>
  <c r="U221" i="2"/>
  <c r="O221" i="2"/>
  <c r="N221" i="2"/>
  <c r="L221" i="2"/>
  <c r="K221" i="2"/>
  <c r="J221" i="2"/>
  <c r="H221" i="2"/>
  <c r="G221" i="2"/>
  <c r="F221" i="2"/>
  <c r="B221" i="2"/>
  <c r="CF220" i="2"/>
  <c r="AM220" i="2"/>
  <c r="AJ220" i="2"/>
  <c r="AI220" i="2"/>
  <c r="AG220" i="2"/>
  <c r="AE220" i="2"/>
  <c r="AA220" i="2"/>
  <c r="U220" i="2"/>
  <c r="O220" i="2"/>
  <c r="N220" i="2"/>
  <c r="L220" i="2"/>
  <c r="K220" i="2"/>
  <c r="J220" i="2"/>
  <c r="H220" i="2"/>
  <c r="F220" i="2"/>
  <c r="G220" i="2" s="1"/>
  <c r="B220" i="2"/>
  <c r="CF219" i="2"/>
  <c r="AM219" i="2"/>
  <c r="AK219" i="2"/>
  <c r="AJ219" i="2"/>
  <c r="AI219" i="2"/>
  <c r="AG219" i="2"/>
  <c r="AE219" i="2"/>
  <c r="AA219" i="2"/>
  <c r="U219" i="2"/>
  <c r="O219" i="2"/>
  <c r="N219" i="2"/>
  <c r="L219" i="2"/>
  <c r="K219" i="2"/>
  <c r="J219" i="2"/>
  <c r="H219" i="2"/>
  <c r="G219" i="2"/>
  <c r="F219" i="2"/>
  <c r="B219" i="2"/>
  <c r="CF218" i="2"/>
  <c r="AM218" i="2"/>
  <c r="AK218" i="2"/>
  <c r="AJ218" i="2"/>
  <c r="AI218" i="2"/>
  <c r="AG218" i="2"/>
  <c r="AE218" i="2"/>
  <c r="AA218" i="2"/>
  <c r="AH218" i="2" s="1"/>
  <c r="U218" i="2"/>
  <c r="O218" i="2"/>
  <c r="N218" i="2"/>
  <c r="L218" i="2"/>
  <c r="K218" i="2"/>
  <c r="J218" i="2"/>
  <c r="H218" i="2"/>
  <c r="G218" i="2"/>
  <c r="F218" i="2"/>
  <c r="B218" i="2"/>
  <c r="CF217" i="2"/>
  <c r="AM217" i="2"/>
  <c r="AL217" i="2"/>
  <c r="AP217" i="2" s="1"/>
  <c r="AJ217" i="2"/>
  <c r="AI217" i="2"/>
  <c r="AG217" i="2"/>
  <c r="AE217" i="2"/>
  <c r="AA217" i="2"/>
  <c r="U217" i="2"/>
  <c r="O217" i="2"/>
  <c r="N217" i="2"/>
  <c r="L217" i="2"/>
  <c r="K217" i="2"/>
  <c r="J217" i="2"/>
  <c r="H217" i="2"/>
  <c r="G217" i="2"/>
  <c r="F217" i="2"/>
  <c r="B217" i="2"/>
  <c r="CF216" i="2"/>
  <c r="AM216" i="2"/>
  <c r="AK216" i="2"/>
  <c r="AJ216" i="2"/>
  <c r="AI216" i="2"/>
  <c r="AG216" i="2"/>
  <c r="AE216" i="2"/>
  <c r="AA216" i="2"/>
  <c r="U216" i="2"/>
  <c r="O216" i="2"/>
  <c r="N216" i="2"/>
  <c r="L216" i="2"/>
  <c r="K216" i="2"/>
  <c r="J216" i="2"/>
  <c r="H216" i="2"/>
  <c r="G216" i="2"/>
  <c r="F216" i="2"/>
  <c r="B216" i="2"/>
  <c r="CF215" i="2"/>
  <c r="CB215" i="2"/>
  <c r="CA215" i="2"/>
  <c r="BZ215" i="2"/>
  <c r="BY215" i="2"/>
  <c r="BX215" i="2"/>
  <c r="AM215" i="2"/>
  <c r="AK215" i="2"/>
  <c r="AJ215" i="2"/>
  <c r="AI215" i="2"/>
  <c r="AG215" i="2"/>
  <c r="AE215" i="2"/>
  <c r="AA215" i="2"/>
  <c r="AN221" i="2" s="1"/>
  <c r="U215" i="2"/>
  <c r="O215" i="2"/>
  <c r="N215" i="2"/>
  <c r="L215" i="2"/>
  <c r="K215" i="2"/>
  <c r="J215" i="2"/>
  <c r="H215" i="2"/>
  <c r="F215" i="2"/>
  <c r="G215" i="2" s="1"/>
  <c r="B215" i="2"/>
  <c r="CF214" i="2"/>
  <c r="CA214" i="2"/>
  <c r="BZ214" i="2"/>
  <c r="BY214" i="2"/>
  <c r="BX214" i="2"/>
  <c r="BU214" i="2"/>
  <c r="AM214" i="2"/>
  <c r="AO214" i="2" s="1"/>
  <c r="AJ214" i="2"/>
  <c r="AI214" i="2"/>
  <c r="AH214" i="2"/>
  <c r="AG214" i="2"/>
  <c r="AE214" i="2"/>
  <c r="AA214" i="2"/>
  <c r="U214" i="2"/>
  <c r="S214" i="2"/>
  <c r="S215" i="2" s="1"/>
  <c r="O214" i="2"/>
  <c r="N214" i="2"/>
  <c r="L214" i="2"/>
  <c r="K214" i="2"/>
  <c r="J214" i="2"/>
  <c r="H214" i="2"/>
  <c r="F214" i="2"/>
  <c r="G214" i="2" s="1"/>
  <c r="B214" i="2"/>
  <c r="CF213" i="2"/>
  <c r="CB213" i="2"/>
  <c r="BZ213" i="2"/>
  <c r="BY213" i="2"/>
  <c r="BX213" i="2"/>
  <c r="AM213" i="2"/>
  <c r="AK213" i="2"/>
  <c r="AJ213" i="2"/>
  <c r="AI213" i="2"/>
  <c r="AG213" i="2"/>
  <c r="AF213" i="2"/>
  <c r="AE213" i="2"/>
  <c r="AA213" i="2"/>
  <c r="AN219" i="2" s="1"/>
  <c r="AO219" i="2" s="1"/>
  <c r="U213" i="2"/>
  <c r="O213" i="2"/>
  <c r="N213" i="2"/>
  <c r="L213" i="2"/>
  <c r="K213" i="2"/>
  <c r="J213" i="2"/>
  <c r="H213" i="2"/>
  <c r="G213" i="2"/>
  <c r="F213" i="2"/>
  <c r="B213" i="2"/>
  <c r="CF212" i="2"/>
  <c r="CB212" i="2"/>
  <c r="CD212" i="2" s="1"/>
  <c r="CA212" i="2"/>
  <c r="BZ212" i="2"/>
  <c r="BY212" i="2"/>
  <c r="BX212" i="2"/>
  <c r="AN212" i="2"/>
  <c r="AM212" i="2"/>
  <c r="AK212" i="2"/>
  <c r="AJ212" i="2"/>
  <c r="AI212" i="2"/>
  <c r="AG212" i="2"/>
  <c r="AE212" i="2"/>
  <c r="AA212" i="2"/>
  <c r="AH212" i="2" s="1"/>
  <c r="U212" i="2"/>
  <c r="O212" i="2"/>
  <c r="N212" i="2"/>
  <c r="L212" i="2"/>
  <c r="K212" i="2"/>
  <c r="J212" i="2"/>
  <c r="H212" i="2"/>
  <c r="F212" i="2"/>
  <c r="G212" i="2" s="1"/>
  <c r="B212" i="2"/>
  <c r="AL218" i="2" s="1"/>
  <c r="AP218" i="2" s="1"/>
  <c r="CF211" i="2"/>
  <c r="BZ211" i="2"/>
  <c r="BY211" i="2"/>
  <c r="BX211" i="2"/>
  <c r="AM211" i="2"/>
  <c r="AJ211" i="2"/>
  <c r="AI211" i="2"/>
  <c r="AG211" i="2"/>
  <c r="AE211" i="2"/>
  <c r="AA211" i="2"/>
  <c r="CA211" i="2" s="1"/>
  <c r="U211" i="2"/>
  <c r="O211" i="2"/>
  <c r="N211" i="2"/>
  <c r="L211" i="2"/>
  <c r="K211" i="2"/>
  <c r="J211" i="2"/>
  <c r="H211" i="2"/>
  <c r="F211" i="2"/>
  <c r="G211" i="2" s="1"/>
  <c r="B211" i="2"/>
  <c r="CF210" i="2"/>
  <c r="CB210" i="2"/>
  <c r="BZ210" i="2"/>
  <c r="BY210" i="2"/>
  <c r="BX210" i="2"/>
  <c r="AM210" i="2"/>
  <c r="AJ210" i="2"/>
  <c r="AI210" i="2"/>
  <c r="AH210" i="2"/>
  <c r="AG210" i="2"/>
  <c r="AE210" i="2"/>
  <c r="AA210" i="2"/>
  <c r="U210" i="2"/>
  <c r="O210" i="2"/>
  <c r="N210" i="2"/>
  <c r="L210" i="2"/>
  <c r="K210" i="2"/>
  <c r="J210" i="2"/>
  <c r="H210" i="2"/>
  <c r="G210" i="2"/>
  <c r="F210" i="2"/>
  <c r="B210" i="2"/>
  <c r="CF209" i="2"/>
  <c r="CB209" i="2"/>
  <c r="CA209" i="2"/>
  <c r="BZ209" i="2"/>
  <c r="BY209" i="2"/>
  <c r="BX209" i="2"/>
  <c r="AM209" i="2"/>
  <c r="AK209" i="2"/>
  <c r="AJ209" i="2"/>
  <c r="AI209" i="2"/>
  <c r="AG209" i="2"/>
  <c r="AE209" i="2"/>
  <c r="AA209" i="2"/>
  <c r="AN214" i="2" s="1"/>
  <c r="U209" i="2"/>
  <c r="O209" i="2"/>
  <c r="N209" i="2"/>
  <c r="L209" i="2"/>
  <c r="K209" i="2"/>
  <c r="J209" i="2"/>
  <c r="H209" i="2"/>
  <c r="G209" i="2"/>
  <c r="F209" i="2"/>
  <c r="B209" i="2"/>
  <c r="AL215" i="2" s="1"/>
  <c r="AP215" i="2" s="1"/>
  <c r="CF208" i="2"/>
  <c r="CB208" i="2"/>
  <c r="CA208" i="2"/>
  <c r="BZ208" i="2"/>
  <c r="BY208" i="2"/>
  <c r="BX208" i="2"/>
  <c r="AK208" i="2"/>
  <c r="AJ208" i="2"/>
  <c r="AI208" i="2"/>
  <c r="AG208" i="2"/>
  <c r="AE208" i="2"/>
  <c r="AA208" i="2"/>
  <c r="AH208" i="2" s="1"/>
  <c r="U208" i="2"/>
  <c r="O208" i="2"/>
  <c r="N208" i="2"/>
  <c r="L208" i="2"/>
  <c r="K208" i="2"/>
  <c r="J208" i="2"/>
  <c r="H208" i="2"/>
  <c r="F208" i="2"/>
  <c r="G208" i="2" s="1"/>
  <c r="B208" i="2"/>
  <c r="AL214" i="2" s="1"/>
  <c r="AP214" i="2" s="1"/>
  <c r="CF207" i="2"/>
  <c r="BZ207" i="2"/>
  <c r="BY207" i="2"/>
  <c r="BX207" i="2"/>
  <c r="AM207" i="2"/>
  <c r="AJ207" i="2"/>
  <c r="AI207" i="2"/>
  <c r="AG207" i="2"/>
  <c r="AE207" i="2"/>
  <c r="AA207" i="2"/>
  <c r="BU211" i="2" s="1"/>
  <c r="U207" i="2"/>
  <c r="O207" i="2"/>
  <c r="N207" i="2"/>
  <c r="L207" i="2"/>
  <c r="K207" i="2"/>
  <c r="J207" i="2"/>
  <c r="H207" i="2"/>
  <c r="F207" i="2"/>
  <c r="G207" i="2" s="1"/>
  <c r="B207" i="2"/>
  <c r="CF206" i="2"/>
  <c r="CB206" i="2"/>
  <c r="CA206" i="2"/>
  <c r="BZ206" i="2"/>
  <c r="BY206" i="2"/>
  <c r="BX206" i="2"/>
  <c r="AK206" i="2"/>
  <c r="AJ206" i="2"/>
  <c r="AI206" i="2"/>
  <c r="AG206" i="2"/>
  <c r="AE206" i="2"/>
  <c r="AA206" i="2"/>
  <c r="AH206" i="2" s="1"/>
  <c r="U206" i="2"/>
  <c r="O206" i="2"/>
  <c r="N206" i="2"/>
  <c r="L206" i="2"/>
  <c r="K206" i="2"/>
  <c r="J206" i="2"/>
  <c r="H206" i="2"/>
  <c r="G206" i="2"/>
  <c r="F206" i="2"/>
  <c r="B206" i="2"/>
  <c r="CF205" i="2"/>
  <c r="CA205" i="2"/>
  <c r="BZ205" i="2"/>
  <c r="BY205" i="2"/>
  <c r="BX205" i="2"/>
  <c r="AN205" i="2"/>
  <c r="AJ205" i="2"/>
  <c r="AI205" i="2"/>
  <c r="AG205" i="2"/>
  <c r="AE205" i="2"/>
  <c r="AA205" i="2"/>
  <c r="BT211" i="2" s="1"/>
  <c r="U205" i="2"/>
  <c r="O205" i="2"/>
  <c r="N205" i="2"/>
  <c r="L205" i="2"/>
  <c r="K205" i="2"/>
  <c r="J205" i="2"/>
  <c r="H205" i="2"/>
  <c r="F205" i="2"/>
  <c r="G205" i="2" s="1"/>
  <c r="B205" i="2"/>
  <c r="AL211" i="2" s="1"/>
  <c r="AP211" i="2" s="1"/>
  <c r="CF204" i="2"/>
  <c r="BZ204" i="2"/>
  <c r="BY204" i="2"/>
  <c r="BX204" i="2"/>
  <c r="AM204" i="2"/>
  <c r="AJ204" i="2"/>
  <c r="AI204" i="2"/>
  <c r="AG204" i="2"/>
  <c r="AE204" i="2"/>
  <c r="AA204" i="2"/>
  <c r="CA204" i="2" s="1"/>
  <c r="U204" i="2"/>
  <c r="O204" i="2"/>
  <c r="N204" i="2"/>
  <c r="L204" i="2"/>
  <c r="K204" i="2"/>
  <c r="J204" i="2"/>
  <c r="H204" i="2"/>
  <c r="G204" i="2"/>
  <c r="F204" i="2"/>
  <c r="B204" i="2"/>
  <c r="CF203" i="2"/>
  <c r="CB203" i="2"/>
  <c r="BZ203" i="2"/>
  <c r="BY203" i="2"/>
  <c r="BX203" i="2"/>
  <c r="AK203" i="2"/>
  <c r="AJ203" i="2"/>
  <c r="AI203" i="2"/>
  <c r="AH203" i="2"/>
  <c r="AG203" i="2"/>
  <c r="AE203" i="2"/>
  <c r="AA203" i="2"/>
  <c r="U203" i="2"/>
  <c r="O203" i="2"/>
  <c r="N203" i="2"/>
  <c r="L203" i="2"/>
  <c r="K203" i="2"/>
  <c r="J203" i="2"/>
  <c r="H203" i="2"/>
  <c r="F203" i="2"/>
  <c r="G203" i="2" s="1"/>
  <c r="B203" i="2"/>
  <c r="AL209" i="2" s="1"/>
  <c r="AP209" i="2" s="1"/>
  <c r="CF202" i="2"/>
  <c r="CB202" i="2"/>
  <c r="CA202" i="2"/>
  <c r="BZ202" i="2"/>
  <c r="BY202" i="2"/>
  <c r="BX202" i="2"/>
  <c r="AK202" i="2"/>
  <c r="AJ202" i="2"/>
  <c r="AI202" i="2"/>
  <c r="AG202" i="2"/>
  <c r="AE202" i="2"/>
  <c r="AA202" i="2"/>
  <c r="AH202" i="2" s="1"/>
  <c r="X202" i="2"/>
  <c r="U202" i="2"/>
  <c r="O202" i="2"/>
  <c r="N202" i="2"/>
  <c r="L202" i="2"/>
  <c r="K202" i="2"/>
  <c r="J202" i="2"/>
  <c r="H202" i="2"/>
  <c r="F202" i="2"/>
  <c r="G202" i="2" s="1"/>
  <c r="B202" i="2"/>
  <c r="CF201" i="2"/>
  <c r="CB201" i="2"/>
  <c r="CA201" i="2"/>
  <c r="BZ201" i="2"/>
  <c r="BY201" i="2"/>
  <c r="BX201" i="2"/>
  <c r="AM201" i="2"/>
  <c r="AK201" i="2"/>
  <c r="AJ201" i="2"/>
  <c r="AI201" i="2"/>
  <c r="AG201" i="2"/>
  <c r="AE201" i="2"/>
  <c r="AA201" i="2"/>
  <c r="BT207" i="2" s="1"/>
  <c r="U201" i="2"/>
  <c r="O201" i="2"/>
  <c r="N201" i="2"/>
  <c r="L201" i="2"/>
  <c r="K201" i="2"/>
  <c r="J201" i="2"/>
  <c r="H201" i="2"/>
  <c r="G201" i="2"/>
  <c r="F201" i="2"/>
  <c r="B201" i="2"/>
  <c r="CF200" i="2"/>
  <c r="CA200" i="2"/>
  <c r="BZ200" i="2"/>
  <c r="BY200" i="2"/>
  <c r="BX200" i="2"/>
  <c r="AJ200" i="2"/>
  <c r="AI200" i="2"/>
  <c r="AG200" i="2"/>
  <c r="AE200" i="2"/>
  <c r="AA200" i="2"/>
  <c r="AN206" i="2" s="1"/>
  <c r="U200" i="2"/>
  <c r="O200" i="2"/>
  <c r="N200" i="2"/>
  <c r="L200" i="2"/>
  <c r="K200" i="2"/>
  <c r="J200" i="2"/>
  <c r="H200" i="2"/>
  <c r="F200" i="2"/>
  <c r="G200" i="2" s="1"/>
  <c r="B200" i="2"/>
  <c r="CF199" i="2"/>
  <c r="BZ199" i="2"/>
  <c r="BY199" i="2"/>
  <c r="BX199" i="2"/>
  <c r="BT199" i="2"/>
  <c r="AM199" i="2"/>
  <c r="AJ199" i="2"/>
  <c r="AI199" i="2"/>
  <c r="AG199" i="2"/>
  <c r="AE199" i="2"/>
  <c r="AA199" i="2"/>
  <c r="BT205" i="2" s="1"/>
  <c r="U199" i="2"/>
  <c r="O199" i="2"/>
  <c r="N199" i="2"/>
  <c r="L199" i="2"/>
  <c r="K199" i="2"/>
  <c r="J199" i="2"/>
  <c r="H199" i="2"/>
  <c r="G199" i="2"/>
  <c r="F199" i="2"/>
  <c r="B199" i="2"/>
  <c r="BU205" i="2" s="1"/>
  <c r="CF198" i="2"/>
  <c r="CB198" i="2"/>
  <c r="BZ198" i="2"/>
  <c r="BY198" i="2"/>
  <c r="BX198" i="2"/>
  <c r="AL198" i="2"/>
  <c r="AP198" i="2" s="1"/>
  <c r="AK198" i="2"/>
  <c r="AJ198" i="2"/>
  <c r="AI198" i="2"/>
  <c r="AH198" i="2"/>
  <c r="AG198" i="2"/>
  <c r="AE198" i="2"/>
  <c r="AA198" i="2"/>
  <c r="U198" i="2"/>
  <c r="O198" i="2"/>
  <c r="N198" i="2"/>
  <c r="L198" i="2"/>
  <c r="K198" i="2"/>
  <c r="J198" i="2"/>
  <c r="H198" i="2"/>
  <c r="F198" i="2"/>
  <c r="G198" i="2" s="1"/>
  <c r="B198" i="2"/>
  <c r="AL204" i="2" s="1"/>
  <c r="AP204" i="2" s="1"/>
  <c r="CF197" i="2"/>
  <c r="CB197" i="2"/>
  <c r="CA197" i="2"/>
  <c r="BZ197" i="2"/>
  <c r="BY197" i="2"/>
  <c r="BX197" i="2"/>
  <c r="AM197" i="2"/>
  <c r="AK197" i="2"/>
  <c r="AJ197" i="2"/>
  <c r="AI197" i="2"/>
  <c r="AG197" i="2"/>
  <c r="AE197" i="2"/>
  <c r="AA197" i="2"/>
  <c r="U197" i="2"/>
  <c r="O197" i="2"/>
  <c r="N197" i="2"/>
  <c r="L197" i="2"/>
  <c r="K197" i="2"/>
  <c r="J197" i="2"/>
  <c r="H197" i="2"/>
  <c r="G197" i="2"/>
  <c r="F197" i="2"/>
  <c r="B197" i="2"/>
  <c r="BU203" i="2" s="1"/>
  <c r="CF196" i="2"/>
  <c r="CA196" i="2"/>
  <c r="BZ196" i="2"/>
  <c r="BY196" i="2"/>
  <c r="BX196" i="2"/>
  <c r="AN196" i="2"/>
  <c r="AJ196" i="2"/>
  <c r="AI196" i="2"/>
  <c r="AG196" i="2"/>
  <c r="AE196" i="2"/>
  <c r="AA196" i="2"/>
  <c r="U196" i="2"/>
  <c r="O196" i="2"/>
  <c r="N196" i="2"/>
  <c r="L196" i="2"/>
  <c r="K196" i="2"/>
  <c r="J196" i="2"/>
  <c r="H196" i="2"/>
  <c r="F196" i="2"/>
  <c r="G196" i="2" s="1"/>
  <c r="B196" i="2"/>
  <c r="BU202" i="2" s="1"/>
  <c r="CF195" i="2"/>
  <c r="BZ195" i="2"/>
  <c r="BY195" i="2"/>
  <c r="BX195" i="2"/>
  <c r="AM195" i="2"/>
  <c r="AJ195" i="2"/>
  <c r="AI195" i="2"/>
  <c r="AG195" i="2"/>
  <c r="AE195" i="2"/>
  <c r="AA195" i="2"/>
  <c r="AN201" i="2" s="1"/>
  <c r="AO201" i="2" s="1"/>
  <c r="U195" i="2"/>
  <c r="O195" i="2"/>
  <c r="N195" i="2"/>
  <c r="L195" i="2"/>
  <c r="K195" i="2"/>
  <c r="J195" i="2"/>
  <c r="H195" i="2"/>
  <c r="G195" i="2"/>
  <c r="F195" i="2"/>
  <c r="B195" i="2"/>
  <c r="CF194" i="2"/>
  <c r="BZ194" i="2"/>
  <c r="BY194" i="2"/>
  <c r="BX194" i="2"/>
  <c r="AJ194" i="2"/>
  <c r="AI194" i="2"/>
  <c r="AH194" i="2"/>
  <c r="AG194" i="2"/>
  <c r="AE194" i="2"/>
  <c r="AA194" i="2"/>
  <c r="X194" i="2"/>
  <c r="AM200" i="2" s="1"/>
  <c r="U194" i="2"/>
  <c r="O194" i="2"/>
  <c r="N194" i="2"/>
  <c r="L194" i="2"/>
  <c r="K194" i="2"/>
  <c r="J194" i="2"/>
  <c r="H194" i="2"/>
  <c r="G194" i="2"/>
  <c r="F194" i="2"/>
  <c r="B194" i="2"/>
  <c r="CF193" i="2"/>
  <c r="CB193" i="2"/>
  <c r="BZ193" i="2"/>
  <c r="BY193" i="2"/>
  <c r="BX193" i="2"/>
  <c r="AM193" i="2"/>
  <c r="AK193" i="2"/>
  <c r="AJ193" i="2"/>
  <c r="AI193" i="2"/>
  <c r="AH193" i="2"/>
  <c r="AG193" i="2"/>
  <c r="AE193" i="2"/>
  <c r="AA193" i="2"/>
  <c r="U193" i="2"/>
  <c r="O193" i="2"/>
  <c r="N193" i="2"/>
  <c r="L193" i="2"/>
  <c r="K193" i="2"/>
  <c r="J193" i="2"/>
  <c r="H193" i="2"/>
  <c r="F193" i="2"/>
  <c r="G193" i="2" s="1"/>
  <c r="B193" i="2"/>
  <c r="CF192" i="2"/>
  <c r="CB192" i="2"/>
  <c r="CA192" i="2"/>
  <c r="BZ192" i="2"/>
  <c r="BY192" i="2"/>
  <c r="BX192" i="2"/>
  <c r="AM192" i="2"/>
  <c r="AK192" i="2"/>
  <c r="AJ192" i="2"/>
  <c r="AI192" i="2"/>
  <c r="AG192" i="2"/>
  <c r="AE192" i="2"/>
  <c r="AA192" i="2"/>
  <c r="U192" i="2"/>
  <c r="O192" i="2"/>
  <c r="N192" i="2"/>
  <c r="L192" i="2"/>
  <c r="K192" i="2"/>
  <c r="J192" i="2"/>
  <c r="H192" i="2"/>
  <c r="G192" i="2"/>
  <c r="F192" i="2"/>
  <c r="B192" i="2"/>
  <c r="BU198" i="2" s="1"/>
  <c r="CF191" i="2"/>
  <c r="CA191" i="2"/>
  <c r="BZ191" i="2"/>
  <c r="BY191" i="2"/>
  <c r="BX191" i="2"/>
  <c r="AN191" i="2"/>
  <c r="AM191" i="2"/>
  <c r="AO191" i="2" s="1"/>
  <c r="AJ191" i="2"/>
  <c r="AI191" i="2"/>
  <c r="AG191" i="2"/>
  <c r="AE191" i="2"/>
  <c r="AA191" i="2"/>
  <c r="U191" i="2"/>
  <c r="O191" i="2"/>
  <c r="N191" i="2"/>
  <c r="L191" i="2"/>
  <c r="K191" i="2"/>
  <c r="J191" i="2"/>
  <c r="H191" i="2"/>
  <c r="F191" i="2"/>
  <c r="G191" i="2" s="1"/>
  <c r="B191" i="2"/>
  <c r="BU197" i="2" s="1"/>
  <c r="CF190" i="2"/>
  <c r="BZ190" i="2"/>
  <c r="BY190" i="2"/>
  <c r="BX190" i="2"/>
  <c r="AM190" i="2"/>
  <c r="AJ190" i="2"/>
  <c r="AI190" i="2"/>
  <c r="AG190" i="2"/>
  <c r="AE190" i="2"/>
  <c r="AA190" i="2"/>
  <c r="BT196" i="2" s="1"/>
  <c r="U190" i="2"/>
  <c r="O190" i="2"/>
  <c r="N190" i="2"/>
  <c r="L190" i="2"/>
  <c r="K190" i="2"/>
  <c r="J190" i="2"/>
  <c r="H190" i="2"/>
  <c r="G190" i="2"/>
  <c r="F190" i="2"/>
  <c r="B190" i="2"/>
  <c r="CF189" i="2"/>
  <c r="CB189" i="2"/>
  <c r="BZ189" i="2"/>
  <c r="BY189" i="2"/>
  <c r="BX189" i="2"/>
  <c r="AM189" i="2"/>
  <c r="AK189" i="2"/>
  <c r="AJ189" i="2"/>
  <c r="AI189" i="2"/>
  <c r="AH189" i="2"/>
  <c r="AG189" i="2"/>
  <c r="AE189" i="2"/>
  <c r="AA189" i="2"/>
  <c r="U189" i="2"/>
  <c r="O189" i="2"/>
  <c r="N189" i="2"/>
  <c r="L189" i="2"/>
  <c r="K189" i="2"/>
  <c r="J189" i="2"/>
  <c r="H189" i="2"/>
  <c r="F189" i="2"/>
  <c r="G189" i="2" s="1"/>
  <c r="B189" i="2"/>
  <c r="AL195" i="2" s="1"/>
  <c r="AP195" i="2" s="1"/>
  <c r="CF188" i="2"/>
  <c r="CB188" i="2"/>
  <c r="CA188" i="2"/>
  <c r="BZ188" i="2"/>
  <c r="BY188" i="2"/>
  <c r="BX188" i="2"/>
  <c r="AM188" i="2"/>
  <c r="AK188" i="2"/>
  <c r="AJ188" i="2"/>
  <c r="AI188" i="2"/>
  <c r="AG188" i="2"/>
  <c r="AE188" i="2"/>
  <c r="AA188" i="2"/>
  <c r="U188" i="2"/>
  <c r="O188" i="2"/>
  <c r="N188" i="2"/>
  <c r="L188" i="2"/>
  <c r="K188" i="2"/>
  <c r="J188" i="2"/>
  <c r="H188" i="2"/>
  <c r="G188" i="2"/>
  <c r="F188" i="2"/>
  <c r="B188" i="2"/>
  <c r="BU194" i="2" s="1"/>
  <c r="CF187" i="2"/>
  <c r="CA187" i="2"/>
  <c r="BZ187" i="2"/>
  <c r="BY187" i="2"/>
  <c r="BX187" i="2"/>
  <c r="AN187" i="2"/>
  <c r="AM187" i="2"/>
  <c r="AO187" i="2" s="1"/>
  <c r="AI187" i="2"/>
  <c r="AG187" i="2"/>
  <c r="AE187" i="2"/>
  <c r="AA187" i="2"/>
  <c r="AN193" i="2" s="1"/>
  <c r="AO193" i="2" s="1"/>
  <c r="V187" i="2"/>
  <c r="U187" i="2"/>
  <c r="O187" i="2"/>
  <c r="N187" i="2"/>
  <c r="L187" i="2"/>
  <c r="K187" i="2"/>
  <c r="J187" i="2"/>
  <c r="H187" i="2"/>
  <c r="G187" i="2"/>
  <c r="F187" i="2"/>
  <c r="CF186" i="2"/>
  <c r="CB186" i="2"/>
  <c r="CA186" i="2"/>
  <c r="BZ186" i="2"/>
  <c r="BY186" i="2"/>
  <c r="BX186" i="2"/>
  <c r="BU186" i="2"/>
  <c r="AN186" i="2"/>
  <c r="AM186" i="2"/>
  <c r="AK186" i="2"/>
  <c r="AE186" i="2"/>
  <c r="AA186" i="2"/>
  <c r="AN192" i="2" s="1"/>
  <c r="AO192" i="2" s="1"/>
  <c r="U186" i="2"/>
  <c r="O186" i="2"/>
  <c r="L186" i="2"/>
  <c r="K186" i="2"/>
  <c r="H186" i="2"/>
  <c r="G186" i="2"/>
  <c r="E186" i="2"/>
  <c r="F186" i="2" s="1"/>
  <c r="CF185" i="2"/>
  <c r="CA185" i="2"/>
  <c r="BZ185" i="2"/>
  <c r="BY185" i="2"/>
  <c r="BX185" i="2"/>
  <c r="BU185" i="2"/>
  <c r="AN185" i="2"/>
  <c r="AM185" i="2"/>
  <c r="AO185" i="2" s="1"/>
  <c r="AJ185" i="2"/>
  <c r="AI185" i="2"/>
  <c r="AG185" i="2"/>
  <c r="AE185" i="2"/>
  <c r="AA185" i="2"/>
  <c r="BT191" i="2" s="1"/>
  <c r="V185" i="2"/>
  <c r="U185" i="2"/>
  <c r="O185" i="2"/>
  <c r="N185" i="2"/>
  <c r="L185" i="2"/>
  <c r="K185" i="2"/>
  <c r="J185" i="2"/>
  <c r="H185" i="2"/>
  <c r="G185" i="2"/>
  <c r="F185" i="2"/>
  <c r="B185" i="2"/>
  <c r="CF184" i="2"/>
  <c r="CA184" i="2"/>
  <c r="BZ184" i="2"/>
  <c r="BY184" i="2"/>
  <c r="BX184" i="2"/>
  <c r="BU184" i="2"/>
  <c r="AN184" i="2"/>
  <c r="AM184" i="2"/>
  <c r="AJ184" i="2"/>
  <c r="AI184" i="2"/>
  <c r="AG184" i="2"/>
  <c r="AE184" i="2"/>
  <c r="AA184" i="2"/>
  <c r="AH184" i="2" s="1"/>
  <c r="V184" i="2"/>
  <c r="U184" i="2"/>
  <c r="O184" i="2"/>
  <c r="N184" i="2"/>
  <c r="L184" i="2"/>
  <c r="K184" i="2"/>
  <c r="J184" i="2"/>
  <c r="H184" i="2"/>
  <c r="G184" i="2"/>
  <c r="F184" i="2"/>
  <c r="B184" i="2"/>
  <c r="CF183" i="2"/>
  <c r="CA183" i="2"/>
  <c r="BZ183" i="2"/>
  <c r="BY183" i="2"/>
  <c r="BX183" i="2"/>
  <c r="BU183" i="2"/>
  <c r="AN183" i="2"/>
  <c r="AM183" i="2"/>
  <c r="AO183" i="2" s="1"/>
  <c r="AJ183" i="2"/>
  <c r="AI183" i="2"/>
  <c r="AG183" i="2"/>
  <c r="AE183" i="2"/>
  <c r="AA183" i="2"/>
  <c r="AN189" i="2" s="1"/>
  <c r="AO189" i="2" s="1"/>
  <c r="V183" i="2"/>
  <c r="U183" i="2"/>
  <c r="O183" i="2"/>
  <c r="N183" i="2"/>
  <c r="L183" i="2"/>
  <c r="K183" i="2"/>
  <c r="J183" i="2"/>
  <c r="H183" i="2"/>
  <c r="G183" i="2"/>
  <c r="F183" i="2"/>
  <c r="B183" i="2"/>
  <c r="CF182" i="2"/>
  <c r="CA182" i="2"/>
  <c r="BZ182" i="2"/>
  <c r="BY182" i="2"/>
  <c r="BX182" i="2"/>
  <c r="BU182" i="2"/>
  <c r="AN182" i="2"/>
  <c r="AM182" i="2"/>
  <c r="AJ182" i="2"/>
  <c r="AI182" i="2"/>
  <c r="AG182" i="2"/>
  <c r="AE182" i="2"/>
  <c r="AA182" i="2"/>
  <c r="AN188" i="2" s="1"/>
  <c r="AO188" i="2" s="1"/>
  <c r="V182" i="2"/>
  <c r="U182" i="2"/>
  <c r="O182" i="2"/>
  <c r="N182" i="2"/>
  <c r="L182" i="2"/>
  <c r="K182" i="2"/>
  <c r="J182" i="2"/>
  <c r="H182" i="2"/>
  <c r="G182" i="2"/>
  <c r="F182" i="2"/>
  <c r="B182" i="2"/>
  <c r="CF181" i="2"/>
  <c r="CA181" i="2"/>
  <c r="BZ181" i="2"/>
  <c r="BY181" i="2"/>
  <c r="BX181" i="2"/>
  <c r="BU181" i="2"/>
  <c r="AN181" i="2"/>
  <c r="AM181" i="2"/>
  <c r="AO181" i="2" s="1"/>
  <c r="AJ181" i="2"/>
  <c r="AI181" i="2"/>
  <c r="AG181" i="2"/>
  <c r="AE181" i="2"/>
  <c r="AA181" i="2"/>
  <c r="BT187" i="2" s="1"/>
  <c r="V181" i="2"/>
  <c r="U181" i="2"/>
  <c r="O181" i="2"/>
  <c r="N181" i="2"/>
  <c r="L181" i="2"/>
  <c r="K181" i="2"/>
  <c r="J181" i="2"/>
  <c r="H181" i="2"/>
  <c r="G181" i="2"/>
  <c r="F181" i="2"/>
  <c r="B181" i="2"/>
  <c r="CF180" i="2"/>
  <c r="CA180" i="2"/>
  <c r="BZ180" i="2"/>
  <c r="BY180" i="2"/>
  <c r="BX180" i="2"/>
  <c r="BU180" i="2"/>
  <c r="AN180" i="2"/>
  <c r="AM180" i="2"/>
  <c r="AJ180" i="2"/>
  <c r="AI180" i="2"/>
  <c r="AG180" i="2"/>
  <c r="AE180" i="2"/>
  <c r="AA180" i="2"/>
  <c r="BT186" i="2" s="1"/>
  <c r="V180" i="2"/>
  <c r="U180" i="2"/>
  <c r="O180" i="2"/>
  <c r="N180" i="2"/>
  <c r="L180" i="2"/>
  <c r="K180" i="2"/>
  <c r="J180" i="2"/>
  <c r="H180" i="2"/>
  <c r="G180" i="2"/>
  <c r="F180" i="2"/>
  <c r="B180" i="2"/>
  <c r="AL186" i="2" s="1"/>
  <c r="AP186" i="2" s="1"/>
  <c r="CF179" i="2"/>
  <c r="CA179" i="2"/>
  <c r="BZ179" i="2"/>
  <c r="BY179" i="2"/>
  <c r="BX179" i="2"/>
  <c r="BU179" i="2"/>
  <c r="AN179" i="2"/>
  <c r="AM179" i="2"/>
  <c r="AO179" i="2" s="1"/>
  <c r="AJ179" i="2"/>
  <c r="AI179" i="2"/>
  <c r="AG179" i="2"/>
  <c r="AE179" i="2"/>
  <c r="AA179" i="2"/>
  <c r="BT185" i="2" s="1"/>
  <c r="V179" i="2"/>
  <c r="U179" i="2"/>
  <c r="O179" i="2"/>
  <c r="N179" i="2"/>
  <c r="L179" i="2"/>
  <c r="K179" i="2"/>
  <c r="J179" i="2"/>
  <c r="H179" i="2"/>
  <c r="G179" i="2"/>
  <c r="F179" i="2"/>
  <c r="B179" i="2"/>
  <c r="AL185" i="2" s="1"/>
  <c r="AP185" i="2" s="1"/>
  <c r="CF178" i="2"/>
  <c r="CA178" i="2"/>
  <c r="CC184" i="2" s="1"/>
  <c r="BZ178" i="2"/>
  <c r="BY178" i="2"/>
  <c r="BX178" i="2"/>
  <c r="BU178" i="2"/>
  <c r="AN178" i="2"/>
  <c r="AM178" i="2"/>
  <c r="AJ178" i="2"/>
  <c r="AI178" i="2"/>
  <c r="AG178" i="2"/>
  <c r="AE178" i="2"/>
  <c r="AA178" i="2"/>
  <c r="BT184" i="2" s="1"/>
  <c r="V178" i="2"/>
  <c r="U178" i="2"/>
  <c r="O178" i="2"/>
  <c r="N178" i="2"/>
  <c r="L178" i="2"/>
  <c r="K178" i="2"/>
  <c r="J178" i="2"/>
  <c r="H178" i="2"/>
  <c r="G178" i="2"/>
  <c r="F178" i="2"/>
  <c r="B178" i="2"/>
  <c r="AL184" i="2" s="1"/>
  <c r="AP184" i="2" s="1"/>
  <c r="CF177" i="2"/>
  <c r="CA177" i="2"/>
  <c r="BZ177" i="2"/>
  <c r="BY177" i="2"/>
  <c r="BX177" i="2"/>
  <c r="BU177" i="2"/>
  <c r="AN177" i="2"/>
  <c r="AM177" i="2"/>
  <c r="AO177" i="2" s="1"/>
  <c r="AJ177" i="2"/>
  <c r="AI177" i="2"/>
  <c r="AG177" i="2"/>
  <c r="AE177" i="2"/>
  <c r="AA177" i="2"/>
  <c r="BT183" i="2" s="1"/>
  <c r="V177" i="2"/>
  <c r="U177" i="2"/>
  <c r="O177" i="2"/>
  <c r="N177" i="2"/>
  <c r="L177" i="2"/>
  <c r="K177" i="2"/>
  <c r="J177" i="2"/>
  <c r="H177" i="2"/>
  <c r="G177" i="2"/>
  <c r="F177" i="2"/>
  <c r="B177" i="2"/>
  <c r="AL183" i="2" s="1"/>
  <c r="AP183" i="2" s="1"/>
  <c r="CF176" i="2"/>
  <c r="CA176" i="2"/>
  <c r="CC182" i="2" s="1"/>
  <c r="BZ176" i="2"/>
  <c r="BY176" i="2"/>
  <c r="BX176" i="2"/>
  <c r="BU176" i="2"/>
  <c r="AN176" i="2"/>
  <c r="AM176" i="2"/>
  <c r="AJ176" i="2"/>
  <c r="AI176" i="2"/>
  <c r="AG176" i="2"/>
  <c r="AE176" i="2"/>
  <c r="AA176" i="2"/>
  <c r="BT182" i="2" s="1"/>
  <c r="V176" i="2"/>
  <c r="U176" i="2"/>
  <c r="O176" i="2"/>
  <c r="N176" i="2"/>
  <c r="L176" i="2"/>
  <c r="K176" i="2"/>
  <c r="J176" i="2"/>
  <c r="H176" i="2"/>
  <c r="G176" i="2"/>
  <c r="F176" i="2"/>
  <c r="B176" i="2"/>
  <c r="AL182" i="2" s="1"/>
  <c r="AP182" i="2" s="1"/>
  <c r="CF175" i="2"/>
  <c r="CA175" i="2"/>
  <c r="BZ175" i="2"/>
  <c r="BY175" i="2"/>
  <c r="BX175" i="2"/>
  <c r="BU175" i="2"/>
  <c r="AN175" i="2"/>
  <c r="AM175" i="2"/>
  <c r="AO175" i="2" s="1"/>
  <c r="AJ175" i="2"/>
  <c r="AI175" i="2"/>
  <c r="AG175" i="2"/>
  <c r="AE175" i="2"/>
  <c r="AA175" i="2"/>
  <c r="BT181" i="2" s="1"/>
  <c r="V175" i="2"/>
  <c r="U175" i="2"/>
  <c r="O175" i="2"/>
  <c r="N175" i="2"/>
  <c r="L175" i="2"/>
  <c r="K175" i="2"/>
  <c r="J175" i="2"/>
  <c r="H175" i="2"/>
  <c r="G175" i="2"/>
  <c r="F175" i="2"/>
  <c r="B175" i="2"/>
  <c r="AL181" i="2" s="1"/>
  <c r="AP181" i="2" s="1"/>
  <c r="CF174" i="2"/>
  <c r="CA174" i="2"/>
  <c r="CC180" i="2" s="1"/>
  <c r="BZ174" i="2"/>
  <c r="BY174" i="2"/>
  <c r="BX174" i="2"/>
  <c r="BU174" i="2"/>
  <c r="AN174" i="2"/>
  <c r="AM174" i="2"/>
  <c r="AJ174" i="2"/>
  <c r="AI174" i="2"/>
  <c r="AG174" i="2"/>
  <c r="AE174" i="2"/>
  <c r="AA174" i="2"/>
  <c r="BT180" i="2" s="1"/>
  <c r="V174" i="2"/>
  <c r="U174" i="2"/>
  <c r="O174" i="2"/>
  <c r="N174" i="2"/>
  <c r="L174" i="2"/>
  <c r="K174" i="2"/>
  <c r="J174" i="2"/>
  <c r="H174" i="2"/>
  <c r="G174" i="2"/>
  <c r="F174" i="2"/>
  <c r="B174" i="2"/>
  <c r="AL180" i="2" s="1"/>
  <c r="AP180" i="2" s="1"/>
  <c r="CF173" i="2"/>
  <c r="CA173" i="2"/>
  <c r="BZ173" i="2"/>
  <c r="BY173" i="2"/>
  <c r="BX173" i="2"/>
  <c r="BU173" i="2"/>
  <c r="AN173" i="2"/>
  <c r="AM173" i="2"/>
  <c r="AO173" i="2" s="1"/>
  <c r="AJ173" i="2"/>
  <c r="AI173" i="2"/>
  <c r="AG173" i="2"/>
  <c r="AE173" i="2"/>
  <c r="AA173" i="2"/>
  <c r="BT179" i="2" s="1"/>
  <c r="V173" i="2"/>
  <c r="U173" i="2"/>
  <c r="O173" i="2"/>
  <c r="N173" i="2"/>
  <c r="L173" i="2"/>
  <c r="K173" i="2"/>
  <c r="J173" i="2"/>
  <c r="H173" i="2"/>
  <c r="G173" i="2"/>
  <c r="F173" i="2"/>
  <c r="B173" i="2"/>
  <c r="AL179" i="2" s="1"/>
  <c r="AP179" i="2" s="1"/>
  <c r="CF172" i="2"/>
  <c r="CA172" i="2"/>
  <c r="CC178" i="2" s="1"/>
  <c r="BZ172" i="2"/>
  <c r="BY172" i="2"/>
  <c r="BX172" i="2"/>
  <c r="BU172" i="2"/>
  <c r="AN172" i="2"/>
  <c r="AM172" i="2"/>
  <c r="AJ172" i="2"/>
  <c r="AG172" i="2"/>
  <c r="AE172" i="2"/>
  <c r="AA172" i="2"/>
  <c r="BT178" i="2" s="1"/>
  <c r="V172" i="2"/>
  <c r="AI172" i="2" s="1"/>
  <c r="U172" i="2"/>
  <c r="O172" i="2"/>
  <c r="N172" i="2"/>
  <c r="L172" i="2"/>
  <c r="K172" i="2"/>
  <c r="J172" i="2"/>
  <c r="H172" i="2"/>
  <c r="G172" i="2"/>
  <c r="F172" i="2"/>
  <c r="B172" i="2"/>
  <c r="AL178" i="2" s="1"/>
  <c r="AP178" i="2" s="1"/>
  <c r="CF171" i="2"/>
  <c r="CA171" i="2"/>
  <c r="CC177" i="2" s="1"/>
  <c r="BZ171" i="2"/>
  <c r="BY171" i="2"/>
  <c r="BX171" i="2"/>
  <c r="BU171" i="2"/>
  <c r="AN171" i="2"/>
  <c r="AM171" i="2"/>
  <c r="AJ171" i="2"/>
  <c r="AG171" i="2"/>
  <c r="AE171" i="2"/>
  <c r="AA171" i="2"/>
  <c r="BT177" i="2" s="1"/>
  <c r="V171" i="2"/>
  <c r="AI171" i="2" s="1"/>
  <c r="U171" i="2"/>
  <c r="O171" i="2"/>
  <c r="N171" i="2"/>
  <c r="L171" i="2"/>
  <c r="K171" i="2"/>
  <c r="J171" i="2"/>
  <c r="H171" i="2"/>
  <c r="G171" i="2"/>
  <c r="F171" i="2"/>
  <c r="B171" i="2"/>
  <c r="AL177" i="2" s="1"/>
  <c r="AP177" i="2" s="1"/>
  <c r="CF170" i="2"/>
  <c r="CA170" i="2"/>
  <c r="BZ170" i="2"/>
  <c r="BY170" i="2"/>
  <c r="BX170" i="2"/>
  <c r="BU170" i="2"/>
  <c r="AN170" i="2"/>
  <c r="AO170" i="2" s="1"/>
  <c r="AM170" i="2"/>
  <c r="AJ170" i="2"/>
  <c r="AG170" i="2"/>
  <c r="AE170" i="2"/>
  <c r="AA170" i="2"/>
  <c r="BT176" i="2" s="1"/>
  <c r="V170" i="2"/>
  <c r="AI170" i="2" s="1"/>
  <c r="U170" i="2"/>
  <c r="O170" i="2"/>
  <c r="N170" i="2"/>
  <c r="L170" i="2"/>
  <c r="K170" i="2"/>
  <c r="J170" i="2"/>
  <c r="H170" i="2"/>
  <c r="G170" i="2"/>
  <c r="F170" i="2"/>
  <c r="B170" i="2"/>
  <c r="AL176" i="2" s="1"/>
  <c r="AP176" i="2" s="1"/>
  <c r="CF169" i="2"/>
  <c r="CA169" i="2"/>
  <c r="BZ169" i="2"/>
  <c r="BY169" i="2"/>
  <c r="BX169" i="2"/>
  <c r="BU169" i="2"/>
  <c r="AN169" i="2"/>
  <c r="AO169" i="2" s="1"/>
  <c r="AM169" i="2"/>
  <c r="AJ169" i="2"/>
  <c r="AG169" i="2"/>
  <c r="AE169" i="2"/>
  <c r="AA169" i="2"/>
  <c r="BT175" i="2" s="1"/>
  <c r="V169" i="2"/>
  <c r="AI169" i="2" s="1"/>
  <c r="U169" i="2"/>
  <c r="O169" i="2"/>
  <c r="N169" i="2"/>
  <c r="L169" i="2"/>
  <c r="K169" i="2"/>
  <c r="J169" i="2"/>
  <c r="H169" i="2"/>
  <c r="G169" i="2"/>
  <c r="F169" i="2"/>
  <c r="B169" i="2"/>
  <c r="AL175" i="2" s="1"/>
  <c r="AP175" i="2" s="1"/>
  <c r="CF168" i="2"/>
  <c r="CA168" i="2"/>
  <c r="BZ168" i="2"/>
  <c r="BY168" i="2"/>
  <c r="BX168" i="2"/>
  <c r="BU168" i="2"/>
  <c r="AN168" i="2"/>
  <c r="AO168" i="2" s="1"/>
  <c r="AM168" i="2"/>
  <c r="AJ168" i="2"/>
  <c r="AG168" i="2"/>
  <c r="AE168" i="2"/>
  <c r="AA168" i="2"/>
  <c r="BT174" i="2" s="1"/>
  <c r="V168" i="2"/>
  <c r="AI168" i="2" s="1"/>
  <c r="U168" i="2"/>
  <c r="O168" i="2"/>
  <c r="N168" i="2"/>
  <c r="L168" i="2"/>
  <c r="K168" i="2"/>
  <c r="J168" i="2"/>
  <c r="H168" i="2"/>
  <c r="G168" i="2"/>
  <c r="F168" i="2"/>
  <c r="B168" i="2"/>
  <c r="AL174" i="2" s="1"/>
  <c r="AP174" i="2" s="1"/>
  <c r="CF167" i="2"/>
  <c r="CA167" i="2"/>
  <c r="CC173" i="2" s="1"/>
  <c r="BZ167" i="2"/>
  <c r="BY167" i="2"/>
  <c r="BX167" i="2"/>
  <c r="BU167" i="2"/>
  <c r="AN167" i="2"/>
  <c r="AO167" i="2" s="1"/>
  <c r="AM167" i="2"/>
  <c r="AJ167" i="2"/>
  <c r="AG167" i="2"/>
  <c r="AE167" i="2"/>
  <c r="AA167" i="2"/>
  <c r="BT173" i="2" s="1"/>
  <c r="V167" i="2"/>
  <c r="AI167" i="2" s="1"/>
  <c r="U167" i="2"/>
  <c r="O167" i="2"/>
  <c r="N167" i="2"/>
  <c r="L167" i="2"/>
  <c r="K167" i="2"/>
  <c r="J167" i="2"/>
  <c r="H167" i="2"/>
  <c r="G167" i="2"/>
  <c r="F167" i="2"/>
  <c r="B167" i="2"/>
  <c r="AL173" i="2" s="1"/>
  <c r="AP173" i="2" s="1"/>
  <c r="CF166" i="2"/>
  <c r="CA166" i="2"/>
  <c r="BZ166" i="2"/>
  <c r="BY166" i="2"/>
  <c r="BX166" i="2"/>
  <c r="BU166" i="2"/>
  <c r="AN166" i="2"/>
  <c r="AO166" i="2" s="1"/>
  <c r="AM166" i="2"/>
  <c r="AJ166" i="2"/>
  <c r="AG166" i="2"/>
  <c r="AE166" i="2"/>
  <c r="AA166" i="2"/>
  <c r="BT172" i="2" s="1"/>
  <c r="V166" i="2"/>
  <c r="AI166" i="2" s="1"/>
  <c r="U166" i="2"/>
  <c r="O166" i="2"/>
  <c r="N166" i="2"/>
  <c r="L166" i="2"/>
  <c r="K166" i="2"/>
  <c r="J166" i="2"/>
  <c r="H166" i="2"/>
  <c r="G166" i="2"/>
  <c r="F166" i="2"/>
  <c r="B166" i="2"/>
  <c r="AL172" i="2" s="1"/>
  <c r="AP172" i="2" s="1"/>
  <c r="CF165" i="2"/>
  <c r="CA165" i="2"/>
  <c r="BZ165" i="2"/>
  <c r="BY165" i="2"/>
  <c r="BX165" i="2"/>
  <c r="BU165" i="2"/>
  <c r="AN165" i="2"/>
  <c r="AO165" i="2" s="1"/>
  <c r="AM165" i="2"/>
  <c r="AJ165" i="2"/>
  <c r="AG165" i="2"/>
  <c r="AE165" i="2"/>
  <c r="AA165" i="2"/>
  <c r="BT171" i="2" s="1"/>
  <c r="V165" i="2"/>
  <c r="AI165" i="2" s="1"/>
  <c r="U165" i="2"/>
  <c r="O165" i="2"/>
  <c r="N165" i="2"/>
  <c r="L165" i="2"/>
  <c r="K165" i="2"/>
  <c r="J165" i="2"/>
  <c r="H165" i="2"/>
  <c r="G165" i="2"/>
  <c r="F165" i="2"/>
  <c r="B165" i="2"/>
  <c r="AL171" i="2" s="1"/>
  <c r="AP171" i="2" s="1"/>
  <c r="CF164" i="2"/>
  <c r="CA164" i="2"/>
  <c r="BZ164" i="2"/>
  <c r="BY164" i="2"/>
  <c r="BX164" i="2"/>
  <c r="BU164" i="2"/>
  <c r="AN164" i="2"/>
  <c r="AO164" i="2" s="1"/>
  <c r="AM164" i="2"/>
  <c r="AJ164" i="2"/>
  <c r="AG164" i="2"/>
  <c r="AE164" i="2"/>
  <c r="AA164" i="2"/>
  <c r="BT170" i="2" s="1"/>
  <c r="V164" i="2"/>
  <c r="AI164" i="2" s="1"/>
  <c r="U164" i="2"/>
  <c r="O164" i="2"/>
  <c r="N164" i="2"/>
  <c r="L164" i="2"/>
  <c r="K164" i="2"/>
  <c r="J164" i="2"/>
  <c r="H164" i="2"/>
  <c r="G164" i="2"/>
  <c r="F164" i="2"/>
  <c r="B164" i="2"/>
  <c r="AL170" i="2" s="1"/>
  <c r="AP170" i="2" s="1"/>
  <c r="CF163" i="2"/>
  <c r="CA163" i="2"/>
  <c r="BZ163" i="2"/>
  <c r="BY163" i="2"/>
  <c r="BX163" i="2"/>
  <c r="BU163" i="2"/>
  <c r="AN163" i="2"/>
  <c r="AO163" i="2" s="1"/>
  <c r="AM163" i="2"/>
  <c r="AJ163" i="2"/>
  <c r="AG163" i="2"/>
  <c r="AE163" i="2"/>
  <c r="AA163" i="2"/>
  <c r="BT169" i="2" s="1"/>
  <c r="V163" i="2"/>
  <c r="AI163" i="2" s="1"/>
  <c r="U163" i="2"/>
  <c r="O163" i="2"/>
  <c r="N163" i="2"/>
  <c r="L163" i="2"/>
  <c r="K163" i="2"/>
  <c r="J163" i="2"/>
  <c r="H163" i="2"/>
  <c r="G163" i="2"/>
  <c r="F163" i="2"/>
  <c r="B163" i="2"/>
  <c r="AL169" i="2" s="1"/>
  <c r="AP169" i="2" s="1"/>
  <c r="CF162" i="2"/>
  <c r="CA162" i="2"/>
  <c r="BZ162" i="2"/>
  <c r="BY162" i="2"/>
  <c r="BX162" i="2"/>
  <c r="BU162" i="2"/>
  <c r="AN162" i="2"/>
  <c r="AO162" i="2" s="1"/>
  <c r="AM162" i="2"/>
  <c r="AJ162" i="2"/>
  <c r="AG162" i="2"/>
  <c r="AE162" i="2"/>
  <c r="AA162" i="2"/>
  <c r="BT168" i="2" s="1"/>
  <c r="V162" i="2"/>
  <c r="AI162" i="2" s="1"/>
  <c r="U162" i="2"/>
  <c r="O162" i="2"/>
  <c r="N162" i="2"/>
  <c r="L162" i="2"/>
  <c r="K162" i="2"/>
  <c r="J162" i="2"/>
  <c r="H162" i="2"/>
  <c r="G162" i="2"/>
  <c r="F162" i="2"/>
  <c r="B162" i="2"/>
  <c r="AL168" i="2" s="1"/>
  <c r="AP168" i="2" s="1"/>
  <c r="CF161" i="2"/>
  <c r="CA161" i="2"/>
  <c r="BZ161" i="2"/>
  <c r="BY161" i="2"/>
  <c r="BX161" i="2"/>
  <c r="BU161" i="2"/>
  <c r="AN161" i="2"/>
  <c r="AO161" i="2" s="1"/>
  <c r="AM161" i="2"/>
  <c r="AJ161" i="2"/>
  <c r="AG161" i="2"/>
  <c r="AE161" i="2"/>
  <c r="AA161" i="2"/>
  <c r="BT167" i="2" s="1"/>
  <c r="V161" i="2"/>
  <c r="AI161" i="2" s="1"/>
  <c r="U161" i="2"/>
  <c r="O161" i="2"/>
  <c r="N161" i="2"/>
  <c r="L161" i="2"/>
  <c r="K161" i="2"/>
  <c r="J161" i="2"/>
  <c r="H161" i="2"/>
  <c r="G161" i="2"/>
  <c r="F161" i="2"/>
  <c r="B161" i="2"/>
  <c r="AL167" i="2" s="1"/>
  <c r="AP167" i="2" s="1"/>
  <c r="CF160" i="2"/>
  <c r="CA160" i="2"/>
  <c r="BZ160" i="2"/>
  <c r="BY160" i="2"/>
  <c r="BX160" i="2"/>
  <c r="BU160" i="2"/>
  <c r="AN160" i="2"/>
  <c r="AO160" i="2" s="1"/>
  <c r="AM160" i="2"/>
  <c r="AJ160" i="2"/>
  <c r="AG160" i="2"/>
  <c r="AE160" i="2"/>
  <c r="AA160" i="2"/>
  <c r="BT166" i="2" s="1"/>
  <c r="V160" i="2"/>
  <c r="AI160" i="2" s="1"/>
  <c r="U160" i="2"/>
  <c r="O160" i="2"/>
  <c r="N160" i="2"/>
  <c r="L160" i="2"/>
  <c r="K160" i="2"/>
  <c r="J160" i="2"/>
  <c r="H160" i="2"/>
  <c r="G160" i="2"/>
  <c r="F160" i="2"/>
  <c r="B160" i="2"/>
  <c r="AL166" i="2" s="1"/>
  <c r="AP166" i="2" s="1"/>
  <c r="CF159" i="2"/>
  <c r="CA159" i="2"/>
  <c r="CC165" i="2" s="1"/>
  <c r="BZ159" i="2"/>
  <c r="BY159" i="2"/>
  <c r="BX159" i="2"/>
  <c r="BU159" i="2"/>
  <c r="AN159" i="2"/>
  <c r="AO159" i="2" s="1"/>
  <c r="AM159" i="2"/>
  <c r="AJ159" i="2"/>
  <c r="AG159" i="2"/>
  <c r="AE159" i="2"/>
  <c r="AA159" i="2"/>
  <c r="BT165" i="2" s="1"/>
  <c r="V159" i="2"/>
  <c r="AI159" i="2" s="1"/>
  <c r="U159" i="2"/>
  <c r="O159" i="2"/>
  <c r="N159" i="2"/>
  <c r="L159" i="2"/>
  <c r="K159" i="2"/>
  <c r="J159" i="2"/>
  <c r="H159" i="2"/>
  <c r="G159" i="2"/>
  <c r="F159" i="2"/>
  <c r="B159" i="2"/>
  <c r="AL165" i="2" s="1"/>
  <c r="AP165" i="2" s="1"/>
  <c r="CF158" i="2"/>
  <c r="CA158" i="2"/>
  <c r="BZ158" i="2"/>
  <c r="BY158" i="2"/>
  <c r="BX158" i="2"/>
  <c r="BU158" i="2"/>
  <c r="AN158" i="2"/>
  <c r="AO158" i="2" s="1"/>
  <c r="AM158" i="2"/>
  <c r="AJ158" i="2"/>
  <c r="AG158" i="2"/>
  <c r="AE158" i="2"/>
  <c r="AA158" i="2"/>
  <c r="BT164" i="2" s="1"/>
  <c r="V158" i="2"/>
  <c r="AI158" i="2" s="1"/>
  <c r="U158" i="2"/>
  <c r="O158" i="2"/>
  <c r="N158" i="2"/>
  <c r="L158" i="2"/>
  <c r="K158" i="2"/>
  <c r="J158" i="2"/>
  <c r="H158" i="2"/>
  <c r="G158" i="2"/>
  <c r="F158" i="2"/>
  <c r="B158" i="2"/>
  <c r="AL164" i="2" s="1"/>
  <c r="AP164" i="2" s="1"/>
  <c r="CF157" i="2"/>
  <c r="CA157" i="2"/>
  <c r="BZ157" i="2"/>
  <c r="BY157" i="2"/>
  <c r="BX157" i="2"/>
  <c r="BU157" i="2"/>
  <c r="AN157" i="2"/>
  <c r="AO157" i="2" s="1"/>
  <c r="AM157" i="2"/>
  <c r="AJ157" i="2"/>
  <c r="AG157" i="2"/>
  <c r="AE157" i="2"/>
  <c r="AA157" i="2"/>
  <c r="BT163" i="2" s="1"/>
  <c r="V157" i="2"/>
  <c r="AI157" i="2" s="1"/>
  <c r="U157" i="2"/>
  <c r="O157" i="2"/>
  <c r="N157" i="2"/>
  <c r="L157" i="2"/>
  <c r="K157" i="2"/>
  <c r="J157" i="2"/>
  <c r="H157" i="2"/>
  <c r="G157" i="2"/>
  <c r="F157" i="2"/>
  <c r="B157" i="2"/>
  <c r="AL163" i="2" s="1"/>
  <c r="AP163" i="2" s="1"/>
  <c r="CF156" i="2"/>
  <c r="CA156" i="2"/>
  <c r="BZ156" i="2"/>
  <c r="BY156" i="2"/>
  <c r="BX156" i="2"/>
  <c r="BU156" i="2"/>
  <c r="AN156" i="2"/>
  <c r="AO156" i="2" s="1"/>
  <c r="AM156" i="2"/>
  <c r="AJ156" i="2"/>
  <c r="AG156" i="2"/>
  <c r="AE156" i="2"/>
  <c r="AA156" i="2"/>
  <c r="BT162" i="2" s="1"/>
  <c r="V156" i="2"/>
  <c r="AI156" i="2" s="1"/>
  <c r="U156" i="2"/>
  <c r="O156" i="2"/>
  <c r="N156" i="2"/>
  <c r="L156" i="2"/>
  <c r="K156" i="2"/>
  <c r="J156" i="2"/>
  <c r="H156" i="2"/>
  <c r="G156" i="2"/>
  <c r="F156" i="2"/>
  <c r="B156" i="2"/>
  <c r="AL162" i="2" s="1"/>
  <c r="AP162" i="2" s="1"/>
  <c r="CF155" i="2"/>
  <c r="CA155" i="2"/>
  <c r="BZ155" i="2"/>
  <c r="BY155" i="2"/>
  <c r="BX155" i="2"/>
  <c r="BU155" i="2"/>
  <c r="AN155" i="2"/>
  <c r="AJ155" i="2"/>
  <c r="AG155" i="2"/>
  <c r="AE155" i="2"/>
  <c r="AA155" i="2"/>
  <c r="BT161" i="2" s="1"/>
  <c r="V155" i="2"/>
  <c r="AI155" i="2" s="1"/>
  <c r="U155" i="2"/>
  <c r="O155" i="2"/>
  <c r="N155" i="2"/>
  <c r="L155" i="2"/>
  <c r="K155" i="2"/>
  <c r="J155" i="2"/>
  <c r="H155" i="2"/>
  <c r="G155" i="2"/>
  <c r="F155" i="2"/>
  <c r="B155" i="2"/>
  <c r="AL161" i="2" s="1"/>
  <c r="AP161" i="2" s="1"/>
  <c r="CF154" i="2"/>
  <c r="CA154" i="2"/>
  <c r="BZ154" i="2"/>
  <c r="BY154" i="2"/>
  <c r="BX154" i="2"/>
  <c r="BU154" i="2"/>
  <c r="AN154" i="2"/>
  <c r="AJ154" i="2"/>
  <c r="AG154" i="2"/>
  <c r="AE154" i="2"/>
  <c r="AA154" i="2"/>
  <c r="BT160" i="2" s="1"/>
  <c r="V154" i="2"/>
  <c r="AI154" i="2" s="1"/>
  <c r="U154" i="2"/>
  <c r="O154" i="2"/>
  <c r="N154" i="2"/>
  <c r="L154" i="2"/>
  <c r="K154" i="2"/>
  <c r="J154" i="2"/>
  <c r="H154" i="2"/>
  <c r="G154" i="2"/>
  <c r="F154" i="2"/>
  <c r="B154" i="2"/>
  <c r="AL160" i="2" s="1"/>
  <c r="AP160" i="2" s="1"/>
  <c r="CA153" i="2"/>
  <c r="BZ153" i="2"/>
  <c r="BY153" i="2"/>
  <c r="BX153" i="2"/>
  <c r="BU153" i="2"/>
  <c r="AN153" i="2"/>
  <c r="AJ153" i="2"/>
  <c r="AG153" i="2"/>
  <c r="AE153" i="2"/>
  <c r="AA153" i="2"/>
  <c r="BT159" i="2" s="1"/>
  <c r="V153" i="2"/>
  <c r="AI153" i="2" s="1"/>
  <c r="U153" i="2"/>
  <c r="O153" i="2"/>
  <c r="N153" i="2"/>
  <c r="L153" i="2"/>
  <c r="K153" i="2"/>
  <c r="J153" i="2"/>
  <c r="H153" i="2"/>
  <c r="G153" i="2"/>
  <c r="F153" i="2"/>
  <c r="B153" i="2"/>
  <c r="AL159" i="2" s="1"/>
  <c r="AP159" i="2" s="1"/>
  <c r="CF152" i="2"/>
  <c r="CA152" i="2"/>
  <c r="BZ152" i="2"/>
  <c r="BY152" i="2"/>
  <c r="BX152" i="2"/>
  <c r="BU152" i="2"/>
  <c r="AN152" i="2"/>
  <c r="AJ152" i="2"/>
  <c r="AG152" i="2"/>
  <c r="AE152" i="2"/>
  <c r="AA152" i="2"/>
  <c r="BT158" i="2" s="1"/>
  <c r="V152" i="2"/>
  <c r="AI152" i="2" s="1"/>
  <c r="U152" i="2"/>
  <c r="O152" i="2"/>
  <c r="N152" i="2"/>
  <c r="L152" i="2"/>
  <c r="K152" i="2"/>
  <c r="J152" i="2"/>
  <c r="H152" i="2"/>
  <c r="G152" i="2"/>
  <c r="F152" i="2"/>
  <c r="B152" i="2"/>
  <c r="AL158" i="2" s="1"/>
  <c r="AP158" i="2" s="1"/>
  <c r="CF151" i="2"/>
  <c r="CA151" i="2"/>
  <c r="BZ151" i="2"/>
  <c r="BY151" i="2"/>
  <c r="BX151" i="2"/>
  <c r="BU151" i="2"/>
  <c r="AN151" i="2"/>
  <c r="AJ151" i="2"/>
  <c r="AG151" i="2"/>
  <c r="AE151" i="2"/>
  <c r="AA151" i="2"/>
  <c r="BT157" i="2" s="1"/>
  <c r="V151" i="2"/>
  <c r="AI151" i="2" s="1"/>
  <c r="U151" i="2"/>
  <c r="O151" i="2"/>
  <c r="N151" i="2"/>
  <c r="L151" i="2"/>
  <c r="K151" i="2"/>
  <c r="J151" i="2"/>
  <c r="H151" i="2"/>
  <c r="G151" i="2"/>
  <c r="F151" i="2"/>
  <c r="B151" i="2"/>
  <c r="AL157" i="2" s="1"/>
  <c r="AP157" i="2" s="1"/>
  <c r="CF150" i="2"/>
  <c r="CA150" i="2"/>
  <c r="BZ150" i="2"/>
  <c r="BY150" i="2"/>
  <c r="BX150" i="2"/>
  <c r="BU150" i="2"/>
  <c r="AN150" i="2"/>
  <c r="AJ150" i="2"/>
  <c r="AG150" i="2"/>
  <c r="AE150" i="2"/>
  <c r="AA150" i="2"/>
  <c r="BT156" i="2" s="1"/>
  <c r="V150" i="2"/>
  <c r="AI150" i="2" s="1"/>
  <c r="U150" i="2"/>
  <c r="O150" i="2"/>
  <c r="N150" i="2"/>
  <c r="L150" i="2"/>
  <c r="K150" i="2"/>
  <c r="J150" i="2"/>
  <c r="H150" i="2"/>
  <c r="G150" i="2"/>
  <c r="F150" i="2"/>
  <c r="B150" i="2"/>
  <c r="AL156" i="2" s="1"/>
  <c r="AP156" i="2" s="1"/>
  <c r="CF149" i="2"/>
  <c r="CA149" i="2"/>
  <c r="BZ149" i="2"/>
  <c r="BY149" i="2"/>
  <c r="BX149" i="2"/>
  <c r="AN149" i="2"/>
  <c r="AJ149" i="2"/>
  <c r="AG149" i="2"/>
  <c r="AE149" i="2"/>
  <c r="AA149" i="2"/>
  <c r="BT155" i="2" s="1"/>
  <c r="V149" i="2"/>
  <c r="AI149" i="2" s="1"/>
  <c r="U149" i="2"/>
  <c r="O149" i="2"/>
  <c r="N149" i="2"/>
  <c r="L149" i="2"/>
  <c r="K149" i="2"/>
  <c r="J149" i="2"/>
  <c r="H149" i="2"/>
  <c r="F149" i="2"/>
  <c r="G149" i="2" s="1"/>
  <c r="B149" i="2"/>
  <c r="AL155" i="2" s="1"/>
  <c r="AP155" i="2" s="1"/>
  <c r="CF148" i="2"/>
  <c r="CB148" i="2"/>
  <c r="BZ148" i="2"/>
  <c r="BY148" i="2"/>
  <c r="BX148" i="2"/>
  <c r="AI148" i="2"/>
  <c r="AG148" i="2"/>
  <c r="AE148" i="2"/>
  <c r="AA148" i="2"/>
  <c r="BT154" i="2" s="1"/>
  <c r="V148" i="2"/>
  <c r="AJ148" i="2" s="1"/>
  <c r="U148" i="2"/>
  <c r="O148" i="2"/>
  <c r="N148" i="2"/>
  <c r="L148" i="2"/>
  <c r="K148" i="2"/>
  <c r="J148" i="2"/>
  <c r="H148" i="2"/>
  <c r="G148" i="2"/>
  <c r="F148" i="2"/>
  <c r="B148" i="2"/>
  <c r="CF147" i="2"/>
  <c r="BZ147" i="2"/>
  <c r="BY147" i="2"/>
  <c r="BX147" i="2"/>
  <c r="AG147" i="2"/>
  <c r="AE147" i="2"/>
  <c r="AA147" i="2"/>
  <c r="AH147" i="2" s="1"/>
  <c r="V147" i="2"/>
  <c r="AJ147" i="2" s="1"/>
  <c r="U147" i="2"/>
  <c r="S147" i="2"/>
  <c r="O147" i="2"/>
  <c r="N147" i="2"/>
  <c r="L147" i="2"/>
  <c r="K147" i="2"/>
  <c r="J147" i="2"/>
  <c r="H147" i="2"/>
  <c r="F147" i="2"/>
  <c r="G147" i="2" s="1"/>
  <c r="B147" i="2"/>
  <c r="CB147" i="2" s="1"/>
  <c r="CF146" i="2"/>
  <c r="CD146" i="2"/>
  <c r="CB146" i="2"/>
  <c r="CA146" i="2"/>
  <c r="BZ146" i="2"/>
  <c r="BY146" i="2"/>
  <c r="BX146" i="2"/>
  <c r="BT146" i="2"/>
  <c r="AK146" i="2"/>
  <c r="AI146" i="2"/>
  <c r="AG146" i="2"/>
  <c r="AF146" i="2"/>
  <c r="AE146" i="2"/>
  <c r="AA146" i="2"/>
  <c r="BT152" i="2" s="1"/>
  <c r="V146" i="2"/>
  <c r="AJ146" i="2" s="1"/>
  <c r="U146" i="2"/>
  <c r="O146" i="2"/>
  <c r="N146" i="2"/>
  <c r="L146" i="2"/>
  <c r="K146" i="2"/>
  <c r="J146" i="2"/>
  <c r="H146" i="2"/>
  <c r="F146" i="2"/>
  <c r="G146" i="2" s="1"/>
  <c r="B146" i="2"/>
  <c r="CF145" i="2"/>
  <c r="CA145" i="2"/>
  <c r="BZ145" i="2"/>
  <c r="BY145" i="2"/>
  <c r="BX145" i="2"/>
  <c r="AI145" i="2"/>
  <c r="AG145" i="2"/>
  <c r="AE145" i="2"/>
  <c r="AA145" i="2"/>
  <c r="BT151" i="2" s="1"/>
  <c r="V145" i="2"/>
  <c r="U145" i="2"/>
  <c r="O145" i="2"/>
  <c r="N145" i="2"/>
  <c r="L145" i="2"/>
  <c r="K145" i="2"/>
  <c r="J145" i="2"/>
  <c r="H145" i="2"/>
  <c r="G145" i="2"/>
  <c r="F145" i="2"/>
  <c r="B145" i="2"/>
  <c r="AL151" i="2" s="1"/>
  <c r="AP151" i="2" s="1"/>
  <c r="CF144" i="2"/>
  <c r="CA144" i="2"/>
  <c r="BZ144" i="2"/>
  <c r="BY144" i="2"/>
  <c r="BX144" i="2"/>
  <c r="AN144" i="2"/>
  <c r="AJ144" i="2"/>
  <c r="AG144" i="2"/>
  <c r="AF144" i="2"/>
  <c r="AE144" i="2"/>
  <c r="AA144" i="2"/>
  <c r="BT150" i="2" s="1"/>
  <c r="V144" i="2"/>
  <c r="AI144" i="2" s="1"/>
  <c r="U144" i="2"/>
  <c r="S144" i="2"/>
  <c r="S145" i="2" s="1"/>
  <c r="O144" i="2"/>
  <c r="N144" i="2"/>
  <c r="L144" i="2"/>
  <c r="K144" i="2"/>
  <c r="J144" i="2"/>
  <c r="H144" i="2"/>
  <c r="F144" i="2"/>
  <c r="G144" i="2" s="1"/>
  <c r="B144" i="2"/>
  <c r="AL150" i="2" s="1"/>
  <c r="AP150" i="2" s="1"/>
  <c r="CF143" i="2"/>
  <c r="BZ143" i="2"/>
  <c r="BY143" i="2"/>
  <c r="BX143" i="2"/>
  <c r="AI143" i="2"/>
  <c r="AG143" i="2"/>
  <c r="AE143" i="2"/>
  <c r="AA143" i="2"/>
  <c r="BT149" i="2" s="1"/>
  <c r="X143" i="2"/>
  <c r="V143" i="2"/>
  <c r="U143" i="2"/>
  <c r="S143" i="2"/>
  <c r="AF143" i="2" s="1"/>
  <c r="O143" i="2"/>
  <c r="N143" i="2"/>
  <c r="L143" i="2"/>
  <c r="K143" i="2"/>
  <c r="J143" i="2"/>
  <c r="H143" i="2"/>
  <c r="G143" i="2"/>
  <c r="F143" i="2"/>
  <c r="B143" i="2"/>
  <c r="CF142" i="2"/>
  <c r="BZ142" i="2"/>
  <c r="BY142" i="2"/>
  <c r="BX142" i="2"/>
  <c r="AG142" i="2"/>
  <c r="AF142" i="2"/>
  <c r="AE142" i="2"/>
  <c r="AA142" i="2"/>
  <c r="V142" i="2"/>
  <c r="U142" i="2"/>
  <c r="O142" i="2"/>
  <c r="N142" i="2"/>
  <c r="L142" i="2"/>
  <c r="K142" i="2"/>
  <c r="J142" i="2"/>
  <c r="H142" i="2"/>
  <c r="G142" i="2"/>
  <c r="F142" i="2"/>
  <c r="B142" i="2"/>
  <c r="CF141" i="2"/>
  <c r="BZ141" i="2"/>
  <c r="BY141" i="2"/>
  <c r="BX141" i="2"/>
  <c r="AG141" i="2"/>
  <c r="AE141" i="2"/>
  <c r="AA141" i="2"/>
  <c r="V141" i="2"/>
  <c r="U141" i="2"/>
  <c r="O141" i="2"/>
  <c r="N141" i="2"/>
  <c r="L141" i="2"/>
  <c r="K141" i="2"/>
  <c r="J141" i="2"/>
  <c r="H141" i="2"/>
  <c r="F141" i="2"/>
  <c r="G141" i="2" s="1"/>
  <c r="B141" i="2"/>
  <c r="CB141" i="2" s="1"/>
  <c r="CF140" i="2"/>
  <c r="CA140" i="2"/>
  <c r="BZ140" i="2"/>
  <c r="BY140" i="2"/>
  <c r="BX140" i="2"/>
  <c r="AI140" i="2"/>
  <c r="AG140" i="2"/>
  <c r="AE140" i="2"/>
  <c r="AA140" i="2"/>
  <c r="V140" i="2"/>
  <c r="AJ140" i="2" s="1"/>
  <c r="U140" i="2"/>
  <c r="O140" i="2"/>
  <c r="N140" i="2"/>
  <c r="L140" i="2"/>
  <c r="K140" i="2"/>
  <c r="J140" i="2"/>
  <c r="H140" i="2"/>
  <c r="G140" i="2"/>
  <c r="F140" i="2"/>
  <c r="B140" i="2"/>
  <c r="CF139" i="2"/>
  <c r="CB139" i="2"/>
  <c r="BZ139" i="2"/>
  <c r="BY139" i="2"/>
  <c r="BX139" i="2"/>
  <c r="AK139" i="2"/>
  <c r="AJ139" i="2"/>
  <c r="AH139" i="2"/>
  <c r="AG139" i="2"/>
  <c r="AE139" i="2"/>
  <c r="AA139" i="2"/>
  <c r="V139" i="2"/>
  <c r="AI139" i="2" s="1"/>
  <c r="U139" i="2"/>
  <c r="O139" i="2"/>
  <c r="N139" i="2"/>
  <c r="M139" i="2"/>
  <c r="CF153" i="2" s="1"/>
  <c r="L139" i="2"/>
  <c r="K139" i="2"/>
  <c r="J139" i="2"/>
  <c r="I139" i="2"/>
  <c r="H139" i="2"/>
  <c r="F139" i="2"/>
  <c r="G139" i="2" s="1"/>
  <c r="B139" i="2"/>
  <c r="CF138" i="2"/>
  <c r="CA138" i="2"/>
  <c r="BZ138" i="2"/>
  <c r="BY138" i="2"/>
  <c r="BX138" i="2"/>
  <c r="AI138" i="2"/>
  <c r="AG138" i="2"/>
  <c r="AE138" i="2"/>
  <c r="AA138" i="2"/>
  <c r="V138" i="2"/>
  <c r="U138" i="2"/>
  <c r="O138" i="2"/>
  <c r="N138" i="2"/>
  <c r="L138" i="2"/>
  <c r="K138" i="2"/>
  <c r="J138" i="2"/>
  <c r="H138" i="2"/>
  <c r="G138" i="2"/>
  <c r="F138" i="2"/>
  <c r="B138" i="2"/>
  <c r="AK138" i="2" s="1"/>
  <c r="CF137" i="2"/>
  <c r="CA137" i="2"/>
  <c r="BZ137" i="2"/>
  <c r="BY137" i="2"/>
  <c r="BX137" i="2"/>
  <c r="AJ137" i="2"/>
  <c r="AG137" i="2"/>
  <c r="AE137" i="2"/>
  <c r="AA137" i="2"/>
  <c r="V137" i="2"/>
  <c r="AI137" i="2" s="1"/>
  <c r="U137" i="2"/>
  <c r="O137" i="2"/>
  <c r="N137" i="2"/>
  <c r="L137" i="2"/>
  <c r="K137" i="2"/>
  <c r="J137" i="2"/>
  <c r="H137" i="2"/>
  <c r="F137" i="2"/>
  <c r="G137" i="2" s="1"/>
  <c r="B137" i="2"/>
  <c r="CF136" i="2"/>
  <c r="CB136" i="2"/>
  <c r="BZ136" i="2"/>
  <c r="BY136" i="2"/>
  <c r="BX136" i="2"/>
  <c r="AI136" i="2"/>
  <c r="AG136" i="2"/>
  <c r="AE136" i="2"/>
  <c r="AA136" i="2"/>
  <c r="V136" i="2"/>
  <c r="AJ136" i="2" s="1"/>
  <c r="U136" i="2"/>
  <c r="O136" i="2"/>
  <c r="N136" i="2"/>
  <c r="L136" i="2"/>
  <c r="K136" i="2"/>
  <c r="J136" i="2"/>
  <c r="H136" i="2"/>
  <c r="G136" i="2"/>
  <c r="F136" i="2"/>
  <c r="B136" i="2"/>
  <c r="AL142" i="2" s="1"/>
  <c r="AP142" i="2" s="1"/>
  <c r="CF135" i="2"/>
  <c r="BZ135" i="2"/>
  <c r="BY135" i="2"/>
  <c r="BX135" i="2"/>
  <c r="AI135" i="2"/>
  <c r="AG135" i="2"/>
  <c r="AE135" i="2"/>
  <c r="AA135" i="2"/>
  <c r="BT141" i="2" s="1"/>
  <c r="V135" i="2"/>
  <c r="AJ135" i="2" s="1"/>
  <c r="U135" i="2"/>
  <c r="O135" i="2"/>
  <c r="N135" i="2"/>
  <c r="L135" i="2"/>
  <c r="K135" i="2"/>
  <c r="J135" i="2"/>
  <c r="H135" i="2"/>
  <c r="F135" i="2"/>
  <c r="G135" i="2" s="1"/>
  <c r="B135" i="2"/>
  <c r="CF134" i="2"/>
  <c r="CB134" i="2"/>
  <c r="BZ134" i="2"/>
  <c r="BY134" i="2"/>
  <c r="BX134" i="2"/>
  <c r="AK134" i="2"/>
  <c r="AI134" i="2"/>
  <c r="AG134" i="2"/>
  <c r="AE134" i="2"/>
  <c r="AA134" i="2"/>
  <c r="V134" i="2"/>
  <c r="AJ134" i="2" s="1"/>
  <c r="U134" i="2"/>
  <c r="R134" i="2"/>
  <c r="O134" i="2"/>
  <c r="N134" i="2"/>
  <c r="L134" i="2"/>
  <c r="K134" i="2"/>
  <c r="J134" i="2"/>
  <c r="H134" i="2"/>
  <c r="G134" i="2"/>
  <c r="F134" i="2"/>
  <c r="B134" i="2"/>
  <c r="CF133" i="2"/>
  <c r="CA133" i="2"/>
  <c r="BZ133" i="2"/>
  <c r="BY133" i="2"/>
  <c r="BX133" i="2"/>
  <c r="AN133" i="2"/>
  <c r="AG133" i="2"/>
  <c r="AE133" i="2"/>
  <c r="AA133" i="2"/>
  <c r="V133" i="2"/>
  <c r="AI133" i="2" s="1"/>
  <c r="U133" i="2"/>
  <c r="R133" i="2"/>
  <c r="O133" i="2"/>
  <c r="N133" i="2"/>
  <c r="L133" i="2"/>
  <c r="K133" i="2"/>
  <c r="J133" i="2"/>
  <c r="H133" i="2"/>
  <c r="F133" i="2"/>
  <c r="G133" i="2" s="1"/>
  <c r="B133" i="2"/>
  <c r="CF132" i="2"/>
  <c r="CB132" i="2"/>
  <c r="BZ132" i="2"/>
  <c r="BY132" i="2"/>
  <c r="BX132" i="2"/>
  <c r="AK132" i="2"/>
  <c r="AI132" i="2"/>
  <c r="AH132" i="2"/>
  <c r="AG132" i="2"/>
  <c r="AE132" i="2"/>
  <c r="AA132" i="2"/>
  <c r="V132" i="2"/>
  <c r="AJ132" i="2" s="1"/>
  <c r="U132" i="2"/>
  <c r="R132" i="2"/>
  <c r="O132" i="2"/>
  <c r="N132" i="2"/>
  <c r="L132" i="2"/>
  <c r="K132" i="2"/>
  <c r="J132" i="2"/>
  <c r="H132" i="2"/>
  <c r="G132" i="2"/>
  <c r="F132" i="2"/>
  <c r="B132" i="2"/>
  <c r="CF131" i="2"/>
  <c r="CA131" i="2"/>
  <c r="BZ131" i="2"/>
  <c r="BY131" i="2"/>
  <c r="BX131" i="2"/>
  <c r="AJ131" i="2"/>
  <c r="AG131" i="2"/>
  <c r="AE131" i="2"/>
  <c r="AA131" i="2"/>
  <c r="V131" i="2"/>
  <c r="AI131" i="2" s="1"/>
  <c r="U131" i="2"/>
  <c r="R131" i="2"/>
  <c r="O131" i="2"/>
  <c r="N131" i="2"/>
  <c r="L131" i="2"/>
  <c r="K131" i="2"/>
  <c r="J131" i="2"/>
  <c r="H131" i="2"/>
  <c r="F131" i="2"/>
  <c r="G131" i="2" s="1"/>
  <c r="B131" i="2"/>
  <c r="BU137" i="2" s="1"/>
  <c r="CF130" i="2"/>
  <c r="CB130" i="2"/>
  <c r="BZ130" i="2"/>
  <c r="BY130" i="2"/>
  <c r="BX130" i="2"/>
  <c r="AK130" i="2"/>
  <c r="AI130" i="2"/>
  <c r="AH130" i="2"/>
  <c r="AG130" i="2"/>
  <c r="AE130" i="2"/>
  <c r="AA130" i="2"/>
  <c r="V130" i="2"/>
  <c r="AJ130" i="2" s="1"/>
  <c r="U130" i="2"/>
  <c r="S130" i="2"/>
  <c r="R130" i="2"/>
  <c r="O130" i="2"/>
  <c r="N130" i="2"/>
  <c r="L130" i="2"/>
  <c r="K130" i="2"/>
  <c r="J130" i="2"/>
  <c r="H130" i="2"/>
  <c r="G130" i="2"/>
  <c r="F130" i="2"/>
  <c r="B130" i="2"/>
  <c r="CF129" i="2"/>
  <c r="CA129" i="2"/>
  <c r="BZ129" i="2"/>
  <c r="BY129" i="2"/>
  <c r="BX129" i="2"/>
  <c r="AJ129" i="2"/>
  <c r="AG129" i="2"/>
  <c r="AF129" i="2"/>
  <c r="AE129" i="2"/>
  <c r="AA129" i="2"/>
  <c r="AH129" i="2" s="1"/>
  <c r="X129" i="2"/>
  <c r="V129" i="2"/>
  <c r="AI129" i="2" s="1"/>
  <c r="U129" i="2"/>
  <c r="S129" i="2"/>
  <c r="R129" i="2"/>
  <c r="O129" i="2"/>
  <c r="N129" i="2"/>
  <c r="L129" i="2"/>
  <c r="K129" i="2"/>
  <c r="J129" i="2"/>
  <c r="H129" i="2"/>
  <c r="F129" i="2"/>
  <c r="G129" i="2" s="1"/>
  <c r="B129" i="2"/>
  <c r="BU135" i="2" s="1"/>
  <c r="CF128" i="2"/>
  <c r="BZ128" i="2"/>
  <c r="BY128" i="2"/>
  <c r="BX128" i="2"/>
  <c r="AI128" i="2"/>
  <c r="AG128" i="2"/>
  <c r="AF128" i="2"/>
  <c r="AE128" i="2"/>
  <c r="AA128" i="2"/>
  <c r="V128" i="2"/>
  <c r="AJ128" i="2" s="1"/>
  <c r="U128" i="2"/>
  <c r="R128" i="2"/>
  <c r="O128" i="2"/>
  <c r="N128" i="2"/>
  <c r="L128" i="2"/>
  <c r="K128" i="2"/>
  <c r="J128" i="2"/>
  <c r="H128" i="2"/>
  <c r="F128" i="2"/>
  <c r="G128" i="2" s="1"/>
  <c r="B128" i="2"/>
  <c r="CB128" i="2" s="1"/>
  <c r="CF127" i="2"/>
  <c r="CA127" i="2"/>
  <c r="BZ127" i="2"/>
  <c r="BY127" i="2"/>
  <c r="BX127" i="2"/>
  <c r="AI127" i="2"/>
  <c r="AG127" i="2"/>
  <c r="AF127" i="2"/>
  <c r="AE127" i="2"/>
  <c r="AA127" i="2"/>
  <c r="BT133" i="2" s="1"/>
  <c r="V127" i="2"/>
  <c r="AJ127" i="2" s="1"/>
  <c r="U127" i="2"/>
  <c r="S127" i="2"/>
  <c r="X128" i="2" s="1"/>
  <c r="R127" i="2"/>
  <c r="O127" i="2"/>
  <c r="N127" i="2"/>
  <c r="L127" i="2"/>
  <c r="K127" i="2"/>
  <c r="J127" i="2"/>
  <c r="H127" i="2"/>
  <c r="G127" i="2"/>
  <c r="F127" i="2"/>
  <c r="B127" i="2"/>
  <c r="CF126" i="2"/>
  <c r="CB126" i="2"/>
  <c r="BZ126" i="2"/>
  <c r="BY126" i="2"/>
  <c r="BX126" i="2"/>
  <c r="AG126" i="2"/>
  <c r="AF126" i="2"/>
  <c r="AE126" i="2"/>
  <c r="AA126" i="2"/>
  <c r="CA126" i="2" s="1"/>
  <c r="V126" i="2"/>
  <c r="AJ126" i="2" s="1"/>
  <c r="U126" i="2"/>
  <c r="R126" i="2"/>
  <c r="O126" i="2"/>
  <c r="N126" i="2"/>
  <c r="L126" i="2"/>
  <c r="K126" i="2"/>
  <c r="J126" i="2"/>
  <c r="H126" i="2"/>
  <c r="F126" i="2"/>
  <c r="G126" i="2" s="1"/>
  <c r="B126" i="2"/>
  <c r="BU131" i="2" s="1"/>
  <c r="CF125" i="2"/>
  <c r="CB125" i="2"/>
  <c r="BZ125" i="2"/>
  <c r="BY125" i="2"/>
  <c r="BX125" i="2"/>
  <c r="AK125" i="2"/>
  <c r="AI125" i="2"/>
  <c r="AG125" i="2"/>
  <c r="AE125" i="2"/>
  <c r="AA125" i="2"/>
  <c r="AN129" i="2" s="1"/>
  <c r="V125" i="2"/>
  <c r="U125" i="2"/>
  <c r="S125" i="2"/>
  <c r="R125" i="2"/>
  <c r="O125" i="2"/>
  <c r="N125" i="2"/>
  <c r="L125" i="2"/>
  <c r="K125" i="2"/>
  <c r="J125" i="2"/>
  <c r="H125" i="2"/>
  <c r="G125" i="2"/>
  <c r="F125" i="2"/>
  <c r="B125" i="2"/>
  <c r="CF124" i="2"/>
  <c r="CA124" i="2"/>
  <c r="BZ124" i="2"/>
  <c r="BY124" i="2"/>
  <c r="BX124" i="2"/>
  <c r="AG124" i="2"/>
  <c r="AF124" i="2"/>
  <c r="AE124" i="2"/>
  <c r="AA124" i="2"/>
  <c r="X124" i="2"/>
  <c r="V124" i="2"/>
  <c r="AI124" i="2" s="1"/>
  <c r="U124" i="2"/>
  <c r="R124" i="2"/>
  <c r="O124" i="2"/>
  <c r="N124" i="2"/>
  <c r="L124" i="2"/>
  <c r="K124" i="2"/>
  <c r="J124" i="2"/>
  <c r="H124" i="2"/>
  <c r="G124" i="2"/>
  <c r="F124" i="2"/>
  <c r="B124" i="2"/>
  <c r="CF123" i="2"/>
  <c r="CB123" i="2"/>
  <c r="BZ123" i="2"/>
  <c r="BY123" i="2"/>
  <c r="BX123" i="2"/>
  <c r="AG123" i="2"/>
  <c r="AF123" i="2"/>
  <c r="AE123" i="2"/>
  <c r="AA123" i="2"/>
  <c r="V123" i="2"/>
  <c r="AJ123" i="2" s="1"/>
  <c r="U123" i="2"/>
  <c r="R123" i="2"/>
  <c r="O123" i="2"/>
  <c r="N123" i="2"/>
  <c r="L123" i="2"/>
  <c r="K123" i="2"/>
  <c r="J123" i="2"/>
  <c r="H123" i="2"/>
  <c r="F123" i="2"/>
  <c r="G123" i="2" s="1"/>
  <c r="B123" i="2"/>
  <c r="CF122" i="2"/>
  <c r="CB122" i="2"/>
  <c r="BZ122" i="2"/>
  <c r="BY122" i="2"/>
  <c r="BX122" i="2"/>
  <c r="AK122" i="2"/>
  <c r="AI122" i="2"/>
  <c r="AG122" i="2"/>
  <c r="AE122" i="2"/>
  <c r="AA122" i="2"/>
  <c r="V122" i="2"/>
  <c r="AJ122" i="2" s="1"/>
  <c r="U122" i="2"/>
  <c r="R122" i="2"/>
  <c r="O122" i="2"/>
  <c r="N122" i="2"/>
  <c r="L122" i="2"/>
  <c r="K122" i="2"/>
  <c r="J122" i="2"/>
  <c r="H122" i="2"/>
  <c r="G122" i="2"/>
  <c r="F122" i="2"/>
  <c r="B122" i="2"/>
  <c r="CF121" i="2"/>
  <c r="CA121" i="2"/>
  <c r="BZ121" i="2"/>
  <c r="BY121" i="2"/>
  <c r="BX121" i="2"/>
  <c r="AG121" i="2"/>
  <c r="AE121" i="2"/>
  <c r="AA121" i="2"/>
  <c r="V121" i="2"/>
  <c r="AI121" i="2" s="1"/>
  <c r="U121" i="2"/>
  <c r="R121" i="2"/>
  <c r="O121" i="2"/>
  <c r="N121" i="2"/>
  <c r="L121" i="2"/>
  <c r="K121" i="2"/>
  <c r="J121" i="2"/>
  <c r="H121" i="2"/>
  <c r="F121" i="2"/>
  <c r="G121" i="2" s="1"/>
  <c r="B121" i="2"/>
  <c r="CF120" i="2"/>
  <c r="CB120" i="2"/>
  <c r="BZ120" i="2"/>
  <c r="BY120" i="2"/>
  <c r="BX120" i="2"/>
  <c r="AK120" i="2"/>
  <c r="AI120" i="2"/>
  <c r="AH120" i="2"/>
  <c r="AG120" i="2"/>
  <c r="AE120" i="2"/>
  <c r="AA120" i="2"/>
  <c r="V120" i="2"/>
  <c r="AJ120" i="2" s="1"/>
  <c r="U120" i="2"/>
  <c r="S120" i="2"/>
  <c r="R120" i="2"/>
  <c r="O120" i="2"/>
  <c r="N120" i="2"/>
  <c r="L120" i="2"/>
  <c r="K120" i="2"/>
  <c r="J120" i="2"/>
  <c r="H120" i="2"/>
  <c r="G120" i="2"/>
  <c r="F120" i="2"/>
  <c r="B120" i="2"/>
  <c r="CF119" i="2"/>
  <c r="CA119" i="2"/>
  <c r="BZ119" i="2"/>
  <c r="BY119" i="2"/>
  <c r="BX119" i="2"/>
  <c r="AJ119" i="2"/>
  <c r="AG119" i="2"/>
  <c r="AF119" i="2"/>
  <c r="AE119" i="2"/>
  <c r="AA119" i="2"/>
  <c r="X119" i="2"/>
  <c r="V119" i="2"/>
  <c r="AI119" i="2" s="1"/>
  <c r="U119" i="2"/>
  <c r="S119" i="2"/>
  <c r="R119" i="2"/>
  <c r="O119" i="2"/>
  <c r="N119" i="2"/>
  <c r="L119" i="2"/>
  <c r="K119" i="2"/>
  <c r="J119" i="2"/>
  <c r="H119" i="2"/>
  <c r="F119" i="2"/>
  <c r="G119" i="2" s="1"/>
  <c r="B119" i="2"/>
  <c r="CF118" i="2"/>
  <c r="BZ118" i="2"/>
  <c r="BY118" i="2"/>
  <c r="BX118" i="2"/>
  <c r="AI118" i="2"/>
  <c r="AG118" i="2"/>
  <c r="AF118" i="2"/>
  <c r="AE118" i="2"/>
  <c r="AA118" i="2"/>
  <c r="V118" i="2"/>
  <c r="AJ118" i="2" s="1"/>
  <c r="U118" i="2"/>
  <c r="R118" i="2"/>
  <c r="O118" i="2"/>
  <c r="N118" i="2"/>
  <c r="L118" i="2"/>
  <c r="K118" i="2"/>
  <c r="J118" i="2"/>
  <c r="H118" i="2"/>
  <c r="F118" i="2"/>
  <c r="G118" i="2" s="1"/>
  <c r="B118" i="2"/>
  <c r="CB118" i="2" s="1"/>
  <c r="CF117" i="2"/>
  <c r="CA117" i="2"/>
  <c r="BZ117" i="2"/>
  <c r="BY117" i="2"/>
  <c r="BX117" i="2"/>
  <c r="AI117" i="2"/>
  <c r="AG117" i="2"/>
  <c r="AF117" i="2"/>
  <c r="AE117" i="2"/>
  <c r="AA117" i="2"/>
  <c r="V117" i="2"/>
  <c r="AJ117" i="2" s="1"/>
  <c r="U117" i="2"/>
  <c r="S117" i="2"/>
  <c r="X118" i="2" s="1"/>
  <c r="R117" i="2"/>
  <c r="O117" i="2"/>
  <c r="N117" i="2"/>
  <c r="L117" i="2"/>
  <c r="K117" i="2"/>
  <c r="J117" i="2"/>
  <c r="H117" i="2"/>
  <c r="G117" i="2"/>
  <c r="F117" i="2"/>
  <c r="B117" i="2"/>
  <c r="BU123" i="2" s="1"/>
  <c r="CF116" i="2"/>
  <c r="BZ116" i="2"/>
  <c r="BY116" i="2"/>
  <c r="BX116" i="2"/>
  <c r="AG116" i="2"/>
  <c r="AF116" i="2"/>
  <c r="AE116" i="2"/>
  <c r="AA116" i="2"/>
  <c r="CA116" i="2" s="1"/>
  <c r="X116" i="2"/>
  <c r="V116" i="2"/>
  <c r="AJ116" i="2" s="1"/>
  <c r="U116" i="2"/>
  <c r="R116" i="2"/>
  <c r="O116" i="2"/>
  <c r="N116" i="2"/>
  <c r="L116" i="2"/>
  <c r="K116" i="2"/>
  <c r="J116" i="2"/>
  <c r="H116" i="2"/>
  <c r="F116" i="2"/>
  <c r="G116" i="2" s="1"/>
  <c r="B116" i="2"/>
  <c r="CF115" i="2"/>
  <c r="BZ115" i="2"/>
  <c r="BY115" i="2"/>
  <c r="BX115" i="2"/>
  <c r="AI115" i="2"/>
  <c r="AG115" i="2"/>
  <c r="AF115" i="2"/>
  <c r="AE115" i="2"/>
  <c r="AA115" i="2"/>
  <c r="BU121" i="2" s="1"/>
  <c r="X115" i="2"/>
  <c r="V115" i="2"/>
  <c r="AJ115" i="2" s="1"/>
  <c r="U115" i="2"/>
  <c r="R115" i="2"/>
  <c r="O115" i="2"/>
  <c r="N115" i="2"/>
  <c r="L115" i="2"/>
  <c r="K115" i="2"/>
  <c r="J115" i="2"/>
  <c r="H115" i="2"/>
  <c r="F115" i="2"/>
  <c r="G115" i="2" s="1"/>
  <c r="B115" i="2"/>
  <c r="CB115" i="2" s="1"/>
  <c r="CF114" i="2"/>
  <c r="CA114" i="2"/>
  <c r="BZ114" i="2"/>
  <c r="BY114" i="2"/>
  <c r="BX114" i="2"/>
  <c r="BT114" i="2"/>
  <c r="AI114" i="2"/>
  <c r="AG114" i="2"/>
  <c r="AF114" i="2"/>
  <c r="AE114" i="2"/>
  <c r="AA114" i="2"/>
  <c r="X114" i="2"/>
  <c r="V114" i="2"/>
  <c r="U114" i="2"/>
  <c r="R114" i="2"/>
  <c r="AP114" i="2" s="1"/>
  <c r="O114" i="2"/>
  <c r="N114" i="2"/>
  <c r="L114" i="2"/>
  <c r="K114" i="2"/>
  <c r="J114" i="2"/>
  <c r="H114" i="2"/>
  <c r="G114" i="2"/>
  <c r="F114" i="2"/>
  <c r="B114" i="2"/>
  <c r="CF113" i="2"/>
  <c r="CA113" i="2"/>
  <c r="BZ113" i="2"/>
  <c r="BY113" i="2"/>
  <c r="BX113" i="2"/>
  <c r="BU113" i="2"/>
  <c r="AN113" i="2"/>
  <c r="AG113" i="2"/>
  <c r="AF113" i="2"/>
  <c r="AE113" i="2"/>
  <c r="AA113" i="2"/>
  <c r="AH113" i="2" s="1"/>
  <c r="V113" i="2"/>
  <c r="AI113" i="2" s="1"/>
  <c r="U113" i="2"/>
  <c r="R113" i="2"/>
  <c r="O113" i="2"/>
  <c r="N113" i="2"/>
  <c r="L113" i="2"/>
  <c r="K113" i="2"/>
  <c r="J113" i="2"/>
  <c r="H113" i="2"/>
  <c r="G113" i="2"/>
  <c r="F113" i="2"/>
  <c r="B113" i="2"/>
  <c r="CF112" i="2"/>
  <c r="CB112" i="2"/>
  <c r="BZ112" i="2"/>
  <c r="BY112" i="2"/>
  <c r="BX112" i="2"/>
  <c r="AK112" i="2"/>
  <c r="AG112" i="2"/>
  <c r="AE112" i="2"/>
  <c r="AA112" i="2"/>
  <c r="CA112" i="2" s="1"/>
  <c r="V112" i="2"/>
  <c r="AJ112" i="2" s="1"/>
  <c r="U112" i="2"/>
  <c r="R112" i="2"/>
  <c r="O112" i="2"/>
  <c r="N112" i="2"/>
  <c r="L112" i="2"/>
  <c r="K112" i="2"/>
  <c r="J112" i="2"/>
  <c r="H112" i="2"/>
  <c r="F112" i="2"/>
  <c r="G112" i="2" s="1"/>
  <c r="B112" i="2"/>
  <c r="CF111" i="2"/>
  <c r="CA111" i="2"/>
  <c r="BZ111" i="2"/>
  <c r="BY111" i="2"/>
  <c r="BX111" i="2"/>
  <c r="BT111" i="2"/>
  <c r="AI111" i="2"/>
  <c r="AG111" i="2"/>
  <c r="AE111" i="2"/>
  <c r="AA111" i="2"/>
  <c r="AH111" i="2" s="1"/>
  <c r="V111" i="2"/>
  <c r="AJ111" i="2" s="1"/>
  <c r="U111" i="2"/>
  <c r="R111" i="2"/>
  <c r="O111" i="2"/>
  <c r="N111" i="2"/>
  <c r="L111" i="2"/>
  <c r="K111" i="2"/>
  <c r="J111" i="2"/>
  <c r="H111" i="2"/>
  <c r="G111" i="2"/>
  <c r="F111" i="2"/>
  <c r="B111" i="2"/>
  <c r="CF110" i="2"/>
  <c r="CB110" i="2"/>
  <c r="BZ110" i="2"/>
  <c r="BY110" i="2"/>
  <c r="BX110" i="2"/>
  <c r="AK110" i="2"/>
  <c r="AG110" i="2"/>
  <c r="AE110" i="2"/>
  <c r="AA110" i="2"/>
  <c r="V110" i="2"/>
  <c r="AJ110" i="2" s="1"/>
  <c r="U110" i="2"/>
  <c r="R110" i="2"/>
  <c r="O110" i="2"/>
  <c r="N110" i="2"/>
  <c r="L110" i="2"/>
  <c r="K110" i="2"/>
  <c r="J110" i="2"/>
  <c r="H110" i="2"/>
  <c r="F110" i="2"/>
  <c r="G110" i="2" s="1"/>
  <c r="B110" i="2"/>
  <c r="CF109" i="2"/>
  <c r="CA109" i="2"/>
  <c r="BZ109" i="2"/>
  <c r="BY109" i="2"/>
  <c r="BX109" i="2"/>
  <c r="AI109" i="2"/>
  <c r="AG109" i="2"/>
  <c r="AE109" i="2"/>
  <c r="AA109" i="2"/>
  <c r="AH109" i="2" s="1"/>
  <c r="V109" i="2"/>
  <c r="AJ109" i="2" s="1"/>
  <c r="U109" i="2"/>
  <c r="R109" i="2"/>
  <c r="O109" i="2"/>
  <c r="N109" i="2"/>
  <c r="L109" i="2"/>
  <c r="K109" i="2"/>
  <c r="J109" i="2"/>
  <c r="H109" i="2"/>
  <c r="G109" i="2"/>
  <c r="F109" i="2"/>
  <c r="B109" i="2"/>
  <c r="CF108" i="2"/>
  <c r="CB108" i="2"/>
  <c r="BZ108" i="2"/>
  <c r="BY108" i="2"/>
  <c r="BX108" i="2"/>
  <c r="AK108" i="2"/>
  <c r="AG108" i="2"/>
  <c r="AE108" i="2"/>
  <c r="AA108" i="2"/>
  <c r="CA108" i="2" s="1"/>
  <c r="X108" i="2"/>
  <c r="V108" i="2"/>
  <c r="AJ108" i="2" s="1"/>
  <c r="U108" i="2"/>
  <c r="S108" i="2"/>
  <c r="S109" i="2" s="1"/>
  <c r="R108" i="2"/>
  <c r="O108" i="2"/>
  <c r="N108" i="2"/>
  <c r="L108" i="2"/>
  <c r="K108" i="2"/>
  <c r="J108" i="2"/>
  <c r="H108" i="2"/>
  <c r="F108" i="2"/>
  <c r="G108" i="2" s="1"/>
  <c r="B108" i="2"/>
  <c r="AL114" i="2" s="1"/>
  <c r="CF107" i="2"/>
  <c r="CA107" i="2"/>
  <c r="BZ107" i="2"/>
  <c r="BY107" i="2"/>
  <c r="BX107" i="2"/>
  <c r="AI107" i="2"/>
  <c r="AG107" i="2"/>
  <c r="AF107" i="2"/>
  <c r="AE107" i="2"/>
  <c r="AA107" i="2"/>
  <c r="BT113" i="2" s="1"/>
  <c r="V107" i="2"/>
  <c r="AJ107" i="2" s="1"/>
  <c r="U107" i="2"/>
  <c r="R107" i="2"/>
  <c r="O107" i="2"/>
  <c r="N107" i="2"/>
  <c r="L107" i="2"/>
  <c r="K107" i="2"/>
  <c r="J107" i="2"/>
  <c r="H107" i="2"/>
  <c r="G107" i="2"/>
  <c r="F107" i="2"/>
  <c r="B107" i="2"/>
  <c r="AL113" i="2" s="1"/>
  <c r="CF106" i="2"/>
  <c r="CA106" i="2"/>
  <c r="BZ106" i="2"/>
  <c r="BY106" i="2"/>
  <c r="BX106" i="2"/>
  <c r="AJ106" i="2"/>
  <c r="AG106" i="2"/>
  <c r="AE106" i="2"/>
  <c r="AA106" i="2"/>
  <c r="BT112" i="2" s="1"/>
  <c r="V106" i="2"/>
  <c r="AI106" i="2" s="1"/>
  <c r="U106" i="2"/>
  <c r="R106" i="2"/>
  <c r="O106" i="2"/>
  <c r="N106" i="2"/>
  <c r="L106" i="2"/>
  <c r="K106" i="2"/>
  <c r="J106" i="2"/>
  <c r="H106" i="2"/>
  <c r="F106" i="2"/>
  <c r="G106" i="2" s="1"/>
  <c r="B106" i="2"/>
  <c r="CF105" i="2"/>
  <c r="CB105" i="2"/>
  <c r="BZ105" i="2"/>
  <c r="BY105" i="2"/>
  <c r="BX105" i="2"/>
  <c r="AK105" i="2"/>
  <c r="AI105" i="2"/>
  <c r="AG105" i="2"/>
  <c r="AE105" i="2"/>
  <c r="AA105" i="2"/>
  <c r="AH105" i="2" s="1"/>
  <c r="V105" i="2"/>
  <c r="U105" i="2"/>
  <c r="R105" i="2"/>
  <c r="O105" i="2"/>
  <c r="N105" i="2"/>
  <c r="L105" i="2"/>
  <c r="K105" i="2"/>
  <c r="J105" i="2"/>
  <c r="H105" i="2"/>
  <c r="G105" i="2"/>
  <c r="F105" i="2"/>
  <c r="B105" i="2"/>
  <c r="CF104" i="2"/>
  <c r="CA104" i="2"/>
  <c r="BZ104" i="2"/>
  <c r="BY104" i="2"/>
  <c r="BX104" i="2"/>
  <c r="AG104" i="2"/>
  <c r="AE104" i="2"/>
  <c r="AA104" i="2"/>
  <c r="V104" i="2"/>
  <c r="AI104" i="2" s="1"/>
  <c r="U104" i="2"/>
  <c r="R104" i="2"/>
  <c r="O104" i="2"/>
  <c r="N104" i="2"/>
  <c r="L104" i="2"/>
  <c r="K104" i="2"/>
  <c r="J104" i="2"/>
  <c r="H104" i="2"/>
  <c r="F104" i="2"/>
  <c r="G104" i="2" s="1"/>
  <c r="B104" i="2"/>
  <c r="CF103" i="2"/>
  <c r="CB103" i="2"/>
  <c r="BZ103" i="2"/>
  <c r="BY103" i="2"/>
  <c r="BX103" i="2"/>
  <c r="AK103" i="2"/>
  <c r="AI103" i="2"/>
  <c r="AG103" i="2"/>
  <c r="AE103" i="2"/>
  <c r="AA103" i="2"/>
  <c r="V103" i="2"/>
  <c r="AJ103" i="2" s="1"/>
  <c r="U103" i="2"/>
  <c r="R103" i="2"/>
  <c r="O103" i="2"/>
  <c r="N103" i="2"/>
  <c r="L103" i="2"/>
  <c r="K103" i="2"/>
  <c r="J103" i="2"/>
  <c r="H103" i="2"/>
  <c r="G103" i="2"/>
  <c r="F103" i="2"/>
  <c r="B103" i="2"/>
  <c r="CF102" i="2"/>
  <c r="CA102" i="2"/>
  <c r="BZ102" i="2"/>
  <c r="BY102" i="2"/>
  <c r="BX102" i="2"/>
  <c r="BU102" i="2"/>
  <c r="AN102" i="2"/>
  <c r="AG102" i="2"/>
  <c r="AE102" i="2"/>
  <c r="AA102" i="2"/>
  <c r="V102" i="2"/>
  <c r="AI102" i="2" s="1"/>
  <c r="U102" i="2"/>
  <c r="R102" i="2"/>
  <c r="O102" i="2"/>
  <c r="N102" i="2"/>
  <c r="L102" i="2"/>
  <c r="K102" i="2"/>
  <c r="J102" i="2"/>
  <c r="H102" i="2"/>
  <c r="F102" i="2"/>
  <c r="G102" i="2" s="1"/>
  <c r="B102" i="2"/>
  <c r="BU106" i="2" s="1"/>
  <c r="CF101" i="2"/>
  <c r="CB101" i="2"/>
  <c r="BZ101" i="2"/>
  <c r="BY101" i="2"/>
  <c r="BX101" i="2"/>
  <c r="AK101" i="2"/>
  <c r="AI101" i="2"/>
  <c r="AH101" i="2"/>
  <c r="AG101" i="2"/>
  <c r="AE101" i="2"/>
  <c r="AA101" i="2"/>
  <c r="V101" i="2"/>
  <c r="AJ101" i="2" s="1"/>
  <c r="U101" i="2"/>
  <c r="S101" i="2"/>
  <c r="R101" i="2"/>
  <c r="O101" i="2"/>
  <c r="N101" i="2"/>
  <c r="L101" i="2"/>
  <c r="K101" i="2"/>
  <c r="J101" i="2"/>
  <c r="H101" i="2"/>
  <c r="G101" i="2"/>
  <c r="F101" i="2"/>
  <c r="B101" i="2"/>
  <c r="CF100" i="2"/>
  <c r="CA100" i="2"/>
  <c r="BZ100" i="2"/>
  <c r="BY100" i="2"/>
  <c r="BX100" i="2"/>
  <c r="AN100" i="2"/>
  <c r="AJ100" i="2"/>
  <c r="AG100" i="2"/>
  <c r="AF100" i="2"/>
  <c r="AE100" i="2"/>
  <c r="AA100" i="2"/>
  <c r="AH100" i="2" s="1"/>
  <c r="X100" i="2"/>
  <c r="V100" i="2"/>
  <c r="AI100" i="2" s="1"/>
  <c r="U100" i="2"/>
  <c r="R100" i="2"/>
  <c r="O100" i="2"/>
  <c r="N100" i="2"/>
  <c r="L100" i="2"/>
  <c r="K100" i="2"/>
  <c r="J100" i="2"/>
  <c r="H100" i="2"/>
  <c r="G100" i="2"/>
  <c r="F100" i="2"/>
  <c r="B100" i="2"/>
  <c r="CF99" i="2"/>
  <c r="CB99" i="2"/>
  <c r="BZ99" i="2"/>
  <c r="BY99" i="2"/>
  <c r="BX99" i="2"/>
  <c r="AG99" i="2"/>
  <c r="AF99" i="2"/>
  <c r="AE99" i="2"/>
  <c r="AA99" i="2"/>
  <c r="CA99" i="2" s="1"/>
  <c r="V99" i="2"/>
  <c r="AJ99" i="2" s="1"/>
  <c r="U99" i="2"/>
  <c r="R99" i="2"/>
  <c r="O99" i="2"/>
  <c r="N99" i="2"/>
  <c r="L99" i="2"/>
  <c r="K99" i="2"/>
  <c r="J99" i="2"/>
  <c r="H99" i="2"/>
  <c r="F99" i="2"/>
  <c r="G99" i="2" s="1"/>
  <c r="B99" i="2"/>
  <c r="AL105" i="2" s="1"/>
  <c r="AP105" i="2" s="1"/>
  <c r="CF98" i="2"/>
  <c r="CB98" i="2"/>
  <c r="BZ98" i="2"/>
  <c r="BY98" i="2"/>
  <c r="BX98" i="2"/>
  <c r="AP98" i="2"/>
  <c r="AL98" i="2"/>
  <c r="AK98" i="2"/>
  <c r="AI98" i="2"/>
  <c r="AH98" i="2"/>
  <c r="AG98" i="2"/>
  <c r="AE98" i="2"/>
  <c r="AA98" i="2"/>
  <c r="V98" i="2"/>
  <c r="AJ98" i="2" s="1"/>
  <c r="U98" i="2"/>
  <c r="S98" i="2"/>
  <c r="R98" i="2"/>
  <c r="O98" i="2"/>
  <c r="N98" i="2"/>
  <c r="L98" i="2"/>
  <c r="K98" i="2"/>
  <c r="J98" i="2"/>
  <c r="H98" i="2"/>
  <c r="G98" i="2"/>
  <c r="F98" i="2"/>
  <c r="B98" i="2"/>
  <c r="AL104" i="2" s="1"/>
  <c r="CF97" i="2"/>
  <c r="CA97" i="2"/>
  <c r="BZ97" i="2"/>
  <c r="BY97" i="2"/>
  <c r="BX97" i="2"/>
  <c r="AN97" i="2"/>
  <c r="AJ97" i="2"/>
  <c r="AG97" i="2"/>
  <c r="AF97" i="2"/>
  <c r="AE97" i="2"/>
  <c r="AA97" i="2"/>
  <c r="X97" i="2"/>
  <c r="V97" i="2"/>
  <c r="AI97" i="2" s="1"/>
  <c r="U97" i="2"/>
  <c r="S97" i="2"/>
  <c r="R97" i="2"/>
  <c r="O97" i="2"/>
  <c r="N97" i="2"/>
  <c r="L97" i="2"/>
  <c r="K97" i="2"/>
  <c r="J97" i="2"/>
  <c r="H97" i="2"/>
  <c r="F97" i="2"/>
  <c r="G97" i="2" s="1"/>
  <c r="B97" i="2"/>
  <c r="BU100" i="2" s="1"/>
  <c r="CF96" i="2"/>
  <c r="BZ96" i="2"/>
  <c r="BY96" i="2"/>
  <c r="BX96" i="2"/>
  <c r="AI96" i="2"/>
  <c r="AG96" i="2"/>
  <c r="AF96" i="2"/>
  <c r="AE96" i="2"/>
  <c r="AA96" i="2"/>
  <c r="X96" i="2"/>
  <c r="V96" i="2"/>
  <c r="AJ96" i="2" s="1"/>
  <c r="U96" i="2"/>
  <c r="R96" i="2"/>
  <c r="O96" i="2"/>
  <c r="N96" i="2"/>
  <c r="L96" i="2"/>
  <c r="K96" i="2"/>
  <c r="J96" i="2"/>
  <c r="H96" i="2"/>
  <c r="F96" i="2"/>
  <c r="G96" i="2" s="1"/>
  <c r="B96" i="2"/>
  <c r="CB96" i="2" s="1"/>
  <c r="CF95" i="2"/>
  <c r="CA95" i="2"/>
  <c r="BZ95" i="2"/>
  <c r="BY95" i="2"/>
  <c r="BX95" i="2"/>
  <c r="AI95" i="2"/>
  <c r="AG95" i="2"/>
  <c r="AF95" i="2"/>
  <c r="AE95" i="2"/>
  <c r="AA95" i="2"/>
  <c r="BT100" i="2" s="1"/>
  <c r="X95" i="2"/>
  <c r="V95" i="2"/>
  <c r="U95" i="2"/>
  <c r="R95" i="2"/>
  <c r="O95" i="2"/>
  <c r="N95" i="2"/>
  <c r="L95" i="2"/>
  <c r="K95" i="2"/>
  <c r="J95" i="2"/>
  <c r="H95" i="2"/>
  <c r="G95" i="2"/>
  <c r="F95" i="2"/>
  <c r="B95" i="2"/>
  <c r="BU101" i="2" s="1"/>
  <c r="CF94" i="2"/>
  <c r="CA94" i="2"/>
  <c r="BZ94" i="2"/>
  <c r="BY94" i="2"/>
  <c r="BX94" i="2"/>
  <c r="AG94" i="2"/>
  <c r="AF94" i="2"/>
  <c r="AE94" i="2"/>
  <c r="AA94" i="2"/>
  <c r="AH94" i="2" s="1"/>
  <c r="V94" i="2"/>
  <c r="AI94" i="2" s="1"/>
  <c r="U94" i="2"/>
  <c r="R94" i="2"/>
  <c r="O94" i="2"/>
  <c r="N94" i="2"/>
  <c r="L94" i="2"/>
  <c r="K94" i="2"/>
  <c r="J94" i="2"/>
  <c r="H94" i="2"/>
  <c r="G94" i="2"/>
  <c r="F94" i="2"/>
  <c r="B94" i="2"/>
  <c r="CF93" i="2"/>
  <c r="CB93" i="2"/>
  <c r="BZ93" i="2"/>
  <c r="BY93" i="2"/>
  <c r="BX93" i="2"/>
  <c r="AK93" i="2"/>
  <c r="AG93" i="2"/>
  <c r="AE93" i="2"/>
  <c r="AA93" i="2"/>
  <c r="AN99" i="2" s="1"/>
  <c r="X93" i="2"/>
  <c r="V93" i="2"/>
  <c r="AJ93" i="2" s="1"/>
  <c r="U93" i="2"/>
  <c r="S93" i="2"/>
  <c r="AF93" i="2" s="1"/>
  <c r="R93" i="2"/>
  <c r="O93" i="2"/>
  <c r="N93" i="2"/>
  <c r="L93" i="2"/>
  <c r="K93" i="2"/>
  <c r="J93" i="2"/>
  <c r="H93" i="2"/>
  <c r="F93" i="2"/>
  <c r="G93" i="2" s="1"/>
  <c r="B93" i="2"/>
  <c r="BU99" i="2" s="1"/>
  <c r="CF92" i="2"/>
  <c r="CA92" i="2"/>
  <c r="BZ92" i="2"/>
  <c r="BY92" i="2"/>
  <c r="BX92" i="2"/>
  <c r="AI92" i="2"/>
  <c r="AG92" i="2"/>
  <c r="AF92" i="2"/>
  <c r="AE92" i="2"/>
  <c r="AA92" i="2"/>
  <c r="AH92" i="2" s="1"/>
  <c r="V92" i="2"/>
  <c r="AJ92" i="2" s="1"/>
  <c r="U92" i="2"/>
  <c r="S92" i="2"/>
  <c r="X92" i="2" s="1"/>
  <c r="R92" i="2"/>
  <c r="O92" i="2"/>
  <c r="N92" i="2"/>
  <c r="L92" i="2"/>
  <c r="K92" i="2"/>
  <c r="J92" i="2"/>
  <c r="H92" i="2"/>
  <c r="G92" i="2"/>
  <c r="F92" i="2"/>
  <c r="B92" i="2"/>
  <c r="BU98" i="2" s="1"/>
  <c r="CF91" i="2"/>
  <c r="CB91" i="2"/>
  <c r="BZ91" i="2"/>
  <c r="BY91" i="2"/>
  <c r="BX91" i="2"/>
  <c r="AG91" i="2"/>
  <c r="AF91" i="2"/>
  <c r="AE91" i="2"/>
  <c r="AA91" i="2"/>
  <c r="V91" i="2"/>
  <c r="AJ91" i="2" s="1"/>
  <c r="U91" i="2"/>
  <c r="R91" i="2"/>
  <c r="O91" i="2"/>
  <c r="N91" i="2"/>
  <c r="L91" i="2"/>
  <c r="K91" i="2"/>
  <c r="J91" i="2"/>
  <c r="H91" i="2"/>
  <c r="F91" i="2"/>
  <c r="G91" i="2" s="1"/>
  <c r="B91" i="2"/>
  <c r="AL97" i="2" s="1"/>
  <c r="CF90" i="2"/>
  <c r="CB90" i="2"/>
  <c r="BZ90" i="2"/>
  <c r="BY90" i="2"/>
  <c r="BX90" i="2"/>
  <c r="AK90" i="2"/>
  <c r="AI90" i="2"/>
  <c r="AG90" i="2"/>
  <c r="AE90" i="2"/>
  <c r="AA90" i="2"/>
  <c r="V90" i="2"/>
  <c r="U90" i="2"/>
  <c r="S90" i="2"/>
  <c r="R90" i="2"/>
  <c r="O90" i="2"/>
  <c r="N90" i="2"/>
  <c r="L90" i="2"/>
  <c r="K90" i="2"/>
  <c r="J90" i="2"/>
  <c r="H90" i="2"/>
  <c r="G90" i="2"/>
  <c r="F90" i="2"/>
  <c r="B90" i="2"/>
  <c r="CF89" i="2"/>
  <c r="CA89" i="2"/>
  <c r="BZ89" i="2"/>
  <c r="BY89" i="2"/>
  <c r="BX89" i="2"/>
  <c r="BU89" i="2"/>
  <c r="AN89" i="2"/>
  <c r="AG89" i="2"/>
  <c r="AF89" i="2"/>
  <c r="AE89" i="2"/>
  <c r="AA89" i="2"/>
  <c r="AH89" i="2" s="1"/>
  <c r="X89" i="2"/>
  <c r="V89" i="2"/>
  <c r="AI89" i="2" s="1"/>
  <c r="U89" i="2"/>
  <c r="R89" i="2"/>
  <c r="O89" i="2"/>
  <c r="N89" i="2"/>
  <c r="L89" i="2"/>
  <c r="K89" i="2"/>
  <c r="J89" i="2"/>
  <c r="H89" i="2"/>
  <c r="G89" i="2"/>
  <c r="F89" i="2"/>
  <c r="B89" i="2"/>
  <c r="CF88" i="2"/>
  <c r="CB88" i="2"/>
  <c r="BZ88" i="2"/>
  <c r="BY88" i="2"/>
  <c r="BX88" i="2"/>
  <c r="AG88" i="2"/>
  <c r="AF88" i="2"/>
  <c r="AE88" i="2"/>
  <c r="AA88" i="2"/>
  <c r="X88" i="2"/>
  <c r="V88" i="2"/>
  <c r="AJ88" i="2" s="1"/>
  <c r="U88" i="2"/>
  <c r="R88" i="2"/>
  <c r="O88" i="2"/>
  <c r="N88" i="2"/>
  <c r="L88" i="2"/>
  <c r="K88" i="2"/>
  <c r="J88" i="2"/>
  <c r="H88" i="2"/>
  <c r="F88" i="2"/>
  <c r="G88" i="2" s="1"/>
  <c r="B88" i="2"/>
  <c r="CF87" i="2"/>
  <c r="BZ87" i="2"/>
  <c r="BY87" i="2"/>
  <c r="BX87" i="2"/>
  <c r="AP87" i="2"/>
  <c r="AL87" i="2"/>
  <c r="AI87" i="2"/>
  <c r="AG87" i="2"/>
  <c r="AF87" i="2"/>
  <c r="AE87" i="2"/>
  <c r="AA87" i="2"/>
  <c r="X87" i="2"/>
  <c r="V87" i="2"/>
  <c r="AJ87" i="2" s="1"/>
  <c r="U87" i="2"/>
  <c r="R87" i="2"/>
  <c r="O87" i="2"/>
  <c r="N87" i="2"/>
  <c r="L87" i="2"/>
  <c r="K87" i="2"/>
  <c r="J87" i="2"/>
  <c r="H87" i="2"/>
  <c r="F87" i="2"/>
  <c r="G87" i="2" s="1"/>
  <c r="B87" i="2"/>
  <c r="CF86" i="2"/>
  <c r="CA86" i="2"/>
  <c r="BZ86" i="2"/>
  <c r="BY86" i="2"/>
  <c r="BX86" i="2"/>
  <c r="AI86" i="2"/>
  <c r="AG86" i="2"/>
  <c r="AF86" i="2"/>
  <c r="AE86" i="2"/>
  <c r="AA86" i="2"/>
  <c r="AN91" i="2" s="1"/>
  <c r="X86" i="2"/>
  <c r="V86" i="2"/>
  <c r="U86" i="2"/>
  <c r="R86" i="2"/>
  <c r="O86" i="2"/>
  <c r="N86" i="2"/>
  <c r="L86" i="2"/>
  <c r="K86" i="2"/>
  <c r="J86" i="2"/>
  <c r="H86" i="2"/>
  <c r="G86" i="2"/>
  <c r="F86" i="2"/>
  <c r="B86" i="2"/>
  <c r="CB86" i="2" s="1"/>
  <c r="CF85" i="2"/>
  <c r="CA85" i="2"/>
  <c r="BZ85" i="2"/>
  <c r="BY85" i="2"/>
  <c r="BX85" i="2"/>
  <c r="BU85" i="2"/>
  <c r="AN85" i="2"/>
  <c r="AG85" i="2"/>
  <c r="AF85" i="2"/>
  <c r="AE85" i="2"/>
  <c r="AA85" i="2"/>
  <c r="X85" i="2"/>
  <c r="V85" i="2"/>
  <c r="AI85" i="2" s="1"/>
  <c r="U85" i="2"/>
  <c r="R85" i="2"/>
  <c r="O85" i="2"/>
  <c r="N85" i="2"/>
  <c r="L85" i="2"/>
  <c r="K85" i="2"/>
  <c r="J85" i="2"/>
  <c r="H85" i="2"/>
  <c r="G85" i="2"/>
  <c r="F85" i="2"/>
  <c r="B85" i="2"/>
  <c r="CF84" i="2"/>
  <c r="CB84" i="2"/>
  <c r="BZ84" i="2"/>
  <c r="BY84" i="2"/>
  <c r="BX84" i="2"/>
  <c r="AG84" i="2"/>
  <c r="AF84" i="2"/>
  <c r="AE84" i="2"/>
  <c r="AA84" i="2"/>
  <c r="CA84" i="2" s="1"/>
  <c r="X84" i="2"/>
  <c r="V84" i="2"/>
  <c r="AJ84" i="2" s="1"/>
  <c r="U84" i="2"/>
  <c r="R84" i="2"/>
  <c r="O84" i="2"/>
  <c r="N84" i="2"/>
  <c r="L84" i="2"/>
  <c r="K84" i="2"/>
  <c r="J84" i="2"/>
  <c r="H84" i="2"/>
  <c r="F84" i="2"/>
  <c r="G84" i="2" s="1"/>
  <c r="B84" i="2"/>
  <c r="CF83" i="2"/>
  <c r="BZ83" i="2"/>
  <c r="BY83" i="2"/>
  <c r="BX83" i="2"/>
  <c r="AP83" i="2"/>
  <c r="AL83" i="2"/>
  <c r="AI83" i="2"/>
  <c r="AG83" i="2"/>
  <c r="AF83" i="2"/>
  <c r="AE83" i="2"/>
  <c r="AA83" i="2"/>
  <c r="X83" i="2"/>
  <c r="AM89" i="2" s="1"/>
  <c r="AO89" i="2" s="1"/>
  <c r="V83" i="2"/>
  <c r="AJ83" i="2" s="1"/>
  <c r="U83" i="2"/>
  <c r="R83" i="2"/>
  <c r="O83" i="2"/>
  <c r="N83" i="2"/>
  <c r="L83" i="2"/>
  <c r="K83" i="2"/>
  <c r="J83" i="2"/>
  <c r="H83" i="2"/>
  <c r="F83" i="2"/>
  <c r="G83" i="2" s="1"/>
  <c r="B83" i="2"/>
  <c r="BU88" i="2" s="1"/>
  <c r="CF82" i="2"/>
  <c r="CA82" i="2"/>
  <c r="BZ82" i="2"/>
  <c r="BY82" i="2"/>
  <c r="BX82" i="2"/>
  <c r="AI82" i="2"/>
  <c r="AG82" i="2"/>
  <c r="AF82" i="2"/>
  <c r="AE82" i="2"/>
  <c r="AA82" i="2"/>
  <c r="AN88" i="2" s="1"/>
  <c r="X82" i="2"/>
  <c r="AM88" i="2" s="1"/>
  <c r="AO88" i="2" s="1"/>
  <c r="V82" i="2"/>
  <c r="U82" i="2"/>
  <c r="R82" i="2"/>
  <c r="O82" i="2"/>
  <c r="N82" i="2"/>
  <c r="L82" i="2"/>
  <c r="K82" i="2"/>
  <c r="J82" i="2"/>
  <c r="H82" i="2"/>
  <c r="G82" i="2"/>
  <c r="F82" i="2"/>
  <c r="B82" i="2"/>
  <c r="CB82" i="2" s="1"/>
  <c r="CF81" i="2"/>
  <c r="CA81" i="2"/>
  <c r="BZ81" i="2"/>
  <c r="BY81" i="2"/>
  <c r="BX81" i="2"/>
  <c r="BU81" i="2"/>
  <c r="AN81" i="2"/>
  <c r="AG81" i="2"/>
  <c r="AF81" i="2"/>
  <c r="AE81" i="2"/>
  <c r="AA81" i="2"/>
  <c r="X81" i="2"/>
  <c r="AM87" i="2" s="1"/>
  <c r="V81" i="2"/>
  <c r="AI81" i="2" s="1"/>
  <c r="U81" i="2"/>
  <c r="R81" i="2"/>
  <c r="O81" i="2"/>
  <c r="N81" i="2"/>
  <c r="L81" i="2"/>
  <c r="K81" i="2"/>
  <c r="J81" i="2"/>
  <c r="H81" i="2"/>
  <c r="G81" i="2"/>
  <c r="F81" i="2"/>
  <c r="B81" i="2"/>
  <c r="BU87" i="2" s="1"/>
  <c r="CF80" i="2"/>
  <c r="CB80" i="2"/>
  <c r="BZ80" i="2"/>
  <c r="BY80" i="2"/>
  <c r="BX80" i="2"/>
  <c r="AG80" i="2"/>
  <c r="AF80" i="2"/>
  <c r="AE80" i="2"/>
  <c r="AA80" i="2"/>
  <c r="CA80" i="2" s="1"/>
  <c r="X80" i="2"/>
  <c r="AM83" i="2" s="1"/>
  <c r="V80" i="2"/>
  <c r="AJ80" i="2" s="1"/>
  <c r="U80" i="2"/>
  <c r="R80" i="2"/>
  <c r="O80" i="2"/>
  <c r="N80" i="2"/>
  <c r="L80" i="2"/>
  <c r="K80" i="2"/>
  <c r="J80" i="2"/>
  <c r="H80" i="2"/>
  <c r="F80" i="2"/>
  <c r="G80" i="2" s="1"/>
  <c r="B80" i="2"/>
  <c r="CF79" i="2"/>
  <c r="BZ79" i="2"/>
  <c r="BY79" i="2"/>
  <c r="BX79" i="2"/>
  <c r="AP79" i="2"/>
  <c r="AL79" i="2"/>
  <c r="AI79" i="2"/>
  <c r="AG79" i="2"/>
  <c r="AF79" i="2"/>
  <c r="AE79" i="2"/>
  <c r="AA79" i="2"/>
  <c r="X79" i="2"/>
  <c r="AM85" i="2" s="1"/>
  <c r="AO85" i="2" s="1"/>
  <c r="V79" i="2"/>
  <c r="AJ79" i="2" s="1"/>
  <c r="U79" i="2"/>
  <c r="R79" i="2"/>
  <c r="O79" i="2"/>
  <c r="N79" i="2"/>
  <c r="L79" i="2"/>
  <c r="K79" i="2"/>
  <c r="J79" i="2"/>
  <c r="H79" i="2"/>
  <c r="F79" i="2"/>
  <c r="G79" i="2" s="1"/>
  <c r="B79" i="2"/>
  <c r="BU84" i="2" s="1"/>
  <c r="CF78" i="2"/>
  <c r="CA78" i="2"/>
  <c r="BZ78" i="2"/>
  <c r="BY78" i="2"/>
  <c r="BX78" i="2"/>
  <c r="AM78" i="2"/>
  <c r="AI78" i="2"/>
  <c r="AG78" i="2"/>
  <c r="AF78" i="2"/>
  <c r="AE78" i="2"/>
  <c r="AA78" i="2"/>
  <c r="AN84" i="2" s="1"/>
  <c r="X78" i="2"/>
  <c r="AM84" i="2" s="1"/>
  <c r="AO84" i="2" s="1"/>
  <c r="V78" i="2"/>
  <c r="AJ78" i="2" s="1"/>
  <c r="U78" i="2"/>
  <c r="R78" i="2"/>
  <c r="O78" i="2"/>
  <c r="N78" i="2"/>
  <c r="L78" i="2"/>
  <c r="K78" i="2"/>
  <c r="J78" i="2"/>
  <c r="H78" i="2"/>
  <c r="G78" i="2"/>
  <c r="F78" i="2"/>
  <c r="B78" i="2"/>
  <c r="CB78" i="2" s="1"/>
  <c r="CF77" i="2"/>
  <c r="CB77" i="2"/>
  <c r="CD77" i="2" s="1"/>
  <c r="CA77" i="2"/>
  <c r="BZ77" i="2"/>
  <c r="BY77" i="2"/>
  <c r="BX77" i="2"/>
  <c r="BU77" i="2"/>
  <c r="AI77" i="2"/>
  <c r="AG77" i="2"/>
  <c r="AF77" i="2"/>
  <c r="AE77" i="2"/>
  <c r="AA77" i="2"/>
  <c r="AH77" i="2" s="1"/>
  <c r="X77" i="2"/>
  <c r="V77" i="2"/>
  <c r="AJ77" i="2" s="1"/>
  <c r="U77" i="2"/>
  <c r="O77" i="2"/>
  <c r="N77" i="2"/>
  <c r="L77" i="2"/>
  <c r="K77" i="2"/>
  <c r="J77" i="2"/>
  <c r="H77" i="2"/>
  <c r="F77" i="2"/>
  <c r="G77" i="2" s="1"/>
  <c r="B77" i="2"/>
  <c r="CF76" i="2"/>
  <c r="BZ76" i="2"/>
  <c r="BY76" i="2"/>
  <c r="BX76" i="2"/>
  <c r="BT76" i="2"/>
  <c r="AL76" i="2"/>
  <c r="AI76" i="2"/>
  <c r="AG76" i="2"/>
  <c r="AF76" i="2"/>
  <c r="AE76" i="2"/>
  <c r="AA76" i="2"/>
  <c r="X76" i="2"/>
  <c r="V76" i="2"/>
  <c r="AJ76" i="2" s="1"/>
  <c r="U76" i="2"/>
  <c r="O76" i="2"/>
  <c r="N76" i="2"/>
  <c r="L76" i="2"/>
  <c r="K76" i="2"/>
  <c r="J76" i="2"/>
  <c r="H76" i="2"/>
  <c r="F76" i="2"/>
  <c r="G76" i="2" s="1"/>
  <c r="B76" i="2"/>
  <c r="CF75" i="2"/>
  <c r="BZ75" i="2"/>
  <c r="BY75" i="2"/>
  <c r="BX75" i="2"/>
  <c r="AK75" i="2"/>
  <c r="AG75" i="2"/>
  <c r="AF75" i="2"/>
  <c r="AE75" i="2"/>
  <c r="AA75" i="2"/>
  <c r="BT81" i="2" s="1"/>
  <c r="X75" i="2"/>
  <c r="V75" i="2"/>
  <c r="U75" i="2"/>
  <c r="O75" i="2"/>
  <c r="N75" i="2"/>
  <c r="L75" i="2"/>
  <c r="K75" i="2"/>
  <c r="J75" i="2"/>
  <c r="H75" i="2"/>
  <c r="G75" i="2"/>
  <c r="F75" i="2"/>
  <c r="B75" i="2"/>
  <c r="BU80" i="2" s="1"/>
  <c r="CF74" i="2"/>
  <c r="AK74" i="2"/>
  <c r="AJ74" i="2"/>
  <c r="AG74" i="2"/>
  <c r="AF74" i="2"/>
  <c r="AE74" i="2"/>
  <c r="AA74" i="2"/>
  <c r="BT80" i="2" s="1"/>
  <c r="X74" i="2"/>
  <c r="V74" i="2"/>
  <c r="AI74" i="2" s="1"/>
  <c r="U74" i="2"/>
  <c r="O74" i="2"/>
  <c r="N74" i="2"/>
  <c r="L74" i="2"/>
  <c r="K74" i="2"/>
  <c r="J74" i="2"/>
  <c r="H74" i="2"/>
  <c r="G74" i="2"/>
  <c r="F74" i="2"/>
  <c r="B74" i="2"/>
  <c r="AI73" i="2"/>
  <c r="AG73" i="2"/>
  <c r="AF73" i="2"/>
  <c r="AE73" i="2"/>
  <c r="AA73" i="2"/>
  <c r="AH73" i="2" s="1"/>
  <c r="X73" i="2"/>
  <c r="V73" i="2"/>
  <c r="AJ73" i="2" s="1"/>
  <c r="U73" i="2"/>
  <c r="O73" i="2"/>
  <c r="N73" i="2"/>
  <c r="L73" i="2"/>
  <c r="K73" i="2"/>
  <c r="J73" i="2"/>
  <c r="H73" i="2"/>
  <c r="F73" i="2"/>
  <c r="G73" i="2" s="1"/>
  <c r="B73" i="2"/>
  <c r="BU79" i="2" s="1"/>
  <c r="BT72" i="2"/>
  <c r="AI72" i="2"/>
  <c r="AG72" i="2"/>
  <c r="AF72" i="2"/>
  <c r="AE72" i="2"/>
  <c r="AA72" i="2"/>
  <c r="AN78" i="2" s="1"/>
  <c r="X72" i="2"/>
  <c r="V72" i="2"/>
  <c r="AJ72" i="2" s="1"/>
  <c r="U72" i="2"/>
  <c r="O72" i="2"/>
  <c r="N72" i="2"/>
  <c r="L72" i="2"/>
  <c r="K72" i="2"/>
  <c r="J72" i="2"/>
  <c r="H72" i="2"/>
  <c r="F72" i="2"/>
  <c r="G72" i="2" s="1"/>
  <c r="B72" i="2"/>
  <c r="CF71" i="2"/>
  <c r="AK71" i="2"/>
  <c r="AG71" i="2"/>
  <c r="AF71" i="2"/>
  <c r="AE71" i="2"/>
  <c r="AA71" i="2"/>
  <c r="X71" i="2"/>
  <c r="AM76" i="2" s="1"/>
  <c r="V71" i="2"/>
  <c r="AJ71" i="2" s="1"/>
  <c r="U71" i="2"/>
  <c r="O71" i="2"/>
  <c r="N71" i="2"/>
  <c r="L71" i="2"/>
  <c r="K71" i="2"/>
  <c r="J71" i="2"/>
  <c r="H71" i="2"/>
  <c r="G71" i="2"/>
  <c r="F71" i="2"/>
  <c r="B71" i="2"/>
  <c r="CF70" i="2"/>
  <c r="AI70" i="2"/>
  <c r="AG70" i="2"/>
  <c r="AF70" i="2"/>
  <c r="AE70" i="2"/>
  <c r="AA70" i="2"/>
  <c r="X70" i="2"/>
  <c r="V70" i="2"/>
  <c r="U70" i="2"/>
  <c r="O70" i="2"/>
  <c r="N70" i="2"/>
  <c r="L70" i="2"/>
  <c r="K70" i="2"/>
  <c r="J70" i="2"/>
  <c r="H70" i="2"/>
  <c r="F70" i="2"/>
  <c r="G70" i="2" s="1"/>
  <c r="B70" i="2"/>
  <c r="CF69" i="2"/>
  <c r="AG69" i="2"/>
  <c r="AF69" i="2"/>
  <c r="AE69" i="2"/>
  <c r="AA69" i="2"/>
  <c r="AN75" i="2" s="1"/>
  <c r="X69" i="2"/>
  <c r="AM75" i="2" s="1"/>
  <c r="AO75" i="2" s="1"/>
  <c r="V69" i="2"/>
  <c r="AJ69" i="2" s="1"/>
  <c r="U69" i="2"/>
  <c r="O69" i="2"/>
  <c r="N69" i="2"/>
  <c r="L69" i="2"/>
  <c r="K69" i="2"/>
  <c r="J69" i="2"/>
  <c r="H69" i="2"/>
  <c r="G69" i="2"/>
  <c r="F69" i="2"/>
  <c r="B69" i="2"/>
  <c r="BU74" i="2" s="1"/>
  <c r="CF68" i="2"/>
  <c r="AK68" i="2"/>
  <c r="AJ68" i="2"/>
  <c r="AG68" i="2"/>
  <c r="AF68" i="2"/>
  <c r="AE68" i="2"/>
  <c r="AA68" i="2"/>
  <c r="BT74" i="2" s="1"/>
  <c r="X68" i="2"/>
  <c r="AM74" i="2" s="1"/>
  <c r="V68" i="2"/>
  <c r="AI68" i="2" s="1"/>
  <c r="U68" i="2"/>
  <c r="O68" i="2"/>
  <c r="N68" i="2"/>
  <c r="L68" i="2"/>
  <c r="K68" i="2"/>
  <c r="J68" i="2"/>
  <c r="H68" i="2"/>
  <c r="G68" i="2"/>
  <c r="F68" i="2"/>
  <c r="B68" i="2"/>
  <c r="AL74" i="2" s="1"/>
  <c r="CF67" i="2"/>
  <c r="AK67" i="2"/>
  <c r="AG67" i="2"/>
  <c r="AF67" i="2"/>
  <c r="AE67" i="2"/>
  <c r="AA67" i="2"/>
  <c r="X67" i="2"/>
  <c r="V67" i="2"/>
  <c r="AJ67" i="2" s="1"/>
  <c r="U67" i="2"/>
  <c r="O67" i="2"/>
  <c r="N67" i="2"/>
  <c r="L67" i="2"/>
  <c r="K67" i="2"/>
  <c r="J67" i="2"/>
  <c r="H67" i="2"/>
  <c r="G67" i="2"/>
  <c r="F67" i="2"/>
  <c r="B67" i="2"/>
  <c r="AL73" i="2" s="1"/>
  <c r="CF66" i="2"/>
  <c r="AI66" i="2"/>
  <c r="AG66" i="2"/>
  <c r="AF66" i="2"/>
  <c r="AE66" i="2"/>
  <c r="AA66" i="2"/>
  <c r="X66" i="2"/>
  <c r="V66" i="2"/>
  <c r="U66" i="2"/>
  <c r="O66" i="2"/>
  <c r="N66" i="2"/>
  <c r="L66" i="2"/>
  <c r="K66" i="2"/>
  <c r="J66" i="2"/>
  <c r="H66" i="2"/>
  <c r="F66" i="2"/>
  <c r="G66" i="2" s="1"/>
  <c r="B66" i="2"/>
  <c r="CF65" i="2"/>
  <c r="AG65" i="2"/>
  <c r="AF65" i="2"/>
  <c r="AE65" i="2"/>
  <c r="AA65" i="2"/>
  <c r="X65" i="2"/>
  <c r="V65" i="2"/>
  <c r="AJ65" i="2" s="1"/>
  <c r="U65" i="2"/>
  <c r="O65" i="2"/>
  <c r="N65" i="2"/>
  <c r="L65" i="2"/>
  <c r="K65" i="2"/>
  <c r="J65" i="2"/>
  <c r="H65" i="2"/>
  <c r="G65" i="2"/>
  <c r="F65" i="2"/>
  <c r="B65" i="2"/>
  <c r="CF64" i="2"/>
  <c r="AK64" i="2"/>
  <c r="AG64" i="2"/>
  <c r="AF64" i="2"/>
  <c r="AE64" i="2"/>
  <c r="AA64" i="2"/>
  <c r="X64" i="2"/>
  <c r="AM70" i="2" s="1"/>
  <c r="V64" i="2"/>
  <c r="AI64" i="2" s="1"/>
  <c r="U64" i="2"/>
  <c r="O64" i="2"/>
  <c r="N64" i="2"/>
  <c r="L64" i="2"/>
  <c r="K64" i="2"/>
  <c r="J64" i="2"/>
  <c r="H64" i="2"/>
  <c r="G64" i="2"/>
  <c r="F64" i="2"/>
  <c r="B64" i="2"/>
  <c r="CF63" i="2"/>
  <c r="AG63" i="2"/>
  <c r="AF63" i="2"/>
  <c r="AE63" i="2"/>
  <c r="AA63" i="2"/>
  <c r="AN69" i="2" s="1"/>
  <c r="X63" i="2"/>
  <c r="AM69" i="2" s="1"/>
  <c r="V63" i="2"/>
  <c r="AJ63" i="2" s="1"/>
  <c r="U63" i="2"/>
  <c r="O63" i="2"/>
  <c r="N63" i="2"/>
  <c r="L63" i="2"/>
  <c r="K63" i="2"/>
  <c r="J63" i="2"/>
  <c r="H63" i="2"/>
  <c r="G63" i="2"/>
  <c r="F63" i="2"/>
  <c r="B63" i="2"/>
  <c r="AL69" i="2" s="1"/>
  <c r="CF62" i="2"/>
  <c r="AI62" i="2"/>
  <c r="AG62" i="2"/>
  <c r="AF62" i="2"/>
  <c r="AE62" i="2"/>
  <c r="AA62" i="2"/>
  <c r="AH62" i="2" s="1"/>
  <c r="X62" i="2"/>
  <c r="V62" i="2"/>
  <c r="U62" i="2"/>
  <c r="O62" i="2"/>
  <c r="N62" i="2"/>
  <c r="L62" i="2"/>
  <c r="K62" i="2"/>
  <c r="J62" i="2"/>
  <c r="H62" i="2"/>
  <c r="F62" i="2"/>
  <c r="G62" i="2" s="1"/>
  <c r="B62" i="2"/>
  <c r="AL67" i="2" s="1"/>
  <c r="CF61" i="2"/>
  <c r="AI61" i="2"/>
  <c r="AG61" i="2"/>
  <c r="AF61" i="2"/>
  <c r="AE61" i="2"/>
  <c r="AA61" i="2"/>
  <c r="X61" i="2"/>
  <c r="V61" i="2"/>
  <c r="U61" i="2"/>
  <c r="O61" i="2"/>
  <c r="N61" i="2"/>
  <c r="L61" i="2"/>
  <c r="K61" i="2"/>
  <c r="J61" i="2"/>
  <c r="H61" i="2"/>
  <c r="F61" i="2"/>
  <c r="G61" i="2" s="1"/>
  <c r="B61" i="2"/>
  <c r="AK61" i="2" s="1"/>
  <c r="CF60" i="2"/>
  <c r="AG60" i="2"/>
  <c r="AF60" i="2"/>
  <c r="AE60" i="2"/>
  <c r="AA60" i="2"/>
  <c r="X60" i="2"/>
  <c r="AM66" i="2" s="1"/>
  <c r="V60" i="2"/>
  <c r="AI60" i="2" s="1"/>
  <c r="U60" i="2"/>
  <c r="O60" i="2"/>
  <c r="N60" i="2"/>
  <c r="L60" i="2"/>
  <c r="K60" i="2"/>
  <c r="J60" i="2"/>
  <c r="G60" i="2"/>
  <c r="F60" i="2"/>
  <c r="AE59" i="2"/>
  <c r="AA59" i="2"/>
  <c r="AH59" i="2" s="1"/>
  <c r="X59" i="2"/>
  <c r="N59" i="2"/>
  <c r="L59" i="2"/>
  <c r="I59" i="2"/>
  <c r="E59" i="2"/>
  <c r="AG59" i="2" s="1"/>
  <c r="CF58" i="2"/>
  <c r="AK58" i="2"/>
  <c r="AE58" i="2"/>
  <c r="AA58" i="2"/>
  <c r="AN64" i="2" s="1"/>
  <c r="X58" i="2"/>
  <c r="O58" i="2"/>
  <c r="L58" i="2"/>
  <c r="K58" i="2"/>
  <c r="I58" i="2"/>
  <c r="CF72" i="2" s="1"/>
  <c r="F58" i="2"/>
  <c r="G58" i="2" s="1"/>
  <c r="E58" i="2"/>
  <c r="U58" i="2" s="1"/>
  <c r="CF57" i="2"/>
  <c r="AM57" i="2"/>
  <c r="AG57" i="2"/>
  <c r="AF57" i="2"/>
  <c r="AE57" i="2"/>
  <c r="AA57" i="2"/>
  <c r="X57" i="2"/>
  <c r="V57" i="2"/>
  <c r="AJ57" i="2" s="1"/>
  <c r="U57" i="2"/>
  <c r="Q57" i="2"/>
  <c r="P57" i="2"/>
  <c r="O57" i="2"/>
  <c r="N57" i="2"/>
  <c r="L57" i="2"/>
  <c r="K57" i="2"/>
  <c r="J57" i="2"/>
  <c r="G57" i="2"/>
  <c r="F57" i="2"/>
  <c r="B57" i="2"/>
  <c r="AK57" i="2" s="1"/>
  <c r="CF56" i="2"/>
  <c r="AG56" i="2"/>
  <c r="AF56" i="2"/>
  <c r="AE56" i="2"/>
  <c r="AA56" i="2"/>
  <c r="AN62" i="2" s="1"/>
  <c r="X56" i="2"/>
  <c r="AM62" i="2" s="1"/>
  <c r="AO62" i="2" s="1"/>
  <c r="V56" i="2"/>
  <c r="AJ56" i="2" s="1"/>
  <c r="U56" i="2"/>
  <c r="O56" i="2"/>
  <c r="N56" i="2"/>
  <c r="L56" i="2"/>
  <c r="K56" i="2"/>
  <c r="J56" i="2"/>
  <c r="H56" i="2"/>
  <c r="G56" i="2"/>
  <c r="F56" i="2"/>
  <c r="B56" i="2"/>
  <c r="CF55" i="2"/>
  <c r="AI55" i="2"/>
  <c r="AG55" i="2"/>
  <c r="AF55" i="2"/>
  <c r="AE55" i="2"/>
  <c r="AA55" i="2"/>
  <c r="AH55" i="2" s="1"/>
  <c r="X55" i="2"/>
  <c r="V55" i="2"/>
  <c r="AJ55" i="2" s="1"/>
  <c r="O55" i="2"/>
  <c r="N55" i="2"/>
  <c r="L55" i="2"/>
  <c r="K55" i="2"/>
  <c r="J55" i="2"/>
  <c r="H55" i="2"/>
  <c r="G55" i="2"/>
  <c r="F55" i="2"/>
  <c r="B55" i="2"/>
  <c r="CF54" i="2"/>
  <c r="AI54" i="2"/>
  <c r="AG54" i="2"/>
  <c r="AF54" i="2"/>
  <c r="AE54" i="2"/>
  <c r="AA54" i="2"/>
  <c r="AH54" i="2" s="1"/>
  <c r="X54" i="2"/>
  <c r="V54" i="2"/>
  <c r="U54" i="2"/>
  <c r="O54" i="2"/>
  <c r="N54" i="2"/>
  <c r="L54" i="2"/>
  <c r="K54" i="2"/>
  <c r="J54" i="2"/>
  <c r="H54" i="2"/>
  <c r="F54" i="2"/>
  <c r="G54" i="2" s="1"/>
  <c r="B54" i="2"/>
  <c r="AL58" i="2" s="1"/>
  <c r="CF53" i="2"/>
  <c r="AI53" i="2"/>
  <c r="AG53" i="2"/>
  <c r="AF53" i="2"/>
  <c r="AE53" i="2"/>
  <c r="AA53" i="2"/>
  <c r="X53" i="2"/>
  <c r="V53" i="2"/>
  <c r="U53" i="2"/>
  <c r="O53" i="2"/>
  <c r="N53" i="2"/>
  <c r="L53" i="2"/>
  <c r="K53" i="2"/>
  <c r="J53" i="2"/>
  <c r="H53" i="2"/>
  <c r="F53" i="2"/>
  <c r="G53" i="2" s="1"/>
  <c r="B53" i="2"/>
  <c r="AK53" i="2" s="1"/>
  <c r="CF52" i="2"/>
  <c r="AK52" i="2"/>
  <c r="AG52" i="2"/>
  <c r="AF52" i="2"/>
  <c r="AE52" i="2"/>
  <c r="AA52" i="2"/>
  <c r="X52" i="2"/>
  <c r="AM58" i="2" s="1"/>
  <c r="V52" i="2"/>
  <c r="AI52" i="2" s="1"/>
  <c r="O52" i="2"/>
  <c r="N52" i="2"/>
  <c r="L52" i="2"/>
  <c r="K52" i="2"/>
  <c r="J52" i="2"/>
  <c r="H52" i="2"/>
  <c r="F52" i="2"/>
  <c r="G52" i="2" s="1"/>
  <c r="B52" i="2"/>
  <c r="AK51" i="2"/>
  <c r="AG51" i="2"/>
  <c r="AF51" i="2"/>
  <c r="AE51" i="2"/>
  <c r="AA51" i="2"/>
  <c r="AH51" i="2" s="1"/>
  <c r="X51" i="2"/>
  <c r="AM55" i="2" s="1"/>
  <c r="V51" i="2"/>
  <c r="AJ51" i="2" s="1"/>
  <c r="O51" i="2"/>
  <c r="N51" i="2"/>
  <c r="L51" i="2"/>
  <c r="K51" i="2"/>
  <c r="J51" i="2"/>
  <c r="H51" i="2"/>
  <c r="G51" i="2"/>
  <c r="F51" i="2"/>
  <c r="B51" i="2"/>
  <c r="AI50" i="2"/>
  <c r="AG50" i="2"/>
  <c r="AF50" i="2"/>
  <c r="AE50" i="2"/>
  <c r="AA50" i="2"/>
  <c r="X50" i="2"/>
  <c r="AM56" i="2" s="1"/>
  <c r="V50" i="2"/>
  <c r="AJ50" i="2" s="1"/>
  <c r="O50" i="2"/>
  <c r="N50" i="2"/>
  <c r="L50" i="2"/>
  <c r="K50" i="2"/>
  <c r="J50" i="2"/>
  <c r="H50" i="2"/>
  <c r="G50" i="2"/>
  <c r="F50" i="2"/>
  <c r="B50" i="2"/>
  <c r="AK50" i="2" s="1"/>
  <c r="AI49" i="2"/>
  <c r="AG49" i="2"/>
  <c r="AF49" i="2"/>
  <c r="AE49" i="2"/>
  <c r="X49" i="2"/>
  <c r="V49" i="2"/>
  <c r="O49" i="2"/>
  <c r="N49" i="2"/>
  <c r="L49" i="2"/>
  <c r="K49" i="2"/>
  <c r="J49" i="2"/>
  <c r="H49" i="2"/>
  <c r="F49" i="2"/>
  <c r="G49" i="2" s="1"/>
  <c r="B49" i="2"/>
  <c r="AK49" i="2" s="1"/>
  <c r="AK48" i="2"/>
  <c r="AF48" i="2"/>
  <c r="X48" i="2"/>
  <c r="AM54" i="2" s="1"/>
  <c r="V48" i="2"/>
  <c r="O48" i="2"/>
  <c r="N48" i="2"/>
  <c r="L48" i="2"/>
  <c r="K48" i="2"/>
  <c r="J48" i="2"/>
  <c r="H48" i="2"/>
  <c r="G48" i="2"/>
  <c r="F48" i="2"/>
  <c r="B48" i="2"/>
  <c r="AJ47" i="2"/>
  <c r="AI47" i="2"/>
  <c r="AF47" i="2"/>
  <c r="AE47" i="2"/>
  <c r="X47" i="2"/>
  <c r="W47" i="2"/>
  <c r="V47" i="2"/>
  <c r="T47" i="2" s="1"/>
  <c r="O47" i="2"/>
  <c r="N47" i="2"/>
  <c r="L47" i="2"/>
  <c r="K47" i="2"/>
  <c r="J47" i="2"/>
  <c r="H47" i="2"/>
  <c r="G47" i="2"/>
  <c r="F47" i="2"/>
  <c r="B47" i="2"/>
  <c r="AK47" i="2" s="1"/>
  <c r="AK46" i="2"/>
  <c r="AI46" i="2"/>
  <c r="AG46" i="2"/>
  <c r="AF46" i="2"/>
  <c r="AE46" i="2"/>
  <c r="AA46" i="2"/>
  <c r="X46" i="2"/>
  <c r="AM52" i="2" s="1"/>
  <c r="V46" i="2"/>
  <c r="Q46" i="2"/>
  <c r="P46" i="2"/>
  <c r="O46" i="2"/>
  <c r="N46" i="2"/>
  <c r="L46" i="2"/>
  <c r="K46" i="2"/>
  <c r="J46" i="2"/>
  <c r="H46" i="2"/>
  <c r="G46" i="2"/>
  <c r="F46" i="2"/>
  <c r="B46" i="2"/>
  <c r="AI45" i="2"/>
  <c r="AG45" i="2"/>
  <c r="AF45" i="2"/>
  <c r="AE45" i="2"/>
  <c r="AA45" i="2"/>
  <c r="V45" i="2"/>
  <c r="U45" i="2"/>
  <c r="W45" i="2" s="1"/>
  <c r="O45" i="2"/>
  <c r="N45" i="2"/>
  <c r="L45" i="2"/>
  <c r="K45" i="2"/>
  <c r="J45" i="2"/>
  <c r="H45" i="2"/>
  <c r="F45" i="2"/>
  <c r="G45" i="2" s="1"/>
  <c r="B45" i="2"/>
  <c r="AK45" i="2" s="1"/>
  <c r="AK44" i="2"/>
  <c r="AJ44" i="2"/>
  <c r="AG44" i="2"/>
  <c r="AF44" i="2"/>
  <c r="AE44" i="2"/>
  <c r="AA44" i="2"/>
  <c r="AH44" i="2" s="1"/>
  <c r="V44" i="2"/>
  <c r="O44" i="2"/>
  <c r="N44" i="2"/>
  <c r="L44" i="2"/>
  <c r="K44" i="2"/>
  <c r="J44" i="2"/>
  <c r="H44" i="2"/>
  <c r="G44" i="2"/>
  <c r="F44" i="2"/>
  <c r="B44" i="2"/>
  <c r="AI43" i="2"/>
  <c r="AG43" i="2"/>
  <c r="AF43" i="2"/>
  <c r="AE43" i="2"/>
  <c r="AA43" i="2"/>
  <c r="AH43" i="2" s="1"/>
  <c r="V43" i="2"/>
  <c r="U43" i="2"/>
  <c r="W43" i="2" s="1"/>
  <c r="O43" i="2"/>
  <c r="N43" i="2"/>
  <c r="L43" i="2"/>
  <c r="K43" i="2"/>
  <c r="J43" i="2"/>
  <c r="H43" i="2"/>
  <c r="F43" i="2"/>
  <c r="G43" i="2" s="1"/>
  <c r="B43" i="2"/>
  <c r="AK42" i="2"/>
  <c r="AG42" i="2"/>
  <c r="AF42" i="2"/>
  <c r="AE42" i="2"/>
  <c r="W42" i="2"/>
  <c r="AA42" i="2" s="1"/>
  <c r="AH42" i="2" s="1"/>
  <c r="V42" i="2"/>
  <c r="AI42" i="2" s="1"/>
  <c r="O42" i="2"/>
  <c r="N42" i="2"/>
  <c r="L42" i="2"/>
  <c r="K42" i="2"/>
  <c r="J42" i="2"/>
  <c r="H42" i="2"/>
  <c r="G42" i="2"/>
  <c r="F42" i="2"/>
  <c r="B42" i="2"/>
  <c r="AK41" i="2"/>
  <c r="AG41" i="2"/>
  <c r="AF41" i="2"/>
  <c r="AE41" i="2"/>
  <c r="AA41" i="2"/>
  <c r="AH41" i="2" s="1"/>
  <c r="W41" i="2"/>
  <c r="V41" i="2"/>
  <c r="AJ41" i="2" s="1"/>
  <c r="O41" i="2"/>
  <c r="N41" i="2"/>
  <c r="L41" i="2"/>
  <c r="K41" i="2"/>
  <c r="J41" i="2"/>
  <c r="H41" i="2"/>
  <c r="G41" i="2"/>
  <c r="F41" i="2"/>
  <c r="B41" i="2"/>
  <c r="AI40" i="2"/>
  <c r="AG40" i="2"/>
  <c r="AF40" i="2"/>
  <c r="AE40" i="2"/>
  <c r="AA40" i="2"/>
  <c r="AL46" i="2" s="1"/>
  <c r="W40" i="2"/>
  <c r="V40" i="2"/>
  <c r="O40" i="2"/>
  <c r="N40" i="2"/>
  <c r="L40" i="2"/>
  <c r="K40" i="2"/>
  <c r="J40" i="2"/>
  <c r="H40" i="2"/>
  <c r="G40" i="2"/>
  <c r="F40" i="2"/>
  <c r="B40" i="2"/>
  <c r="AK40" i="2" s="1"/>
  <c r="AG39" i="2"/>
  <c r="AF39" i="2"/>
  <c r="AE39" i="2"/>
  <c r="V39" i="2"/>
  <c r="W39" i="2" s="1"/>
  <c r="AA39" i="2" s="1"/>
  <c r="O39" i="2"/>
  <c r="N39" i="2"/>
  <c r="L39" i="2"/>
  <c r="K39" i="2"/>
  <c r="J39" i="2"/>
  <c r="H39" i="2"/>
  <c r="F39" i="2"/>
  <c r="G39" i="2" s="1"/>
  <c r="B39" i="2"/>
  <c r="AK39" i="2" s="1"/>
  <c r="AG38" i="2"/>
  <c r="AF38" i="2"/>
  <c r="AE38" i="2"/>
  <c r="W38" i="2"/>
  <c r="AA38" i="2" s="1"/>
  <c r="V38" i="2"/>
  <c r="AI38" i="2" s="1"/>
  <c r="O38" i="2"/>
  <c r="N38" i="2"/>
  <c r="K38" i="2"/>
  <c r="J38" i="2"/>
  <c r="F38" i="2"/>
  <c r="G38" i="2" s="1"/>
  <c r="AE37" i="2"/>
  <c r="AE36" i="2"/>
  <c r="AE35" i="2"/>
  <c r="AE34" i="2"/>
  <c r="AH33" i="2"/>
  <c r="AE33" i="2"/>
  <c r="AA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A19" i="2"/>
  <c r="AE18" i="2"/>
  <c r="AE17" i="2"/>
  <c r="AE16" i="2"/>
  <c r="AH15" i="2"/>
  <c r="AE15" i="2"/>
  <c r="AE14" i="2"/>
  <c r="AA14" i="2"/>
  <c r="AH14" i="2" s="1"/>
  <c r="AE13" i="2"/>
  <c r="AA13" i="2"/>
  <c r="AE12" i="2"/>
  <c r="AA12" i="2"/>
  <c r="M12" i="2"/>
  <c r="M13" i="2" s="1"/>
  <c r="L12" i="2"/>
  <c r="I12" i="2"/>
  <c r="I13" i="2" s="1"/>
  <c r="I14" i="2" s="1"/>
  <c r="I15" i="2" s="1"/>
  <c r="I16" i="2" s="1"/>
  <c r="I17" i="2" s="1"/>
  <c r="H12" i="2"/>
  <c r="E12" i="2"/>
  <c r="B12" i="2"/>
  <c r="AH11" i="2"/>
  <c r="AA11" i="2"/>
  <c r="M11" i="2"/>
  <c r="L11" i="2"/>
  <c r="I11" i="2"/>
  <c r="K11" i="2" s="1"/>
  <c r="H11" i="2"/>
  <c r="E11" i="2"/>
  <c r="AG11" i="2" s="1"/>
  <c r="B11" i="2"/>
  <c r="AK11" i="2" s="1"/>
  <c r="AA10" i="2"/>
  <c r="AH10" i="2" s="1"/>
  <c r="W10" i="2"/>
  <c r="M10" i="2"/>
  <c r="N10" i="2" s="1"/>
  <c r="L10" i="2"/>
  <c r="I10" i="2"/>
  <c r="J10" i="2" s="1"/>
  <c r="H10" i="2"/>
  <c r="E10" i="2"/>
  <c r="AG10" i="2" s="1"/>
  <c r="B10" i="2"/>
  <c r="AG9" i="2"/>
  <c r="AA9" i="2"/>
  <c r="W9" i="2"/>
  <c r="V9" i="2"/>
  <c r="M9" i="2"/>
  <c r="N9" i="2" s="1"/>
  <c r="L9" i="2"/>
  <c r="I9" i="2"/>
  <c r="J9" i="2" s="1"/>
  <c r="H9" i="2"/>
  <c r="E9" i="2"/>
  <c r="AF9" i="2" s="1"/>
  <c r="B9" i="2"/>
  <c r="AK9" i="2" s="1"/>
  <c r="AG8" i="2"/>
  <c r="AA8" i="2"/>
  <c r="V8" i="2"/>
  <c r="M8" i="2"/>
  <c r="L8" i="2"/>
  <c r="I8" i="2"/>
  <c r="F8" i="2" s="1"/>
  <c r="G8" i="2" s="1"/>
  <c r="H8" i="2"/>
  <c r="E8" i="2"/>
  <c r="AF8" i="2" s="1"/>
  <c r="B8" i="2"/>
  <c r="AK8" i="2" s="1"/>
  <c r="AA7" i="2"/>
  <c r="AH7" i="2" s="1"/>
  <c r="M7" i="2"/>
  <c r="N7" i="2" s="1"/>
  <c r="L7" i="2"/>
  <c r="I7" i="2"/>
  <c r="J7" i="2" s="1"/>
  <c r="H7" i="2"/>
  <c r="E7" i="2"/>
  <c r="W7" i="2" s="1"/>
  <c r="B7" i="2"/>
  <c r="AI6" i="2"/>
  <c r="AH6" i="2"/>
  <c r="AG6" i="2"/>
  <c r="AA6" i="2"/>
  <c r="W6" i="2"/>
  <c r="V6" i="2"/>
  <c r="AJ6" i="2" s="1"/>
  <c r="M6" i="2"/>
  <c r="F6" i="2" s="1"/>
  <c r="G6" i="2" s="1"/>
  <c r="L6" i="2"/>
  <c r="J6" i="2"/>
  <c r="I6" i="2"/>
  <c r="H6" i="2"/>
  <c r="E6" i="2"/>
  <c r="AF6" i="2" s="1"/>
  <c r="B6" i="2"/>
  <c r="AH5" i="2"/>
  <c r="AG5" i="2"/>
  <c r="AA5" i="2"/>
  <c r="W5" i="2"/>
  <c r="V5" i="2"/>
  <c r="M5" i="2"/>
  <c r="L5" i="2"/>
  <c r="J5" i="2"/>
  <c r="I5" i="2"/>
  <c r="H5" i="2"/>
  <c r="F5" i="2"/>
  <c r="G5" i="2" s="1"/>
  <c r="E5" i="2"/>
  <c r="AF5" i="2" s="1"/>
  <c r="B5" i="2"/>
  <c r="M4" i="2"/>
  <c r="L4" i="2"/>
  <c r="I4" i="2"/>
  <c r="J4" i="2" s="1"/>
  <c r="H4" i="2"/>
  <c r="E4" i="2"/>
  <c r="W4" i="2" s="1"/>
  <c r="B4" i="2"/>
  <c r="AK4" i="2" s="1"/>
  <c r="T3" i="2"/>
  <c r="AA4" i="2" s="1"/>
  <c r="AH4" i="2" s="1"/>
  <c r="M3" i="2"/>
  <c r="L3" i="2"/>
  <c r="I3" i="2"/>
  <c r="J3" i="2" s="1"/>
  <c r="H3" i="2"/>
  <c r="E3" i="2"/>
  <c r="W3" i="2" s="1"/>
  <c r="B3" i="2"/>
  <c r="AK3" i="2" s="1"/>
  <c r="AF2" i="2"/>
  <c r="V2" i="2"/>
  <c r="AI2" i="2" s="1"/>
  <c r="T2" i="2"/>
  <c r="AA3" i="2" s="1"/>
  <c r="AH3" i="2" s="1"/>
  <c r="N2" i="2"/>
  <c r="M2" i="2"/>
  <c r="L2" i="2"/>
  <c r="K2" i="2"/>
  <c r="J2" i="2"/>
  <c r="I2" i="2"/>
  <c r="H2" i="2"/>
  <c r="G2" i="2"/>
  <c r="F2" i="2"/>
  <c r="E2" i="2"/>
  <c r="B2" i="2"/>
  <c r="AH2" i="2" s="1"/>
  <c r="AL13" i="2" l="1"/>
  <c r="J8" i="2"/>
  <c r="K13" i="2"/>
  <c r="O12" i="2"/>
  <c r="AH9" i="2"/>
  <c r="AH8" i="2"/>
  <c r="F9" i="2"/>
  <c r="G9" i="2" s="1"/>
  <c r="K12" i="2"/>
  <c r="AH12" i="2"/>
  <c r="O11" i="2"/>
  <c r="I18" i="2"/>
  <c r="AO69" i="2"/>
  <c r="AG2" i="2"/>
  <c r="AK12" i="2"/>
  <c r="AH40" i="2"/>
  <c r="AJ53" i="2"/>
  <c r="AL59" i="2"/>
  <c r="AJ61" i="2"/>
  <c r="AH63" i="2"/>
  <c r="AN96" i="2"/>
  <c r="CA90" i="2"/>
  <c r="BT96" i="2"/>
  <c r="AN95" i="2"/>
  <c r="BT92" i="2"/>
  <c r="AH115" i="2"/>
  <c r="AL130" i="2"/>
  <c r="AP130" i="2" s="1"/>
  <c r="AN131" i="2"/>
  <c r="X146" i="2"/>
  <c r="X145" i="2"/>
  <c r="AF145" i="2"/>
  <c r="S216" i="2"/>
  <c r="AF215" i="2"/>
  <c r="F3" i="2"/>
  <c r="G3" i="2" s="1"/>
  <c r="AF3" i="2"/>
  <c r="F4" i="2"/>
  <c r="G4" i="2" s="1"/>
  <c r="V4" i="2"/>
  <c r="AJ5" i="2" s="1"/>
  <c r="AG4" i="2"/>
  <c r="AL12" i="2"/>
  <c r="AF7" i="2"/>
  <c r="AK7" i="2"/>
  <c r="W8" i="2"/>
  <c r="AJ9" i="2" s="1"/>
  <c r="AI9" i="2"/>
  <c r="AF10" i="2"/>
  <c r="F11" i="2"/>
  <c r="G11" i="2" s="1"/>
  <c r="J11" i="2"/>
  <c r="N11" i="2"/>
  <c r="AK13" i="2"/>
  <c r="AG12" i="2"/>
  <c r="V12" i="2"/>
  <c r="M14" i="2"/>
  <c r="E13" i="2"/>
  <c r="N13" i="2" s="1"/>
  <c r="O13" i="2"/>
  <c r="AL15" i="2"/>
  <c r="AI44" i="2"/>
  <c r="U44" i="2"/>
  <c r="W44" i="2" s="1"/>
  <c r="AL45" i="2"/>
  <c r="AN56" i="2"/>
  <c r="AO56" i="2" s="1"/>
  <c r="AH50" i="2"/>
  <c r="AM53" i="2"/>
  <c r="AJ54" i="2"/>
  <c r="AK56" i="2"/>
  <c r="AM63" i="2"/>
  <c r="AN57" i="2"/>
  <c r="AO57" i="2" s="1"/>
  <c r="K59" i="2"/>
  <c r="CF73" i="2"/>
  <c r="O59" i="2"/>
  <c r="H60" i="2"/>
  <c r="AM61" i="2"/>
  <c r="AJ62" i="2"/>
  <c r="AK63" i="2"/>
  <c r="AN70" i="2"/>
  <c r="AO70" i="2" s="1"/>
  <c r="AJ64" i="2"/>
  <c r="AM71" i="2"/>
  <c r="AN65" i="2"/>
  <c r="AI69" i="2"/>
  <c r="AN76" i="2"/>
  <c r="BT75" i="2"/>
  <c r="AH70" i="2"/>
  <c r="AO76" i="2"/>
  <c r="AH72" i="2"/>
  <c r="AM73" i="2"/>
  <c r="AN74" i="2"/>
  <c r="AJ75" i="2"/>
  <c r="AN82" i="2"/>
  <c r="CA76" i="2"/>
  <c r="AH76" i="2"/>
  <c r="AO78" i="2"/>
  <c r="BT85" i="2"/>
  <c r="CA79" i="2"/>
  <c r="BT83" i="2"/>
  <c r="AH79" i="2"/>
  <c r="AM82" i="2"/>
  <c r="AO82" i="2" s="1"/>
  <c r="BT89" i="2"/>
  <c r="CA83" i="2"/>
  <c r="BT87" i="2"/>
  <c r="AH83" i="2"/>
  <c r="BU91" i="2"/>
  <c r="AM86" i="2"/>
  <c r="BU93" i="2"/>
  <c r="AN93" i="2"/>
  <c r="BT93" i="2"/>
  <c r="CA87" i="2"/>
  <c r="AN92" i="2"/>
  <c r="AH87" i="2"/>
  <c r="AL95" i="2"/>
  <c r="X90" i="2"/>
  <c r="AM93" i="2" s="1"/>
  <c r="AO93" i="2" s="1"/>
  <c r="AF90" i="2"/>
  <c r="X91" i="2"/>
  <c r="CD96" i="2"/>
  <c r="BT102" i="2"/>
  <c r="CA96" i="2"/>
  <c r="BT101" i="2"/>
  <c r="AH96" i="2"/>
  <c r="BU97" i="2"/>
  <c r="BT104" i="2"/>
  <c r="CA98" i="2"/>
  <c r="BT103" i="2"/>
  <c r="BT106" i="2"/>
  <c r="CA101" i="2"/>
  <c r="CC105" i="2" s="1"/>
  <c r="AN107" i="2"/>
  <c r="BT110" i="2"/>
  <c r="AJ104" i="2"/>
  <c r="BU112" i="2"/>
  <c r="AL111" i="2"/>
  <c r="AP111" i="2" s="1"/>
  <c r="AL112" i="2"/>
  <c r="BU111" i="2"/>
  <c r="CB106" i="2"/>
  <c r="AK106" i="2"/>
  <c r="AN106" i="2"/>
  <c r="BU115" i="2"/>
  <c r="BU116" i="2"/>
  <c r="AN116" i="2"/>
  <c r="AL119" i="2"/>
  <c r="AJ113" i="2"/>
  <c r="AJ114" i="2"/>
  <c r="BU122" i="2"/>
  <c r="AK116" i="2"/>
  <c r="AN123" i="2"/>
  <c r="BT124" i="2"/>
  <c r="CA118" i="2"/>
  <c r="AH118" i="2"/>
  <c r="BU119" i="2"/>
  <c r="AN126" i="2"/>
  <c r="BT126" i="2"/>
  <c r="CA120" i="2"/>
  <c r="BT125" i="2"/>
  <c r="BU130" i="2"/>
  <c r="X125" i="2"/>
  <c r="AF125" i="2"/>
  <c r="X126" i="2"/>
  <c r="AL133" i="2"/>
  <c r="AN138" i="2"/>
  <c r="BT138" i="2"/>
  <c r="CA132" i="2"/>
  <c r="CC137" i="2" s="1"/>
  <c r="AN145" i="2"/>
  <c r="CA139" i="2"/>
  <c r="AI141" i="2"/>
  <c r="AJ141" i="2"/>
  <c r="AN141" i="2"/>
  <c r="AI142" i="2"/>
  <c r="AJ142" i="2"/>
  <c r="BT145" i="2"/>
  <c r="CD201" i="2"/>
  <c r="AK378" i="2"/>
  <c r="AJ378" i="2"/>
  <c r="N3" i="2"/>
  <c r="N4" i="2"/>
  <c r="AF4" i="2"/>
  <c r="AK5" i="2"/>
  <c r="W11" i="2"/>
  <c r="AJ42" i="2"/>
  <c r="AH46" i="2"/>
  <c r="AF59" i="2"/>
  <c r="V59" i="2"/>
  <c r="B60" i="2"/>
  <c r="AL62" i="2" s="1"/>
  <c r="U59" i="2"/>
  <c r="F59" i="2"/>
  <c r="G59" i="2" s="1"/>
  <c r="AN60" i="2"/>
  <c r="AP95" i="2"/>
  <c r="CD99" i="2"/>
  <c r="AN108" i="2"/>
  <c r="CA103" i="2"/>
  <c r="CC108" i="2" s="1"/>
  <c r="AN109" i="2"/>
  <c r="CC117" i="2"/>
  <c r="BT121" i="2"/>
  <c r="CA115" i="2"/>
  <c r="CD115" i="2" s="1"/>
  <c r="BT120" i="2"/>
  <c r="AN119" i="2"/>
  <c r="AN128" i="2"/>
  <c r="CA122" i="2"/>
  <c r="BT128" i="2"/>
  <c r="AN127" i="2"/>
  <c r="BU124" i="2"/>
  <c r="BT127" i="2"/>
  <c r="AL128" i="2"/>
  <c r="AP128" i="2" s="1"/>
  <c r="AL137" i="2"/>
  <c r="AP137" i="2" s="1"/>
  <c r="CB131" i="2"/>
  <c r="AK131" i="2"/>
  <c r="BU133" i="2"/>
  <c r="AN140" i="2"/>
  <c r="BT140" i="2"/>
  <c r="CA134" i="2"/>
  <c r="CC139" i="2" s="1"/>
  <c r="CD186" i="2"/>
  <c r="W2" i="2"/>
  <c r="V3" i="2"/>
  <c r="AG3" i="2"/>
  <c r="AI5" i="2"/>
  <c r="N6" i="2"/>
  <c r="F7" i="2"/>
  <c r="G7" i="2" s="1"/>
  <c r="V7" i="2"/>
  <c r="AI7" i="2" s="1"/>
  <c r="AG7" i="2"/>
  <c r="AL14" i="2"/>
  <c r="AI8" i="2"/>
  <c r="F10" i="2"/>
  <c r="G10" i="2" s="1"/>
  <c r="V10" i="2"/>
  <c r="AK10" i="2"/>
  <c r="AF11" i="2"/>
  <c r="F12" i="2"/>
  <c r="G12" i="2" s="1"/>
  <c r="J12" i="2"/>
  <c r="N12" i="2"/>
  <c r="AF12" i="2"/>
  <c r="AH39" i="2"/>
  <c r="AI39" i="2"/>
  <c r="AJ40" i="2"/>
  <c r="AK43" i="2"/>
  <c r="AJ45" i="2"/>
  <c r="AJ46" i="2"/>
  <c r="W46" i="2"/>
  <c r="AA47" i="2"/>
  <c r="AG47" i="2"/>
  <c r="AN58" i="2"/>
  <c r="AO58" i="2" s="1"/>
  <c r="AJ52" i="2"/>
  <c r="AM59" i="2"/>
  <c r="AM60" i="2"/>
  <c r="AO60" i="2" s="1"/>
  <c r="AL56" i="2"/>
  <c r="AN63" i="2"/>
  <c r="AI57" i="2"/>
  <c r="J58" i="2"/>
  <c r="AH58" i="2"/>
  <c r="J59" i="2"/>
  <c r="CF59" i="2"/>
  <c r="AN66" i="2"/>
  <c r="AO66" i="2" s="1"/>
  <c r="AJ60" i="2"/>
  <c r="AM67" i="2"/>
  <c r="AN61" i="2"/>
  <c r="AM68" i="2"/>
  <c r="BU71" i="2"/>
  <c r="AN71" i="2"/>
  <c r="AI65" i="2"/>
  <c r="AN72" i="2"/>
  <c r="BT71" i="2"/>
  <c r="AH66" i="2"/>
  <c r="AM72" i="2"/>
  <c r="AO72" i="2" s="1"/>
  <c r="AN68" i="2"/>
  <c r="AK70" i="2"/>
  <c r="BU76" i="2"/>
  <c r="AL75" i="2"/>
  <c r="AL77" i="2"/>
  <c r="BT77" i="2"/>
  <c r="AN77" i="2"/>
  <c r="AH71" i="2"/>
  <c r="AL78" i="2"/>
  <c r="AP78" i="2" s="1"/>
  <c r="AK72" i="2"/>
  <c r="BU78" i="2"/>
  <c r="BU73" i="2"/>
  <c r="AM80" i="2"/>
  <c r="AM81" i="2"/>
  <c r="AO81" i="2" s="1"/>
  <c r="AL82" i="2"/>
  <c r="AK76" i="2"/>
  <c r="CB76" i="2"/>
  <c r="BU82" i="2"/>
  <c r="BU83" i="2"/>
  <c r="AM77" i="2"/>
  <c r="BT78" i="2"/>
  <c r="CC84" i="2"/>
  <c r="AL86" i="2"/>
  <c r="AP86" i="2" s="1"/>
  <c r="BU86" i="2"/>
  <c r="AL84" i="2"/>
  <c r="CC86" i="2"/>
  <c r="AK80" i="2"/>
  <c r="AN87" i="2"/>
  <c r="AO87" i="2" s="1"/>
  <c r="AJ81" i="2"/>
  <c r="AJ82" i="2"/>
  <c r="BT82" i="2"/>
  <c r="BU90" i="2"/>
  <c r="AL88" i="2"/>
  <c r="AP84" i="2"/>
  <c r="AK84" i="2"/>
  <c r="BT91" i="2"/>
  <c r="AJ85" i="2"/>
  <c r="AJ86" i="2"/>
  <c r="BT86" i="2"/>
  <c r="AL94" i="2"/>
  <c r="AL93" i="2"/>
  <c r="AP93" i="2" s="1"/>
  <c r="BU92" i="2"/>
  <c r="AP88" i="2"/>
  <c r="BT94" i="2"/>
  <c r="AK88" i="2"/>
  <c r="AJ89" i="2"/>
  <c r="AL90" i="2"/>
  <c r="AP90" i="2" s="1"/>
  <c r="AP91" i="2"/>
  <c r="BT97" i="2"/>
  <c r="AK91" i="2"/>
  <c r="AL100" i="2"/>
  <c r="AJ94" i="2"/>
  <c r="AJ95" i="2"/>
  <c r="BT95" i="2"/>
  <c r="BU103" i="2"/>
  <c r="CB97" i="2"/>
  <c r="AK97" i="2"/>
  <c r="AP97" i="2"/>
  <c r="X98" i="2"/>
  <c r="AF98" i="2"/>
  <c r="X99" i="2"/>
  <c r="AL106" i="2"/>
  <c r="AP106" i="2" s="1"/>
  <c r="X101" i="2"/>
  <c r="S102" i="2"/>
  <c r="AF101" i="2"/>
  <c r="BT108" i="2"/>
  <c r="AJ102" i="2"/>
  <c r="AL103" i="2"/>
  <c r="AP103" i="2" s="1"/>
  <c r="BU110" i="2"/>
  <c r="AL109" i="2"/>
  <c r="AP109" i="2" s="1"/>
  <c r="AL110" i="2"/>
  <c r="AP110" i="2" s="1"/>
  <c r="BU109" i="2"/>
  <c r="CB104" i="2"/>
  <c r="AK104" i="2"/>
  <c r="AP104" i="2"/>
  <c r="AN104" i="2"/>
  <c r="AJ105" i="2"/>
  <c r="AP107" i="2"/>
  <c r="BT109" i="2"/>
  <c r="AP113" i="2"/>
  <c r="BU120" i="2"/>
  <c r="AL115" i="2"/>
  <c r="AP115" i="2" s="1"/>
  <c r="CB116" i="2"/>
  <c r="CD118" i="2"/>
  <c r="BU125" i="2"/>
  <c r="CB119" i="2"/>
  <c r="AK119" i="2"/>
  <c r="AP119" i="2"/>
  <c r="X120" i="2"/>
  <c r="S121" i="2"/>
  <c r="AF120" i="2"/>
  <c r="AH121" i="2"/>
  <c r="AJ121" i="2"/>
  <c r="AL122" i="2"/>
  <c r="AP122" i="2" s="1"/>
  <c r="AL129" i="2"/>
  <c r="BT129" i="2"/>
  <c r="AK123" i="2"/>
  <c r="AN130" i="2"/>
  <c r="AJ124" i="2"/>
  <c r="AL125" i="2"/>
  <c r="AP125" i="2" s="1"/>
  <c r="BU132" i="2"/>
  <c r="AK126" i="2"/>
  <c r="AN134" i="2"/>
  <c r="CA128" i="2"/>
  <c r="CC132" i="2" s="1"/>
  <c r="BT134" i="2"/>
  <c r="AH128" i="2"/>
  <c r="BU129" i="2"/>
  <c r="AN136" i="2"/>
  <c r="BT135" i="2"/>
  <c r="CA130" i="2"/>
  <c r="AN135" i="2"/>
  <c r="AJ133" i="2"/>
  <c r="AL134" i="2"/>
  <c r="AP134" i="2" s="1"/>
  <c r="CB135" i="2"/>
  <c r="AK135" i="2"/>
  <c r="AL141" i="2"/>
  <c r="AP141" i="2" s="1"/>
  <c r="BU141" i="2"/>
  <c r="CA135" i="2"/>
  <c r="BU143" i="2"/>
  <c r="AL143" i="2"/>
  <c r="AP143" i="2" s="1"/>
  <c r="CB137" i="2"/>
  <c r="AK137" i="2"/>
  <c r="BT144" i="2"/>
  <c r="AN142" i="2"/>
  <c r="CC161" i="2"/>
  <c r="CC169" i="2"/>
  <c r="AL205" i="2"/>
  <c r="AP205" i="2" s="1"/>
  <c r="CB199" i="2"/>
  <c r="AK199" i="2"/>
  <c r="AL203" i="2"/>
  <c r="AP203" i="2" s="1"/>
  <c r="AK220" i="2"/>
  <c r="AL226" i="2"/>
  <c r="AP226" i="2" s="1"/>
  <c r="AL225" i="2"/>
  <c r="AP225" i="2" s="1"/>
  <c r="AN267" i="2"/>
  <c r="AH261" i="2"/>
  <c r="AL267" i="2"/>
  <c r="AK54" i="2"/>
  <c r="AL60" i="2"/>
  <c r="AL61" i="2"/>
  <c r="AK55" i="2"/>
  <c r="AH56" i="2"/>
  <c r="AK62" i="2"/>
  <c r="AL68" i="2"/>
  <c r="AM65" i="2"/>
  <c r="AO65" i="2" s="1"/>
  <c r="AJ66" i="2"/>
  <c r="AP82" i="2"/>
  <c r="BU94" i="2"/>
  <c r="BT131" i="2"/>
  <c r="CA125" i="2"/>
  <c r="CC130" i="2" s="1"/>
  <c r="BT130" i="2"/>
  <c r="CC133" i="2"/>
  <c r="BT136" i="2"/>
  <c r="AH498" i="2"/>
  <c r="AB498" i="2"/>
  <c r="N5" i="2"/>
  <c r="AK6" i="2"/>
  <c r="N8" i="2"/>
  <c r="V11" i="2"/>
  <c r="AJ39" i="2"/>
  <c r="AJ43" i="2"/>
  <c r="AH45" i="2"/>
  <c r="AL57" i="2"/>
  <c r="AN59" i="2"/>
  <c r="AG58" i="2"/>
  <c r="N58" i="2"/>
  <c r="AF58" i="2"/>
  <c r="V58" i="2"/>
  <c r="AM64" i="2"/>
  <c r="AO64" i="2" s="1"/>
  <c r="AK59" i="2"/>
  <c r="AN67" i="2"/>
  <c r="AK66" i="2"/>
  <c r="BU72" i="2"/>
  <c r="AL71" i="2"/>
  <c r="BT73" i="2"/>
  <c r="AN73" i="2"/>
  <c r="AH67" i="2"/>
  <c r="AO74" i="2"/>
  <c r="AJ70" i="2"/>
  <c r="AL70" i="2"/>
  <c r="AL72" i="2"/>
  <c r="CD78" i="2"/>
  <c r="CD80" i="2"/>
  <c r="CD82" i="2"/>
  <c r="CD84" i="2"/>
  <c r="CD86" i="2"/>
  <c r="BU96" i="2"/>
  <c r="AJ90" i="2"/>
  <c r="AH90" i="2"/>
  <c r="CD91" i="2"/>
  <c r="AP94" i="2"/>
  <c r="AN94" i="2"/>
  <c r="AL96" i="2"/>
  <c r="AP96" i="2" s="1"/>
  <c r="AN103" i="2"/>
  <c r="BU105" i="2"/>
  <c r="AK99" i="2"/>
  <c r="AP100" i="2"/>
  <c r="AL101" i="2"/>
  <c r="AP101" i="2" s="1"/>
  <c r="BU108" i="2"/>
  <c r="AL107" i="2"/>
  <c r="AL108" i="2"/>
  <c r="AP108" i="2" s="1"/>
  <c r="BU107" i="2"/>
  <c r="CB102" i="2"/>
  <c r="AK102" i="2"/>
  <c r="AH103" i="2"/>
  <c r="BU104" i="2"/>
  <c r="AN110" i="2"/>
  <c r="CA105" i="2"/>
  <c r="CC110" i="2" s="1"/>
  <c r="AN111" i="2"/>
  <c r="BT107" i="2"/>
  <c r="X109" i="2"/>
  <c r="S110" i="2"/>
  <c r="AF109" i="2"/>
  <c r="CD108" i="2"/>
  <c r="AL117" i="2"/>
  <c r="AP117" i="2" s="1"/>
  <c r="BU118" i="2"/>
  <c r="AP112" i="2"/>
  <c r="CD112" i="2"/>
  <c r="CC119" i="2"/>
  <c r="BT119" i="2"/>
  <c r="BT117" i="2"/>
  <c r="AL118" i="2"/>
  <c r="AP118" i="2" s="1"/>
  <c r="AN125" i="2"/>
  <c r="AL120" i="2"/>
  <c r="AP120" i="2" s="1"/>
  <c r="AL127" i="2"/>
  <c r="AP127" i="2" s="1"/>
  <c r="BU126" i="2"/>
  <c r="BU127" i="2"/>
  <c r="AL126" i="2"/>
  <c r="AP126" i="2" s="1"/>
  <c r="CB121" i="2"/>
  <c r="AK121" i="2"/>
  <c r="AN121" i="2"/>
  <c r="BU128" i="2"/>
  <c r="AH122" i="2"/>
  <c r="AN124" i="2"/>
  <c r="AL131" i="2"/>
  <c r="AP131" i="2" s="1"/>
  <c r="AJ125" i="2"/>
  <c r="AH125" i="2"/>
  <c r="CD126" i="2"/>
  <c r="CD128" i="2"/>
  <c r="AL135" i="2"/>
  <c r="AP135" i="2" s="1"/>
  <c r="CB129" i="2"/>
  <c r="CE134" i="2" s="1"/>
  <c r="AK129" i="2"/>
  <c r="AP129" i="2"/>
  <c r="X130" i="2"/>
  <c r="S131" i="2"/>
  <c r="AF130" i="2"/>
  <c r="AL132" i="2"/>
  <c r="AP132" i="2" s="1"/>
  <c r="AL139" i="2"/>
  <c r="AP139" i="2" s="1"/>
  <c r="BU139" i="2"/>
  <c r="CB133" i="2"/>
  <c r="AK133" i="2"/>
  <c r="AP133" i="2"/>
  <c r="AH134" i="2"/>
  <c r="AH135" i="2"/>
  <c r="AL136" i="2"/>
  <c r="AP136" i="2" s="1"/>
  <c r="AL144" i="2"/>
  <c r="AP144" i="2" s="1"/>
  <c r="BU144" i="2"/>
  <c r="CB138" i="2"/>
  <c r="AN139" i="2"/>
  <c r="AL149" i="2"/>
  <c r="AP149" i="2" s="1"/>
  <c r="AL147" i="2"/>
  <c r="AP147" i="2" s="1"/>
  <c r="CB143" i="2"/>
  <c r="BU149" i="2"/>
  <c r="AK143" i="2"/>
  <c r="X147" i="2"/>
  <c r="AF147" i="2"/>
  <c r="S148" i="2"/>
  <c r="CC160" i="2"/>
  <c r="CD206" i="2"/>
  <c r="CD208" i="2"/>
  <c r="AN264" i="2"/>
  <c r="AH75" i="2"/>
  <c r="AM79" i="2"/>
  <c r="BT79" i="2"/>
  <c r="AH80" i="2"/>
  <c r="AL80" i="2"/>
  <c r="AP80" i="2" s="1"/>
  <c r="AK81" i="2"/>
  <c r="CB81" i="2"/>
  <c r="AH84" i="2"/>
  <c r="AK85" i="2"/>
  <c r="CB85" i="2"/>
  <c r="AN86" i="2"/>
  <c r="AH88" i="2"/>
  <c r="AK89" i="2"/>
  <c r="CB89" i="2"/>
  <c r="BT90" i="2"/>
  <c r="AH91" i="2"/>
  <c r="AL91" i="2"/>
  <c r="AH93" i="2"/>
  <c r="X94" i="2"/>
  <c r="AM100" i="2" s="1"/>
  <c r="AO100" i="2" s="1"/>
  <c r="AK94" i="2"/>
  <c r="CB94" i="2"/>
  <c r="CE99" i="2" s="1"/>
  <c r="BU95" i="2"/>
  <c r="BT98" i="2"/>
  <c r="AH99" i="2"/>
  <c r="AL99" i="2"/>
  <c r="AP99" i="2" s="1"/>
  <c r="AK100" i="2"/>
  <c r="CB100" i="2"/>
  <c r="AM101" i="2"/>
  <c r="AO101" i="2" s="1"/>
  <c r="BT105" i="2"/>
  <c r="AH108" i="2"/>
  <c r="AH110" i="2"/>
  <c r="AH112" i="2"/>
  <c r="AK113" i="2"/>
  <c r="CB113" i="2"/>
  <c r="AN114" i="2"/>
  <c r="BU114" i="2"/>
  <c r="BT115" i="2"/>
  <c r="AH116" i="2"/>
  <c r="AL116" i="2"/>
  <c r="AP116" i="2" s="1"/>
  <c r="AN117" i="2"/>
  <c r="BU117" i="2"/>
  <c r="BT118" i="2"/>
  <c r="BT122" i="2"/>
  <c r="AH123" i="2"/>
  <c r="AL123" i="2"/>
  <c r="AP123" i="2" s="1"/>
  <c r="AK124" i="2"/>
  <c r="CB124" i="2"/>
  <c r="AH126" i="2"/>
  <c r="BT132" i="2"/>
  <c r="AH136" i="2"/>
  <c r="AN147" i="2"/>
  <c r="BT147" i="2"/>
  <c r="AH141" i="2"/>
  <c r="AN148" i="2"/>
  <c r="BT148" i="2"/>
  <c r="CA142" i="2"/>
  <c r="AH142" i="2"/>
  <c r="CC155" i="2"/>
  <c r="CC156" i="2"/>
  <c r="CC157" i="2"/>
  <c r="CC158" i="2"/>
  <c r="CC159" i="2"/>
  <c r="CC162" i="2"/>
  <c r="CC166" i="2"/>
  <c r="CC170" i="2"/>
  <c r="CC174" i="2"/>
  <c r="CC186" i="2"/>
  <c r="CC188" i="2"/>
  <c r="AO190" i="2"/>
  <c r="AL199" i="2"/>
  <c r="AP199" i="2" s="1"/>
  <c r="BT200" i="2"/>
  <c r="CA194" i="2"/>
  <c r="BU196" i="2"/>
  <c r="AN203" i="2"/>
  <c r="CA198" i="2"/>
  <c r="CC202" i="2" s="1"/>
  <c r="AN204" i="2"/>
  <c r="AO204" i="2" s="1"/>
  <c r="BU210" i="2"/>
  <c r="AL210" i="2"/>
  <c r="AP210" i="2" s="1"/>
  <c r="CB204" i="2"/>
  <c r="AK204" i="2"/>
  <c r="BT204" i="2"/>
  <c r="AN222" i="2"/>
  <c r="AO222" i="2" s="1"/>
  <c r="AH216" i="2"/>
  <c r="AK217" i="2"/>
  <c r="AL223" i="2"/>
  <c r="AP223" i="2" s="1"/>
  <c r="AL222" i="2"/>
  <c r="AP222" i="2" s="1"/>
  <c r="AH225" i="2"/>
  <c r="AN231" i="2"/>
  <c r="AO231" i="2" s="1"/>
  <c r="AL330" i="2"/>
  <c r="AK324" i="2"/>
  <c r="AL328" i="2"/>
  <c r="AN331" i="2"/>
  <c r="AO331" i="2" s="1"/>
  <c r="AH325" i="2"/>
  <c r="AY333" i="2"/>
  <c r="BA333" i="2" s="1"/>
  <c r="AX327" i="2"/>
  <c r="AX384" i="2"/>
  <c r="AY390" i="2"/>
  <c r="BA390" i="2" s="1"/>
  <c r="AI41" i="2"/>
  <c r="T48" i="2"/>
  <c r="AI51" i="2"/>
  <c r="AH52" i="2"/>
  <c r="AI56" i="2"/>
  <c r="AH60" i="2"/>
  <c r="AI63" i="2"/>
  <c r="AH64" i="2"/>
  <c r="AK65" i="2"/>
  <c r="AI67" i="2"/>
  <c r="AH68" i="2"/>
  <c r="AK69" i="2"/>
  <c r="AI71" i="2"/>
  <c r="AK73" i="2"/>
  <c r="AH74" i="2"/>
  <c r="AI75" i="2"/>
  <c r="BU75" i="2"/>
  <c r="CA75" i="2"/>
  <c r="AK77" i="2"/>
  <c r="AK78" i="2"/>
  <c r="AN79" i="2"/>
  <c r="AI80" i="2"/>
  <c r="AH81" i="2"/>
  <c r="AL81" i="2"/>
  <c r="AP81" i="2" s="1"/>
  <c r="AK82" i="2"/>
  <c r="AN83" i="2"/>
  <c r="AO83" i="2" s="1"/>
  <c r="AI84" i="2"/>
  <c r="BT84" i="2"/>
  <c r="AH85" i="2"/>
  <c r="AL85" i="2"/>
  <c r="AP85" i="2" s="1"/>
  <c r="AK86" i="2"/>
  <c r="AI88" i="2"/>
  <c r="BT88" i="2"/>
  <c r="AL89" i="2"/>
  <c r="AP89" i="2" s="1"/>
  <c r="AN90" i="2"/>
  <c r="AI91" i="2"/>
  <c r="AK92" i="2"/>
  <c r="CB92" i="2"/>
  <c r="CE97" i="2" s="1"/>
  <c r="AI93" i="2"/>
  <c r="AK95" i="2"/>
  <c r="CB95" i="2"/>
  <c r="CE96" i="2" s="1"/>
  <c r="AH97" i="2"/>
  <c r="AN98" i="2"/>
  <c r="AI99" i="2"/>
  <c r="BT99" i="2"/>
  <c r="AN101" i="2"/>
  <c r="AH102" i="2"/>
  <c r="AL102" i="2"/>
  <c r="AP102" i="2" s="1"/>
  <c r="AH104" i="2"/>
  <c r="AN105" i="2"/>
  <c r="AH106" i="2"/>
  <c r="AK107" i="2"/>
  <c r="CB107" i="2"/>
  <c r="AI108" i="2"/>
  <c r="AK109" i="2"/>
  <c r="CB109" i="2"/>
  <c r="AI110" i="2"/>
  <c r="AK111" i="2"/>
  <c r="CB111" i="2"/>
  <c r="AI112" i="2"/>
  <c r="AK114" i="2"/>
  <c r="CB114" i="2"/>
  <c r="AN115" i="2"/>
  <c r="AI116" i="2"/>
  <c r="BT116" i="2"/>
  <c r="X117" i="2"/>
  <c r="AM120" i="2" s="1"/>
  <c r="AO120" i="2" s="1"/>
  <c r="AK117" i="2"/>
  <c r="CB117" i="2"/>
  <c r="AN118" i="2"/>
  <c r="AH119" i="2"/>
  <c r="AN120" i="2"/>
  <c r="AL121" i="2"/>
  <c r="AP121" i="2" s="1"/>
  <c r="AN122" i="2"/>
  <c r="AI123" i="2"/>
  <c r="BT123" i="2"/>
  <c r="AH124" i="2"/>
  <c r="AL124" i="2"/>
  <c r="AP124" i="2" s="1"/>
  <c r="AI126" i="2"/>
  <c r="X127" i="2"/>
  <c r="AK127" i="2"/>
  <c r="CB127" i="2"/>
  <c r="CE131" i="2" s="1"/>
  <c r="BU136" i="2"/>
  <c r="BT137" i="2"/>
  <c r="AH131" i="2"/>
  <c r="AL138" i="2"/>
  <c r="AP138" i="2" s="1"/>
  <c r="BU138" i="2"/>
  <c r="AN132" i="2"/>
  <c r="BT139" i="2"/>
  <c r="AH133" i="2"/>
  <c r="AL140" i="2"/>
  <c r="AP140" i="2" s="1"/>
  <c r="BU140" i="2"/>
  <c r="BU134" i="2"/>
  <c r="CA136" i="2"/>
  <c r="CC142" i="2" s="1"/>
  <c r="BT142" i="2"/>
  <c r="AN137" i="2"/>
  <c r="AJ138" i="2"/>
  <c r="CA141" i="2"/>
  <c r="BU148" i="2"/>
  <c r="CB142" i="2"/>
  <c r="AK142" i="2"/>
  <c r="AL148" i="2"/>
  <c r="AP148" i="2" s="1"/>
  <c r="BU142" i="2"/>
  <c r="AJ145" i="2"/>
  <c r="AL154" i="2"/>
  <c r="AP154" i="2" s="1"/>
  <c r="AL153" i="2"/>
  <c r="AP153" i="2" s="1"/>
  <c r="AL152" i="2"/>
  <c r="AP152" i="2" s="1"/>
  <c r="AK148" i="2"/>
  <c r="CC163" i="2"/>
  <c r="CC167" i="2"/>
  <c r="CC171" i="2"/>
  <c r="CC175" i="2"/>
  <c r="AO171" i="2"/>
  <c r="AO186" i="2"/>
  <c r="AN194" i="2"/>
  <c r="CA189" i="2"/>
  <c r="AN195" i="2"/>
  <c r="AO195" i="2" s="1"/>
  <c r="AL196" i="2"/>
  <c r="AP196" i="2" s="1"/>
  <c r="CB190" i="2"/>
  <c r="AK190" i="2"/>
  <c r="BT190" i="2"/>
  <c r="AN197" i="2"/>
  <c r="AO197" i="2" s="1"/>
  <c r="AN198" i="2"/>
  <c r="CA193" i="2"/>
  <c r="CC197" i="2" s="1"/>
  <c r="AN199" i="2"/>
  <c r="CB194" i="2"/>
  <c r="AK194" i="2"/>
  <c r="AL200" i="2"/>
  <c r="AP200" i="2" s="1"/>
  <c r="BU201" i="2"/>
  <c r="CB195" i="2"/>
  <c r="AK195" i="2"/>
  <c r="AL201" i="2"/>
  <c r="AP201" i="2" s="1"/>
  <c r="BT195" i="2"/>
  <c r="AN202" i="2"/>
  <c r="BT203" i="2"/>
  <c r="CD197" i="2"/>
  <c r="BU206" i="2"/>
  <c r="AN200" i="2"/>
  <c r="AO200" i="2" s="1"/>
  <c r="AL207" i="2"/>
  <c r="AP207" i="2" s="1"/>
  <c r="BT209" i="2"/>
  <c r="BT208" i="2"/>
  <c r="CA203" i="2"/>
  <c r="AN209" i="2"/>
  <c r="AO209" i="2" s="1"/>
  <c r="AH207" i="2"/>
  <c r="BU207" i="2"/>
  <c r="CA207" i="2"/>
  <c r="CC210" i="2" s="1"/>
  <c r="AH211" i="2"/>
  <c r="AN220" i="2"/>
  <c r="AO220" i="2" s="1"/>
  <c r="AO215" i="2"/>
  <c r="AO221" i="2"/>
  <c r="AL229" i="2"/>
  <c r="AP229" i="2" s="1"/>
  <c r="AN275" i="2"/>
  <c r="AO275" i="2" s="1"/>
  <c r="AH269" i="2"/>
  <c r="AL326" i="2"/>
  <c r="AK320" i="2"/>
  <c r="AL323" i="2"/>
  <c r="AN326" i="2"/>
  <c r="AN330" i="2"/>
  <c r="AL339" i="2"/>
  <c r="AK333" i="2"/>
  <c r="AL348" i="2"/>
  <c r="AK342" i="2"/>
  <c r="AH13" i="2"/>
  <c r="AH19" i="2"/>
  <c r="AH53" i="2"/>
  <c r="AH57" i="2"/>
  <c r="AH61" i="2"/>
  <c r="AH65" i="2"/>
  <c r="AH69" i="2"/>
  <c r="CB75" i="2"/>
  <c r="AH78" i="2"/>
  <c r="AK79" i="2"/>
  <c r="CB79" i="2"/>
  <c r="AN80" i="2"/>
  <c r="AH82" i="2"/>
  <c r="AK83" i="2"/>
  <c r="CB83" i="2"/>
  <c r="AH86" i="2"/>
  <c r="AK87" i="2"/>
  <c r="CB87" i="2"/>
  <c r="CE92" i="2" s="1"/>
  <c r="CA88" i="2"/>
  <c r="CC88" i="2" s="1"/>
  <c r="CA91" i="2"/>
  <c r="AL92" i="2"/>
  <c r="AP92" i="2" s="1"/>
  <c r="CA93" i="2"/>
  <c r="CD93" i="2" s="1"/>
  <c r="AH95" i="2"/>
  <c r="AK96" i="2"/>
  <c r="AH107" i="2"/>
  <c r="AF108" i="2"/>
  <c r="CA110" i="2"/>
  <c r="CD110" i="2" s="1"/>
  <c r="AN112" i="2"/>
  <c r="AH114" i="2"/>
  <c r="AK115" i="2"/>
  <c r="AH117" i="2"/>
  <c r="AK118" i="2"/>
  <c r="CA123" i="2"/>
  <c r="CC129" i="2" s="1"/>
  <c r="AH127" i="2"/>
  <c r="AK128" i="2"/>
  <c r="CE138" i="2"/>
  <c r="AK136" i="2"/>
  <c r="AN143" i="2"/>
  <c r="BT143" i="2"/>
  <c r="AH137" i="2"/>
  <c r="AL145" i="2"/>
  <c r="AP145" i="2" s="1"/>
  <c r="CD139" i="2"/>
  <c r="AL146" i="2"/>
  <c r="AP146" i="2" s="1"/>
  <c r="BU146" i="2"/>
  <c r="AH140" i="2"/>
  <c r="AK140" i="2"/>
  <c r="CB140" i="2"/>
  <c r="AJ143" i="2"/>
  <c r="BT153" i="2"/>
  <c r="CA147" i="2"/>
  <c r="CC164" i="2"/>
  <c r="CC168" i="2"/>
  <c r="CC172" i="2"/>
  <c r="CC176" i="2"/>
  <c r="AO172" i="2"/>
  <c r="CC179" i="2"/>
  <c r="AO174" i="2"/>
  <c r="CC181" i="2"/>
  <c r="AO176" i="2"/>
  <c r="CC183" i="2"/>
  <c r="AO178" i="2"/>
  <c r="CC185" i="2"/>
  <c r="AO180" i="2"/>
  <c r="CC187" i="2"/>
  <c r="AO182" i="2"/>
  <c r="AO184" i="2"/>
  <c r="BT194" i="2"/>
  <c r="CD188" i="2"/>
  <c r="BT198" i="2"/>
  <c r="CD192" i="2"/>
  <c r="AL194" i="2"/>
  <c r="AP194" i="2" s="1"/>
  <c r="AO199" i="2"/>
  <c r="BU200" i="2"/>
  <c r="AM208" i="2"/>
  <c r="AO208" i="2" s="1"/>
  <c r="AM205" i="2"/>
  <c r="AO205" i="2" s="1"/>
  <c r="AM206" i="2"/>
  <c r="AO206" i="2" s="1"/>
  <c r="AM202" i="2"/>
  <c r="AO202" i="2" s="1"/>
  <c r="AM203" i="2"/>
  <c r="AO203" i="2" s="1"/>
  <c r="CD202" i="2"/>
  <c r="AN213" i="2"/>
  <c r="AO213" i="2" s="1"/>
  <c r="BT213" i="2"/>
  <c r="BT212" i="2"/>
  <c r="AN208" i="2"/>
  <c r="CC214" i="2"/>
  <c r="BU209" i="2"/>
  <c r="AN217" i="2"/>
  <c r="AO212" i="2"/>
  <c r="AL219" i="2"/>
  <c r="AP219" i="2" s="1"/>
  <c r="AL221" i="2"/>
  <c r="AP221" i="2" s="1"/>
  <c r="AN215" i="2"/>
  <c r="AH217" i="2"/>
  <c r="AK232" i="2"/>
  <c r="AL238" i="2"/>
  <c r="AP238" i="2" s="1"/>
  <c r="AL237" i="2"/>
  <c r="AP237" i="2" s="1"/>
  <c r="AO264" i="2"/>
  <c r="AN271" i="2"/>
  <c r="AO271" i="2" s="1"/>
  <c r="AH265" i="2"/>
  <c r="AY328" i="2"/>
  <c r="BA328" i="2" s="1"/>
  <c r="AH143" i="2"/>
  <c r="X144" i="2"/>
  <c r="AK144" i="2"/>
  <c r="CB144" i="2"/>
  <c r="BU145" i="2"/>
  <c r="AN146" i="2"/>
  <c r="AI147" i="2"/>
  <c r="AH148" i="2"/>
  <c r="AK149" i="2"/>
  <c r="CB149" i="2"/>
  <c r="CE152" i="2" s="1"/>
  <c r="AK150" i="2"/>
  <c r="CB150" i="2"/>
  <c r="AK151" i="2"/>
  <c r="CB151" i="2"/>
  <c r="AK152" i="2"/>
  <c r="CB152" i="2"/>
  <c r="AK153" i="2"/>
  <c r="CB153" i="2"/>
  <c r="AK154" i="2"/>
  <c r="CB154" i="2"/>
  <c r="AK155" i="2"/>
  <c r="CB155" i="2"/>
  <c r="AK156" i="2"/>
  <c r="CB156" i="2"/>
  <c r="AK157" i="2"/>
  <c r="CB157" i="2"/>
  <c r="AK158" i="2"/>
  <c r="CB158" i="2"/>
  <c r="AK159" i="2"/>
  <c r="CB159" i="2"/>
  <c r="AK160" i="2"/>
  <c r="CB160" i="2"/>
  <c r="AK161" i="2"/>
  <c r="CB161" i="2"/>
  <c r="AK162" i="2"/>
  <c r="CB162" i="2"/>
  <c r="AK163" i="2"/>
  <c r="CB163" i="2"/>
  <c r="AK164" i="2"/>
  <c r="CB164" i="2"/>
  <c r="AK165" i="2"/>
  <c r="CB165" i="2"/>
  <c r="AK166" i="2"/>
  <c r="CB166" i="2"/>
  <c r="AK167" i="2"/>
  <c r="CB167" i="2"/>
  <c r="AK168" i="2"/>
  <c r="CB168" i="2"/>
  <c r="AK169" i="2"/>
  <c r="CB169" i="2"/>
  <c r="AK170" i="2"/>
  <c r="CB170" i="2"/>
  <c r="AK171" i="2"/>
  <c r="CB171" i="2"/>
  <c r="AK172" i="2"/>
  <c r="CB172" i="2"/>
  <c r="AK173" i="2"/>
  <c r="CB173" i="2"/>
  <c r="AK174" i="2"/>
  <c r="CB174" i="2"/>
  <c r="AK175" i="2"/>
  <c r="CB175" i="2"/>
  <c r="AK176" i="2"/>
  <c r="CB176" i="2"/>
  <c r="AK177" i="2"/>
  <c r="CB177" i="2"/>
  <c r="AK178" i="2"/>
  <c r="CB178" i="2"/>
  <c r="AK179" i="2"/>
  <c r="CB179" i="2"/>
  <c r="AK180" i="2"/>
  <c r="CB180" i="2"/>
  <c r="AK181" i="2"/>
  <c r="CB181" i="2"/>
  <c r="AK182" i="2"/>
  <c r="CB182" i="2"/>
  <c r="AK183" i="2"/>
  <c r="CB183" i="2"/>
  <c r="AK184" i="2"/>
  <c r="CB184" i="2"/>
  <c r="AK185" i="2"/>
  <c r="CB185" i="2"/>
  <c r="N186" i="2"/>
  <c r="V186" i="2"/>
  <c r="AG186" i="2"/>
  <c r="AH188" i="2"/>
  <c r="BT189" i="2"/>
  <c r="CD189" i="2"/>
  <c r="AN190" i="2"/>
  <c r="CA190" i="2"/>
  <c r="AK191" i="2"/>
  <c r="CB191" i="2"/>
  <c r="AH192" i="2"/>
  <c r="BT193" i="2"/>
  <c r="CD193" i="2"/>
  <c r="AM194" i="2"/>
  <c r="AO194" i="2" s="1"/>
  <c r="BU195" i="2"/>
  <c r="CA195" i="2"/>
  <c r="AK196" i="2"/>
  <c r="CB196" i="2"/>
  <c r="AH197" i="2"/>
  <c r="AL197" i="2"/>
  <c r="AP197" i="2" s="1"/>
  <c r="AM198" i="2"/>
  <c r="AO198" i="2" s="1"/>
  <c r="CD198" i="2"/>
  <c r="BU199" i="2"/>
  <c r="CA199" i="2"/>
  <c r="CC205" i="2" s="1"/>
  <c r="AK200" i="2"/>
  <c r="CB200" i="2"/>
  <c r="AH201" i="2"/>
  <c r="AL208" i="2"/>
  <c r="AP208" i="2" s="1"/>
  <c r="AL202" i="2"/>
  <c r="AP202" i="2" s="1"/>
  <c r="BU204" i="2"/>
  <c r="AK205" i="2"/>
  <c r="CB205" i="2"/>
  <c r="CE209" i="2" s="1"/>
  <c r="AL206" i="2"/>
  <c r="AP206" i="2" s="1"/>
  <c r="BU213" i="2"/>
  <c r="CB207" i="2"/>
  <c r="AK207" i="2"/>
  <c r="AN207" i="2"/>
  <c r="AO207" i="2" s="1"/>
  <c r="CD209" i="2"/>
  <c r="BU216" i="2"/>
  <c r="AK210" i="2"/>
  <c r="AN211" i="2"/>
  <c r="AO211" i="2" s="1"/>
  <c r="AO217" i="2"/>
  <c r="AN225" i="2"/>
  <c r="AN228" i="2"/>
  <c r="AO228" i="2" s="1"/>
  <c r="AL228" i="2"/>
  <c r="AP228" i="2" s="1"/>
  <c r="AN230" i="2"/>
  <c r="AO230" i="2" s="1"/>
  <c r="AL232" i="2"/>
  <c r="AP232" i="2" s="1"/>
  <c r="AK228" i="2"/>
  <c r="AL234" i="2"/>
  <c r="AP234" i="2" s="1"/>
  <c r="AN238" i="2"/>
  <c r="AO238" i="2" s="1"/>
  <c r="AO236" i="2"/>
  <c r="AN243" i="2"/>
  <c r="AO243" i="2" s="1"/>
  <c r="AN241" i="2"/>
  <c r="AO241" i="2" s="1"/>
  <c r="AN263" i="2"/>
  <c r="AO263" i="2" s="1"/>
  <c r="AN266" i="2"/>
  <c r="AN270" i="2"/>
  <c r="AL266" i="2"/>
  <c r="AO267" i="2"/>
  <c r="AN274" i="2"/>
  <c r="AO274" i="2" s="1"/>
  <c r="AL270" i="2"/>
  <c r="AY326" i="2"/>
  <c r="BA326" i="2" s="1"/>
  <c r="AX320" i="2"/>
  <c r="AY330" i="2"/>
  <c r="BA330" i="2" s="1"/>
  <c r="AX324" i="2"/>
  <c r="AL331" i="2"/>
  <c r="AO326" i="2"/>
  <c r="AH327" i="2"/>
  <c r="AY329" i="2"/>
  <c r="BA329" i="2" s="1"/>
  <c r="AL337" i="2"/>
  <c r="AK331" i="2"/>
  <c r="AO334" i="2"/>
  <c r="AL346" i="2"/>
  <c r="AK340" i="2"/>
  <c r="AY340" i="2"/>
  <c r="AJ373" i="2"/>
  <c r="AH373" i="2"/>
  <c r="AX410" i="2"/>
  <c r="AY416" i="2"/>
  <c r="AY413" i="2"/>
  <c r="AH144" i="2"/>
  <c r="AK145" i="2"/>
  <c r="CB145" i="2"/>
  <c r="BU147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5" i="2"/>
  <c r="J186" i="2"/>
  <c r="AH186" i="2"/>
  <c r="B187" i="2"/>
  <c r="AH187" i="2" s="1"/>
  <c r="BT188" i="2"/>
  <c r="AH191" i="2"/>
  <c r="BT192" i="2"/>
  <c r="AH196" i="2"/>
  <c r="BT197" i="2"/>
  <c r="AH200" i="2"/>
  <c r="BT201" i="2"/>
  <c r="BT202" i="2"/>
  <c r="AH205" i="2"/>
  <c r="AL212" i="2"/>
  <c r="AP212" i="2" s="1"/>
  <c r="BT206" i="2"/>
  <c r="BT210" i="2"/>
  <c r="CB211" i="2"/>
  <c r="AK211" i="2"/>
  <c r="AN218" i="2"/>
  <c r="AO218" i="2" s="1"/>
  <c r="CA213" i="2"/>
  <c r="CD213" i="2" s="1"/>
  <c r="AH213" i="2"/>
  <c r="AL213" i="2"/>
  <c r="AP213" i="2" s="1"/>
  <c r="AL220" i="2"/>
  <c r="AP220" i="2" s="1"/>
  <c r="CB214" i="2"/>
  <c r="CD214" i="2" s="1"/>
  <c r="AK214" i="2"/>
  <c r="AF214" i="2"/>
  <c r="BU215" i="2"/>
  <c r="AL224" i="2"/>
  <c r="AP224" i="2" s="1"/>
  <c r="AN226" i="2"/>
  <c r="AO226" i="2" s="1"/>
  <c r="AK225" i="2"/>
  <c r="AL231" i="2"/>
  <c r="AP231" i="2" s="1"/>
  <c r="AO229" i="2"/>
  <c r="AO232" i="2"/>
  <c r="AL246" i="2"/>
  <c r="AK240" i="2"/>
  <c r="AL247" i="2"/>
  <c r="AK241" i="2"/>
  <c r="AL248" i="2"/>
  <c r="AK242" i="2"/>
  <c r="AL249" i="2"/>
  <c r="AK243" i="2"/>
  <c r="AL250" i="2"/>
  <c r="AK244" i="2"/>
  <c r="AL251" i="2"/>
  <c r="AK245" i="2"/>
  <c r="AL252" i="2"/>
  <c r="AK246" i="2"/>
  <c r="AL253" i="2"/>
  <c r="AK247" i="2"/>
  <c r="AL254" i="2"/>
  <c r="AK248" i="2"/>
  <c r="AL255" i="2"/>
  <c r="AK249" i="2"/>
  <c r="AL256" i="2"/>
  <c r="AK250" i="2"/>
  <c r="AN265" i="2"/>
  <c r="AO262" i="2"/>
  <c r="AN269" i="2"/>
  <c r="AL265" i="2"/>
  <c r="AO266" i="2"/>
  <c r="AN273" i="2"/>
  <c r="AO273" i="2" s="1"/>
  <c r="AL269" i="2"/>
  <c r="AO270" i="2"/>
  <c r="AN324" i="2"/>
  <c r="AO324" i="2" s="1"/>
  <c r="AL325" i="2"/>
  <c r="AH319" i="2"/>
  <c r="AH320" i="2"/>
  <c r="AY327" i="2"/>
  <c r="BA327" i="2" s="1"/>
  <c r="AL329" i="2"/>
  <c r="AH323" i="2"/>
  <c r="AH324" i="2"/>
  <c r="AH328" i="2"/>
  <c r="AY337" i="2"/>
  <c r="BA337" i="2" s="1"/>
  <c r="AX331" i="2"/>
  <c r="AY336" i="2"/>
  <c r="BA336" i="2" s="1"/>
  <c r="AY343" i="2"/>
  <c r="AX337" i="2"/>
  <c r="AF369" i="2"/>
  <c r="AM369" i="2"/>
  <c r="AY380" i="2"/>
  <c r="AX374" i="2"/>
  <c r="AY375" i="2"/>
  <c r="BA375" i="2" s="1"/>
  <c r="AY379" i="2"/>
  <c r="AZ386" i="2"/>
  <c r="AH138" i="2"/>
  <c r="AK141" i="2"/>
  <c r="CA143" i="2"/>
  <c r="AH145" i="2"/>
  <c r="AH146" i="2"/>
  <c r="AK147" i="2"/>
  <c r="CA148" i="2"/>
  <c r="CC154" i="2" s="1"/>
  <c r="AH190" i="2"/>
  <c r="AH195" i="2"/>
  <c r="AM196" i="2"/>
  <c r="AO196" i="2" s="1"/>
  <c r="AH199" i="2"/>
  <c r="CC208" i="2"/>
  <c r="AN210" i="2"/>
  <c r="AO210" i="2" s="1"/>
  <c r="AH204" i="2"/>
  <c r="CC212" i="2"/>
  <c r="BU208" i="2"/>
  <c r="BT215" i="2"/>
  <c r="AH209" i="2"/>
  <c r="AN216" i="2"/>
  <c r="AO216" i="2" s="1"/>
  <c r="BT216" i="2"/>
  <c r="CA210" i="2"/>
  <c r="CD210" i="2" s="1"/>
  <c r="BU212" i="2"/>
  <c r="BT214" i="2"/>
  <c r="CD215" i="2"/>
  <c r="AL216" i="2"/>
  <c r="AP216" i="2" s="1"/>
  <c r="AK221" i="2"/>
  <c r="AL227" i="2"/>
  <c r="AP227" i="2" s="1"/>
  <c r="AK224" i="2"/>
  <c r="AL230" i="2"/>
  <c r="AP230" i="2" s="1"/>
  <c r="AO224" i="2"/>
  <c r="AO225" i="2"/>
  <c r="AN233" i="2"/>
  <c r="AO233" i="2" s="1"/>
  <c r="AN236" i="2"/>
  <c r="AL241" i="2"/>
  <c r="AL242" i="2"/>
  <c r="AK236" i="2"/>
  <c r="AL243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N268" i="2"/>
  <c r="AO268" i="2" s="1"/>
  <c r="AO265" i="2"/>
  <c r="AN272" i="2"/>
  <c r="AO272" i="2" s="1"/>
  <c r="AL268" i="2"/>
  <c r="AO269" i="2"/>
  <c r="AN325" i="2"/>
  <c r="AO325" i="2" s="1"/>
  <c r="AN322" i="2"/>
  <c r="AO322" i="2" s="1"/>
  <c r="AN323" i="2"/>
  <c r="AO323" i="2" s="1"/>
  <c r="AN319" i="2"/>
  <c r="AO319" i="2" s="1"/>
  <c r="AO320" i="2"/>
  <c r="AL327" i="2"/>
  <c r="AO321" i="2"/>
  <c r="AN329" i="2"/>
  <c r="AO329" i="2" s="1"/>
  <c r="AN328" i="2"/>
  <c r="AO328" i="2" s="1"/>
  <c r="AY325" i="2"/>
  <c r="BA325" i="2" s="1"/>
  <c r="AL333" i="2"/>
  <c r="AK327" i="2"/>
  <c r="AO330" i="2"/>
  <c r="AH331" i="2"/>
  <c r="BA339" i="2"/>
  <c r="AK344" i="2"/>
  <c r="AL350" i="2"/>
  <c r="AK346" i="2"/>
  <c r="AL352" i="2"/>
  <c r="AL354" i="2"/>
  <c r="AK348" i="2"/>
  <c r="AX349" i="2"/>
  <c r="AY355" i="2"/>
  <c r="BA355" i="2" s="1"/>
  <c r="S367" i="2"/>
  <c r="AH226" i="2"/>
  <c r="AH230" i="2"/>
  <c r="AH234" i="2"/>
  <c r="AH238" i="2"/>
  <c r="AN242" i="2"/>
  <c r="AO242" i="2" s="1"/>
  <c r="AN245" i="2"/>
  <c r="AO245" i="2" s="1"/>
  <c r="AN246" i="2"/>
  <c r="AO246" i="2" s="1"/>
  <c r="AN247" i="2"/>
  <c r="AO247" i="2" s="1"/>
  <c r="AN248" i="2"/>
  <c r="AO248" i="2" s="1"/>
  <c r="AN249" i="2"/>
  <c r="AO249" i="2" s="1"/>
  <c r="AN250" i="2"/>
  <c r="AO250" i="2" s="1"/>
  <c r="AN251" i="2"/>
  <c r="AO251" i="2" s="1"/>
  <c r="AN252" i="2"/>
  <c r="AO252" i="2" s="1"/>
  <c r="AN253" i="2"/>
  <c r="AO253" i="2" s="1"/>
  <c r="AN254" i="2"/>
  <c r="AO254" i="2" s="1"/>
  <c r="AN255" i="2"/>
  <c r="AO255" i="2" s="1"/>
  <c r="AN256" i="2"/>
  <c r="AO256" i="2" s="1"/>
  <c r="J257" i="2"/>
  <c r="AI257" i="2"/>
  <c r="B258" i="2"/>
  <c r="AH271" i="2"/>
  <c r="AL271" i="2"/>
  <c r="AH272" i="2"/>
  <c r="AL272" i="2"/>
  <c r="AH273" i="2"/>
  <c r="AL273" i="2"/>
  <c r="AH274" i="2"/>
  <c r="AL274" i="2"/>
  <c r="AH275" i="2"/>
  <c r="AL275" i="2"/>
  <c r="AH276" i="2"/>
  <c r="AL276" i="2"/>
  <c r="AH277" i="2"/>
  <c r="AH278" i="2"/>
  <c r="AH279" i="2"/>
  <c r="AL279" i="2"/>
  <c r="AH280" i="2"/>
  <c r="AL280" i="2"/>
  <c r="AH281" i="2"/>
  <c r="AL281" i="2"/>
  <c r="AH282" i="2"/>
  <c r="AL282" i="2"/>
  <c r="AH283" i="2"/>
  <c r="AL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14" i="2"/>
  <c r="AH318" i="2"/>
  <c r="AK321" i="2"/>
  <c r="AK326" i="2"/>
  <c r="AN327" i="2"/>
  <c r="AO327" i="2" s="1"/>
  <c r="AL334" i="2"/>
  <c r="AL338" i="2"/>
  <c r="AX333" i="2"/>
  <c r="AL340" i="2"/>
  <c r="AZ340" i="2"/>
  <c r="AL341" i="2"/>
  <c r="AN342" i="2"/>
  <c r="AN337" i="2"/>
  <c r="AO337" i="2" s="1"/>
  <c r="AZ343" i="2"/>
  <c r="AL344" i="2"/>
  <c r="AX338" i="2"/>
  <c r="AO341" i="2"/>
  <c r="AO343" i="2"/>
  <c r="AZ349" i="2"/>
  <c r="AZ351" i="2"/>
  <c r="AZ353" i="2"/>
  <c r="AL357" i="2"/>
  <c r="AL358" i="2"/>
  <c r="AL359" i="2"/>
  <c r="AL360" i="2"/>
  <c r="AL361" i="2"/>
  <c r="AL362" i="2"/>
  <c r="AK356" i="2"/>
  <c r="AY356" i="2"/>
  <c r="AH357" i="2"/>
  <c r="BA363" i="2"/>
  <c r="AL364" i="2"/>
  <c r="AK358" i="2"/>
  <c r="AY358" i="2"/>
  <c r="AH359" i="2"/>
  <c r="AY365" i="2"/>
  <c r="BA365" i="2" s="1"/>
  <c r="AY360" i="2"/>
  <c r="BA360" i="2" s="1"/>
  <c r="AH362" i="2"/>
  <c r="AF364" i="2"/>
  <c r="AY367" i="2"/>
  <c r="BA367" i="2" s="1"/>
  <c r="T372" i="2"/>
  <c r="AJ372" i="2"/>
  <c r="AZ380" i="2"/>
  <c r="AF376" i="2"/>
  <c r="AM376" i="2"/>
  <c r="AY384" i="2"/>
  <c r="BA384" i="2" s="1"/>
  <c r="AX378" i="2"/>
  <c r="BA397" i="2"/>
  <c r="AX398" i="2"/>
  <c r="AY404" i="2"/>
  <c r="BA404" i="2" s="1"/>
  <c r="AY401" i="2"/>
  <c r="AX402" i="2"/>
  <c r="AY408" i="2"/>
  <c r="BA408" i="2" s="1"/>
  <c r="AY405" i="2"/>
  <c r="BA405" i="2" s="1"/>
  <c r="AZ428" i="2"/>
  <c r="AZ429" i="2"/>
  <c r="AX423" i="2"/>
  <c r="AZ424" i="2"/>
  <c r="AH215" i="2"/>
  <c r="AH219" i="2"/>
  <c r="AH223" i="2"/>
  <c r="AH227" i="2"/>
  <c r="AH231" i="2"/>
  <c r="AL235" i="2"/>
  <c r="AP235" i="2" s="1"/>
  <c r="AL239" i="2"/>
  <c r="AP239" i="2" s="1"/>
  <c r="F257" i="2"/>
  <c r="G257" i="2" s="1"/>
  <c r="AJ257" i="2"/>
  <c r="AN257" i="2"/>
  <c r="AO257" i="2" s="1"/>
  <c r="AJ258" i="2"/>
  <c r="AN258" i="2"/>
  <c r="AO258" i="2" s="1"/>
  <c r="AN259" i="2"/>
  <c r="AO259" i="2" s="1"/>
  <c r="AN260" i="2"/>
  <c r="AO260" i="2" s="1"/>
  <c r="AN261" i="2"/>
  <c r="AO261" i="2" s="1"/>
  <c r="AN262" i="2"/>
  <c r="J271" i="2"/>
  <c r="AI271" i="2"/>
  <c r="AY324" i="2"/>
  <c r="BA324" i="2" s="1"/>
  <c r="AH326" i="2"/>
  <c r="AY335" i="2"/>
  <c r="BA335" i="2" s="1"/>
  <c r="AN336" i="2"/>
  <c r="AO336" i="2" s="1"/>
  <c r="AH330" i="2"/>
  <c r="AY331" i="2"/>
  <c r="BA331" i="2" s="1"/>
  <c r="AY334" i="2"/>
  <c r="BA334" i="2" s="1"/>
  <c r="AN335" i="2"/>
  <c r="AO335" i="2" s="1"/>
  <c r="AL343" i="2"/>
  <c r="AK337" i="2"/>
  <c r="AL345" i="2"/>
  <c r="AK339" i="2"/>
  <c r="AH340" i="2"/>
  <c r="AL347" i="2"/>
  <c r="AK341" i="2"/>
  <c r="AH342" i="2"/>
  <c r="AK343" i="2"/>
  <c r="AL349" i="2"/>
  <c r="AK345" i="2"/>
  <c r="AL351" i="2"/>
  <c r="AK347" i="2"/>
  <c r="AL353" i="2"/>
  <c r="AH348" i="2"/>
  <c r="AZ356" i="2"/>
  <c r="AX350" i="2"/>
  <c r="AZ357" i="2"/>
  <c r="AX351" i="2"/>
  <c r="AZ358" i="2"/>
  <c r="AX352" i="2"/>
  <c r="AZ359" i="2"/>
  <c r="AX353" i="2"/>
  <c r="AO355" i="2"/>
  <c r="AO357" i="2"/>
  <c r="AO359" i="2"/>
  <c r="AX364" i="2"/>
  <c r="AY370" i="2"/>
  <c r="BA370" i="2" s="1"/>
  <c r="AY374" i="2"/>
  <c r="BA374" i="2" s="1"/>
  <c r="AH369" i="2"/>
  <c r="AK369" i="2"/>
  <c r="AY376" i="2"/>
  <c r="AY378" i="2"/>
  <c r="AF377" i="2"/>
  <c r="AM377" i="2"/>
  <c r="S378" i="2"/>
  <c r="AZ384" i="2"/>
  <c r="AZ387" i="2"/>
  <c r="AX381" i="2"/>
  <c r="AZ389" i="2"/>
  <c r="AX383" i="2"/>
  <c r="BA398" i="2"/>
  <c r="AL413" i="2"/>
  <c r="AJ407" i="2"/>
  <c r="AL412" i="2"/>
  <c r="AK407" i="2"/>
  <c r="AZ417" i="2"/>
  <c r="AZ414" i="2"/>
  <c r="AH471" i="2"/>
  <c r="AB471" i="2"/>
  <c r="AH220" i="2"/>
  <c r="AH224" i="2"/>
  <c r="AH228" i="2"/>
  <c r="AH232" i="2"/>
  <c r="AK237" i="2"/>
  <c r="AL240" i="2"/>
  <c r="AL244" i="2"/>
  <c r="U257" i="2"/>
  <c r="AX322" i="2"/>
  <c r="AX329" i="2"/>
  <c r="AN339" i="2"/>
  <c r="AO339" i="2" s="1"/>
  <c r="AH333" i="2"/>
  <c r="AO333" i="2"/>
  <c r="AZ341" i="2"/>
  <c r="BA341" i="2" s="1"/>
  <c r="AL342" i="2"/>
  <c r="AK336" i="2"/>
  <c r="AX336" i="2"/>
  <c r="AO342" i="2"/>
  <c r="AO344" i="2"/>
  <c r="AO354" i="2"/>
  <c r="AL363" i="2"/>
  <c r="AK357" i="2"/>
  <c r="BA357" i="2"/>
  <c r="BA364" i="2"/>
  <c r="AL365" i="2"/>
  <c r="AK359" i="2"/>
  <c r="BA359" i="2"/>
  <c r="AY366" i="2"/>
  <c r="BA366" i="2" s="1"/>
  <c r="AO361" i="2"/>
  <c r="BA362" i="2"/>
  <c r="AF365" i="2"/>
  <c r="AX365" i="2"/>
  <c r="AY371" i="2"/>
  <c r="BA371" i="2" s="1"/>
  <c r="AX366" i="2"/>
  <c r="AY372" i="2"/>
  <c r="BA372" i="2" s="1"/>
  <c r="AH368" i="2"/>
  <c r="AK368" i="2"/>
  <c r="AL369" i="2"/>
  <c r="AY369" i="2"/>
  <c r="BA369" i="2" s="1"/>
  <c r="AL370" i="2"/>
  <c r="AL371" i="2"/>
  <c r="AY377" i="2"/>
  <c r="BA377" i="2" s="1"/>
  <c r="S373" i="2"/>
  <c r="AZ383" i="2"/>
  <c r="AZ382" i="2"/>
  <c r="AX377" i="2"/>
  <c r="AH378" i="2"/>
  <c r="AZ378" i="2"/>
  <c r="AX389" i="2"/>
  <c r="AY395" i="2"/>
  <c r="BA395" i="2" s="1"/>
  <c r="AY392" i="2"/>
  <c r="BA392" i="2" s="1"/>
  <c r="AH411" i="2"/>
  <c r="AB411" i="2"/>
  <c r="AH427" i="2"/>
  <c r="AB427" i="2"/>
  <c r="AH432" i="2"/>
  <c r="AK432" i="2"/>
  <c r="AL433" i="2"/>
  <c r="AJ432" i="2"/>
  <c r="AL434" i="2"/>
  <c r="AN340" i="2"/>
  <c r="AO340" i="2" s="1"/>
  <c r="AN344" i="2"/>
  <c r="AN345" i="2"/>
  <c r="AO345" i="2" s="1"/>
  <c r="AN346" i="2"/>
  <c r="AO346" i="2" s="1"/>
  <c r="AN347" i="2"/>
  <c r="AO347" i="2" s="1"/>
  <c r="AN348" i="2"/>
  <c r="AO348" i="2" s="1"/>
  <c r="AH349" i="2"/>
  <c r="AH350" i="2"/>
  <c r="AH351" i="2"/>
  <c r="AH352" i="2"/>
  <c r="AH353" i="2"/>
  <c r="AK354" i="2"/>
  <c r="AN360" i="2"/>
  <c r="AO360" i="2" s="1"/>
  <c r="AN361" i="2"/>
  <c r="AN362" i="2"/>
  <c r="AO362" i="2" s="1"/>
  <c r="T367" i="2"/>
  <c r="AN367" i="2"/>
  <c r="AN368" i="2"/>
  <c r="AJ369" i="2"/>
  <c r="AN369" i="2"/>
  <c r="AE370" i="2"/>
  <c r="AI370" i="2"/>
  <c r="AY373" i="2"/>
  <c r="BA373" i="2" s="1"/>
  <c r="AJ375" i="2"/>
  <c r="AY385" i="2"/>
  <c r="AZ379" i="2"/>
  <c r="AJ380" i="2"/>
  <c r="AH383" i="2"/>
  <c r="AY391" i="2"/>
  <c r="AJ387" i="2"/>
  <c r="AL393" i="2"/>
  <c r="AZ393" i="2"/>
  <c r="BA393" i="2" s="1"/>
  <c r="AX387" i="2"/>
  <c r="AJ390" i="2"/>
  <c r="AL396" i="2"/>
  <c r="AZ396" i="2"/>
  <c r="BA396" i="2" s="1"/>
  <c r="AX390" i="2"/>
  <c r="AO392" i="2"/>
  <c r="AX394" i="2"/>
  <c r="AY400" i="2"/>
  <c r="AL405" i="2"/>
  <c r="AJ399" i="2"/>
  <c r="AZ405" i="2"/>
  <c r="AX399" i="2"/>
  <c r="AL409" i="2"/>
  <c r="AJ403" i="2"/>
  <c r="AL404" i="2"/>
  <c r="AZ415" i="2"/>
  <c r="AZ416" i="2"/>
  <c r="AJ411" i="2"/>
  <c r="AL417" i="2"/>
  <c r="AK411" i="2"/>
  <c r="AY420" i="2"/>
  <c r="AX414" i="2"/>
  <c r="AH415" i="2"/>
  <c r="AB415" i="2"/>
  <c r="AZ425" i="2"/>
  <c r="AX419" i="2"/>
  <c r="AH423" i="2"/>
  <c r="AB423" i="2"/>
  <c r="BA429" i="2"/>
  <c r="AZ441" i="2"/>
  <c r="AL451" i="2"/>
  <c r="AY348" i="2"/>
  <c r="BA348" i="2" s="1"/>
  <c r="AY349" i="2"/>
  <c r="BA349" i="2" s="1"/>
  <c r="AH364" i="2"/>
  <c r="AG368" i="2"/>
  <c r="AG369" i="2"/>
  <c r="AJ370" i="2"/>
  <c r="AZ381" i="2"/>
  <c r="AJ376" i="2"/>
  <c r="AY382" i="2"/>
  <c r="BA382" i="2" s="1"/>
  <c r="AZ376" i="2"/>
  <c r="AZ385" i="2"/>
  <c r="AY381" i="2"/>
  <c r="BA381" i="2" s="1"/>
  <c r="AK383" i="2"/>
  <c r="AJ385" i="2"/>
  <c r="AH385" i="2"/>
  <c r="AZ391" i="2"/>
  <c r="AX385" i="2"/>
  <c r="AY394" i="2"/>
  <c r="AN399" i="2"/>
  <c r="AL392" i="2"/>
  <c r="AG392" i="2"/>
  <c r="AL399" i="2"/>
  <c r="AN392" i="2"/>
  <c r="U392" i="2"/>
  <c r="AY399" i="2"/>
  <c r="AZ400" i="2"/>
  <c r="AL401" i="2"/>
  <c r="AH395" i="2"/>
  <c r="AK395" i="2"/>
  <c r="AJ395" i="2"/>
  <c r="AZ401" i="2"/>
  <c r="AZ398" i="2"/>
  <c r="AZ402" i="2"/>
  <c r="BA402" i="2" s="1"/>
  <c r="AY410" i="2"/>
  <c r="BA410" i="2" s="1"/>
  <c r="AL408" i="2"/>
  <c r="AL421" i="2"/>
  <c r="AJ415" i="2"/>
  <c r="AK415" i="2"/>
  <c r="AH419" i="2"/>
  <c r="AB419" i="2"/>
  <c r="AK433" i="2"/>
  <c r="AJ433" i="2"/>
  <c r="AH433" i="2"/>
  <c r="AH467" i="2"/>
  <c r="AB467" i="2"/>
  <c r="AL499" i="2"/>
  <c r="AJ493" i="2"/>
  <c r="AK493" i="2"/>
  <c r="AH343" i="2"/>
  <c r="AH344" i="2"/>
  <c r="AH345" i="2"/>
  <c r="AH346" i="2"/>
  <c r="AH347" i="2"/>
  <c r="AV348" i="2"/>
  <c r="AX357" i="2"/>
  <c r="AX358" i="2"/>
  <c r="AX359" i="2"/>
  <c r="AX360" i="2"/>
  <c r="U368" i="2"/>
  <c r="AX368" i="2"/>
  <c r="U369" i="2"/>
  <c r="U370" i="2"/>
  <c r="AY383" i="2"/>
  <c r="BA383" i="2" s="1"/>
  <c r="AX379" i="2"/>
  <c r="AY386" i="2"/>
  <c r="BA386" i="2" s="1"/>
  <c r="AJ381" i="2"/>
  <c r="AY387" i="2"/>
  <c r="BA387" i="2" s="1"/>
  <c r="AX382" i="2"/>
  <c r="AY388" i="2"/>
  <c r="BA388" i="2" s="1"/>
  <c r="AY389" i="2"/>
  <c r="BA389" i="2" s="1"/>
  <c r="AH387" i="2"/>
  <c r="AB387" i="2"/>
  <c r="AL395" i="2"/>
  <c r="AH390" i="2"/>
  <c r="AB390" i="2"/>
  <c r="AL391" i="2"/>
  <c r="AI392" i="2"/>
  <c r="AZ399" i="2"/>
  <c r="AX393" i="2"/>
  <c r="AZ394" i="2"/>
  <c r="AZ403" i="2"/>
  <c r="AH399" i="2"/>
  <c r="AB399" i="2"/>
  <c r="AL400" i="2"/>
  <c r="AH403" i="2"/>
  <c r="AB403" i="2"/>
  <c r="AZ409" i="2"/>
  <c r="BA409" i="2" s="1"/>
  <c r="AX403" i="2"/>
  <c r="AX406" i="2"/>
  <c r="AY412" i="2"/>
  <c r="BA412" i="2" s="1"/>
  <c r="AH407" i="2"/>
  <c r="AB407" i="2"/>
  <c r="AZ413" i="2"/>
  <c r="AX407" i="2"/>
  <c r="AY414" i="2"/>
  <c r="BA414" i="2" s="1"/>
  <c r="AY417" i="2"/>
  <c r="BA417" i="2" s="1"/>
  <c r="AL420" i="2"/>
  <c r="AZ420" i="2"/>
  <c r="AZ433" i="2"/>
  <c r="AZ432" i="2"/>
  <c r="L438" i="2"/>
  <c r="O438" i="2"/>
  <c r="L439" i="2"/>
  <c r="N438" i="2"/>
  <c r="AB438" i="2"/>
  <c r="AJ450" i="2"/>
  <c r="AL456" i="2"/>
  <c r="AK450" i="2"/>
  <c r="AL461" i="2"/>
  <c r="AJ455" i="2"/>
  <c r="AL460" i="2"/>
  <c r="AK455" i="2"/>
  <c r="AH463" i="2"/>
  <c r="AB463" i="2"/>
  <c r="AH396" i="2"/>
  <c r="AL403" i="2"/>
  <c r="AJ405" i="2"/>
  <c r="AL407" i="2"/>
  <c r="AJ409" i="2"/>
  <c r="AL411" i="2"/>
  <c r="AX411" i="2"/>
  <c r="AL415" i="2"/>
  <c r="AX415" i="2"/>
  <c r="AZ423" i="2"/>
  <c r="AK418" i="2"/>
  <c r="AX418" i="2"/>
  <c r="AL425" i="2"/>
  <c r="AJ419" i="2"/>
  <c r="AK419" i="2"/>
  <c r="AO420" i="2"/>
  <c r="AX421" i="2"/>
  <c r="AX422" i="2"/>
  <c r="AL429" i="2"/>
  <c r="AJ423" i="2"/>
  <c r="AK423" i="2"/>
  <c r="AY423" i="2"/>
  <c r="BA423" i="2" s="1"/>
  <c r="AO424" i="2"/>
  <c r="AY430" i="2"/>
  <c r="BA430" i="2" s="1"/>
  <c r="AY431" i="2"/>
  <c r="BA431" i="2" s="1"/>
  <c r="AJ427" i="2"/>
  <c r="AL432" i="2"/>
  <c r="AK427" i="2"/>
  <c r="AY427" i="2"/>
  <c r="AY434" i="2"/>
  <c r="AY440" i="2"/>
  <c r="AY443" i="2"/>
  <c r="AY445" i="2"/>
  <c r="BA445" i="2" s="1"/>
  <c r="AX442" i="2"/>
  <c r="AY452" i="2"/>
  <c r="BA452" i="2" s="1"/>
  <c r="AZ449" i="2"/>
  <c r="AX451" i="2"/>
  <c r="AJ460" i="2"/>
  <c r="AH460" i="2"/>
  <c r="AB460" i="2"/>
  <c r="AZ468" i="2"/>
  <c r="AL479" i="2"/>
  <c r="AH473" i="2"/>
  <c r="AK473" i="2"/>
  <c r="AL476" i="2"/>
  <c r="AJ473" i="2"/>
  <c r="AY480" i="2"/>
  <c r="AX474" i="2"/>
  <c r="AH389" i="2"/>
  <c r="AK392" i="2"/>
  <c r="AL394" i="2"/>
  <c r="AB398" i="2"/>
  <c r="AL398" i="2"/>
  <c r="AM399" i="2"/>
  <c r="AO399" i="2" s="1"/>
  <c r="AB402" i="2"/>
  <c r="AL402" i="2"/>
  <c r="AY403" i="2"/>
  <c r="BA403" i="2" s="1"/>
  <c r="AL406" i="2"/>
  <c r="AY407" i="2"/>
  <c r="BA407" i="2" s="1"/>
  <c r="AL410" i="2"/>
  <c r="AY411" i="2"/>
  <c r="BA411" i="2" s="1"/>
  <c r="AY418" i="2"/>
  <c r="BA418" i="2" s="1"/>
  <c r="AL419" i="2"/>
  <c r="AK413" i="2"/>
  <c r="AZ419" i="2"/>
  <c r="BA419" i="2" s="1"/>
  <c r="AL414" i="2"/>
  <c r="AY415" i="2"/>
  <c r="BA415" i="2" s="1"/>
  <c r="BA422" i="2"/>
  <c r="AJ417" i="2"/>
  <c r="AL423" i="2"/>
  <c r="AL418" i="2"/>
  <c r="AH421" i="2"/>
  <c r="AB421" i="2"/>
  <c r="AZ427" i="2"/>
  <c r="AL422" i="2"/>
  <c r="AH425" i="2"/>
  <c r="AB425" i="2"/>
  <c r="AZ426" i="2"/>
  <c r="BA426" i="2" s="1"/>
  <c r="AL435" i="2"/>
  <c r="AY436" i="2"/>
  <c r="BA436" i="2" s="1"/>
  <c r="AX430" i="2"/>
  <c r="BA441" i="2"/>
  <c r="AY442" i="2"/>
  <c r="AX436" i="2"/>
  <c r="AH437" i="2"/>
  <c r="AB437" i="2"/>
  <c r="AZ443" i="2"/>
  <c r="B439" i="2"/>
  <c r="B438" i="2"/>
  <c r="AH438" i="2" s="1"/>
  <c r="AI438" i="2"/>
  <c r="F438" i="2"/>
  <c r="G438" i="2" s="1"/>
  <c r="AA439" i="2"/>
  <c r="AN438" i="2"/>
  <c r="AO438" i="2" s="1"/>
  <c r="AL445" i="2"/>
  <c r="AE438" i="2"/>
  <c r="AL438" i="2"/>
  <c r="U438" i="2"/>
  <c r="AX441" i="2"/>
  <c r="AY447" i="2"/>
  <c r="AH442" i="2"/>
  <c r="AB442" i="2"/>
  <c r="AZ447" i="2"/>
  <c r="AZ448" i="2"/>
  <c r="BA448" i="2" s="1"/>
  <c r="BA449" i="2"/>
  <c r="AY451" i="2"/>
  <c r="AY450" i="2"/>
  <c r="BA450" i="2" s="1"/>
  <c r="AX445" i="2"/>
  <c r="AH446" i="2"/>
  <c r="AB446" i="2"/>
  <c r="AL453" i="2"/>
  <c r="AH451" i="2"/>
  <c r="AB451" i="2"/>
  <c r="BA457" i="2"/>
  <c r="AF482" i="2"/>
  <c r="AM489" i="2"/>
  <c r="AM482" i="2"/>
  <c r="AO482" i="2" s="1"/>
  <c r="X482" i="2"/>
  <c r="Y482" i="2" s="1"/>
  <c r="X483" i="2"/>
  <c r="Y483" i="2" s="1"/>
  <c r="AZ488" i="2"/>
  <c r="AX482" i="2"/>
  <c r="AZ485" i="2"/>
  <c r="AK391" i="2"/>
  <c r="AX392" i="2"/>
  <c r="AB401" i="2"/>
  <c r="AB405" i="2"/>
  <c r="AB409" i="2"/>
  <c r="AB413" i="2"/>
  <c r="AX413" i="2"/>
  <c r="AB417" i="2"/>
  <c r="BA424" i="2"/>
  <c r="AL427" i="2"/>
  <c r="AJ421" i="2"/>
  <c r="AK421" i="2"/>
  <c r="BA428" i="2"/>
  <c r="AL431" i="2"/>
  <c r="AL430" i="2"/>
  <c r="AJ425" i="2"/>
  <c r="AK425" i="2"/>
  <c r="AY425" i="2"/>
  <c r="BA425" i="2" s="1"/>
  <c r="AY432" i="2"/>
  <c r="BA432" i="2" s="1"/>
  <c r="AY433" i="2"/>
  <c r="BA433" i="2" s="1"/>
  <c r="AL436" i="2"/>
  <c r="AH431" i="2"/>
  <c r="AL437" i="2"/>
  <c r="AK431" i="2"/>
  <c r="AO431" i="2"/>
  <c r="AY437" i="2"/>
  <c r="BA437" i="2" s="1"/>
  <c r="AX431" i="2"/>
  <c r="AO432" i="2"/>
  <c r="AY438" i="2"/>
  <c r="BA438" i="2" s="1"/>
  <c r="AX432" i="2"/>
  <c r="AY439" i="2"/>
  <c r="AL442" i="2"/>
  <c r="AZ442" i="2"/>
  <c r="AJ437" i="2"/>
  <c r="AK437" i="2"/>
  <c r="H438" i="2"/>
  <c r="H439" i="2"/>
  <c r="K438" i="2"/>
  <c r="J438" i="2"/>
  <c r="AX438" i="2"/>
  <c r="AY446" i="2"/>
  <c r="BA446" i="2" s="1"/>
  <c r="AL448" i="2"/>
  <c r="AJ442" i="2"/>
  <c r="AK442" i="2"/>
  <c r="AN445" i="2"/>
  <c r="AO445" i="2" s="1"/>
  <c r="AZ451" i="2"/>
  <c r="AJ446" i="2"/>
  <c r="AK446" i="2"/>
  <c r="AZ453" i="2"/>
  <c r="BA453" i="2" s="1"/>
  <c r="AL454" i="2"/>
  <c r="BA454" i="2"/>
  <c r="AO449" i="2"/>
  <c r="AY455" i="2"/>
  <c r="BA455" i="2" s="1"/>
  <c r="AX449" i="2"/>
  <c r="AH450" i="2"/>
  <c r="AB450" i="2"/>
  <c r="AZ456" i="2"/>
  <c r="BA456" i="2" s="1"/>
  <c r="AL457" i="2"/>
  <c r="AO454" i="2"/>
  <c r="AY460" i="2"/>
  <c r="BA460" i="2" s="1"/>
  <c r="AX454" i="2"/>
  <c r="AH455" i="2"/>
  <c r="AB455" i="2"/>
  <c r="AY459" i="2"/>
  <c r="AZ477" i="2"/>
  <c r="AZ476" i="2"/>
  <c r="AZ473" i="2"/>
  <c r="AZ482" i="2"/>
  <c r="AL477" i="2"/>
  <c r="AY478" i="2"/>
  <c r="BA478" i="2" s="1"/>
  <c r="AZ487" i="2"/>
  <c r="BA487" i="2" s="1"/>
  <c r="AX481" i="2"/>
  <c r="AI500" i="2"/>
  <c r="N500" i="2"/>
  <c r="B500" i="2"/>
  <c r="B501" i="2"/>
  <c r="AG500" i="2"/>
  <c r="F500" i="2"/>
  <c r="G500" i="2" s="1"/>
  <c r="U500" i="2"/>
  <c r="J500" i="2"/>
  <c r="AX427" i="2"/>
  <c r="AJ429" i="2"/>
  <c r="AJ435" i="2"/>
  <c r="AZ435" i="2"/>
  <c r="BA435" i="2" s="1"/>
  <c r="AK436" i="2"/>
  <c r="AX437" i="2"/>
  <c r="X439" i="2"/>
  <c r="Y439" i="2" s="1"/>
  <c r="AK441" i="2"/>
  <c r="AJ444" i="2"/>
  <c r="AK445" i="2"/>
  <c r="AL446" i="2"/>
  <c r="AX446" i="2"/>
  <c r="AJ448" i="2"/>
  <c r="AK449" i="2"/>
  <c r="AL450" i="2"/>
  <c r="AX450" i="2"/>
  <c r="AX455" i="2"/>
  <c r="AJ457" i="2"/>
  <c r="AZ459" i="2"/>
  <c r="AX462" i="2"/>
  <c r="AL469" i="2"/>
  <c r="AJ463" i="2"/>
  <c r="AK463" i="2"/>
  <c r="AX466" i="2"/>
  <c r="AL473" i="2"/>
  <c r="AL472" i="2"/>
  <c r="AJ467" i="2"/>
  <c r="AK467" i="2"/>
  <c r="AY467" i="2"/>
  <c r="AY474" i="2"/>
  <c r="AJ471" i="2"/>
  <c r="AK471" i="2"/>
  <c r="AY471" i="2"/>
  <c r="AO473" i="2"/>
  <c r="AJ475" i="2"/>
  <c r="AL481" i="2"/>
  <c r="AY483" i="2"/>
  <c r="AJ480" i="2"/>
  <c r="AY486" i="2"/>
  <c r="AX480" i="2"/>
  <c r="AH481" i="2"/>
  <c r="AB481" i="2"/>
  <c r="AM494" i="2"/>
  <c r="AO494" i="2" s="1"/>
  <c r="AF487" i="2"/>
  <c r="S486" i="2"/>
  <c r="AZ494" i="2"/>
  <c r="AY496" i="2"/>
  <c r="AZ492" i="2"/>
  <c r="BA492" i="2" s="1"/>
  <c r="AL500" i="2"/>
  <c r="AK494" i="2"/>
  <c r="AJ494" i="2"/>
  <c r="AZ500" i="2"/>
  <c r="AL510" i="2"/>
  <c r="AJ504" i="2"/>
  <c r="AH504" i="2"/>
  <c r="AB504" i="2"/>
  <c r="AK504" i="2"/>
  <c r="AK429" i="2"/>
  <c r="AJ434" i="2"/>
  <c r="AZ434" i="2"/>
  <c r="AK435" i="2"/>
  <c r="AZ439" i="2"/>
  <c r="AJ440" i="2"/>
  <c r="AZ440" i="2"/>
  <c r="AK444" i="2"/>
  <c r="AK448" i="2"/>
  <c r="AL459" i="2"/>
  <c r="AK453" i="2"/>
  <c r="BA462" i="2"/>
  <c r="AK457" i="2"/>
  <c r="AZ463" i="2"/>
  <c r="BA463" i="2" s="1"/>
  <c r="AL458" i="2"/>
  <c r="AH459" i="2"/>
  <c r="AB459" i="2"/>
  <c r="AH461" i="2"/>
  <c r="AB461" i="2"/>
  <c r="AZ467" i="2"/>
  <c r="AX461" i="2"/>
  <c r="AL462" i="2"/>
  <c r="AH465" i="2"/>
  <c r="AB465" i="2"/>
  <c r="AZ471" i="2"/>
  <c r="AX465" i="2"/>
  <c r="AZ466" i="2"/>
  <c r="BA466" i="2" s="1"/>
  <c r="AH469" i="2"/>
  <c r="AB469" i="2"/>
  <c r="AZ475" i="2"/>
  <c r="AX469" i="2"/>
  <c r="AZ470" i="2"/>
  <c r="BA470" i="2" s="1"/>
  <c r="AY479" i="2"/>
  <c r="BA479" i="2" s="1"/>
  <c r="AX473" i="2"/>
  <c r="AZ474" i="2"/>
  <c r="AY485" i="2"/>
  <c r="BA485" i="2" s="1"/>
  <c r="AX479" i="2"/>
  <c r="AZ486" i="2"/>
  <c r="AL487" i="2"/>
  <c r="AJ481" i="2"/>
  <c r="AK481" i="2"/>
  <c r="AH482" i="2"/>
  <c r="AB482" i="2"/>
  <c r="AY488" i="2"/>
  <c r="BA488" i="2" s="1"/>
  <c r="AO492" i="2"/>
  <c r="AH493" i="2"/>
  <c r="AB493" i="2"/>
  <c r="AL503" i="2"/>
  <c r="AK497" i="2"/>
  <c r="AJ497" i="2"/>
  <c r="AH497" i="2"/>
  <c r="AZ504" i="2"/>
  <c r="BA504" i="2" s="1"/>
  <c r="AX498" i="2"/>
  <c r="AL518" i="2"/>
  <c r="AJ512" i="2"/>
  <c r="AK512" i="2"/>
  <c r="AX425" i="2"/>
  <c r="AB429" i="2"/>
  <c r="AB435" i="2"/>
  <c r="AF438" i="2"/>
  <c r="AB444" i="2"/>
  <c r="AX444" i="2"/>
  <c r="AK447" i="2"/>
  <c r="AB448" i="2"/>
  <c r="AJ451" i="2"/>
  <c r="AB453" i="2"/>
  <c r="AB457" i="2"/>
  <c r="AX457" i="2"/>
  <c r="AO458" i="2"/>
  <c r="AY464" i="2"/>
  <c r="BA464" i="2" s="1"/>
  <c r="AJ459" i="2"/>
  <c r="AZ465" i="2"/>
  <c r="AL467" i="2"/>
  <c r="AJ461" i="2"/>
  <c r="AK461" i="2"/>
  <c r="AO462" i="2"/>
  <c r="BA468" i="2"/>
  <c r="AX463" i="2"/>
  <c r="AL471" i="2"/>
  <c r="AJ465" i="2"/>
  <c r="AK465" i="2"/>
  <c r="AY465" i="2"/>
  <c r="BA465" i="2" s="1"/>
  <c r="AO466" i="2"/>
  <c r="BA472" i="2"/>
  <c r="AY473" i="2"/>
  <c r="BA473" i="2" s="1"/>
  <c r="AJ469" i="2"/>
  <c r="AL474" i="2"/>
  <c r="AL475" i="2"/>
  <c r="AK469" i="2"/>
  <c r="AY469" i="2"/>
  <c r="BA469" i="2" s="1"/>
  <c r="AO470" i="2"/>
  <c r="AY475" i="2"/>
  <c r="BA475" i="2" s="1"/>
  <c r="AY476" i="2"/>
  <c r="BA476" i="2" s="1"/>
  <c r="AX471" i="2"/>
  <c r="AL480" i="2"/>
  <c r="AH474" i="2"/>
  <c r="AK474" i="2"/>
  <c r="AH475" i="2"/>
  <c r="AB475" i="2"/>
  <c r="AZ481" i="2"/>
  <c r="AX475" i="2"/>
  <c r="AY482" i="2"/>
  <c r="BA482" i="2" s="1"/>
  <c r="AZ483" i="2"/>
  <c r="AH480" i="2"/>
  <c r="AK480" i="2"/>
  <c r="AZ480" i="2"/>
  <c r="AJ486" i="2"/>
  <c r="AH486" i="2"/>
  <c r="AZ495" i="2"/>
  <c r="BA495" i="2" s="1"/>
  <c r="AX489" i="2"/>
  <c r="AY490" i="2"/>
  <c r="BA490" i="2" s="1"/>
  <c r="AX492" i="2"/>
  <c r="AY498" i="2"/>
  <c r="AZ499" i="2"/>
  <c r="BA499" i="2" s="1"/>
  <c r="AX493" i="2"/>
  <c r="AZ496" i="2"/>
  <c r="AH499" i="2"/>
  <c r="AB499" i="2"/>
  <c r="AH501" i="2"/>
  <c r="AB501" i="2"/>
  <c r="AH502" i="2"/>
  <c r="AB502" i="2"/>
  <c r="AK472" i="2"/>
  <c r="S474" i="2"/>
  <c r="AY477" i="2"/>
  <c r="BA477" i="2" s="1"/>
  <c r="AJ478" i="2"/>
  <c r="AL482" i="2"/>
  <c r="AJ484" i="2"/>
  <c r="AZ484" i="2"/>
  <c r="BA484" i="2" s="1"/>
  <c r="AG485" i="2"/>
  <c r="AK485" i="2"/>
  <c r="AL486" i="2"/>
  <c r="AH489" i="2"/>
  <c r="AL489" i="2"/>
  <c r="B491" i="2"/>
  <c r="AL491" i="2" s="1"/>
  <c r="N491" i="2"/>
  <c r="AF491" i="2"/>
  <c r="AY497" i="2"/>
  <c r="BA497" i="2" s="1"/>
  <c r="B492" i="2"/>
  <c r="AZ498" i="2"/>
  <c r="J493" i="2"/>
  <c r="AY494" i="2"/>
  <c r="BA494" i="2" s="1"/>
  <c r="AL502" i="2"/>
  <c r="AH496" i="2"/>
  <c r="AB496" i="2"/>
  <c r="AX496" i="2"/>
  <c r="AJ498" i="2"/>
  <c r="AL504" i="2"/>
  <c r="AK498" i="2"/>
  <c r="AL505" i="2"/>
  <c r="AF499" i="2"/>
  <c r="S500" i="2"/>
  <c r="AM499" i="2"/>
  <c r="AO499" i="2" s="1"/>
  <c r="AL508" i="2"/>
  <c r="AJ502" i="2"/>
  <c r="AK502" i="2"/>
  <c r="AY502" i="2"/>
  <c r="AL511" i="2"/>
  <c r="AH505" i="2"/>
  <c r="AK505" i="2"/>
  <c r="AJ505" i="2"/>
  <c r="AY506" i="2"/>
  <c r="BA506" i="2" s="1"/>
  <c r="BA508" i="2"/>
  <c r="AX513" i="2"/>
  <c r="AZ519" i="2"/>
  <c r="AJ516" i="2"/>
  <c r="AL522" i="2"/>
  <c r="AK516" i="2"/>
  <c r="AL521" i="2"/>
  <c r="AX528" i="2"/>
  <c r="AJ477" i="2"/>
  <c r="AK478" i="2"/>
  <c r="AY481" i="2"/>
  <c r="BA481" i="2" s="1"/>
  <c r="AK484" i="2"/>
  <c r="AL485" i="2"/>
  <c r="AE486" i="2"/>
  <c r="AI486" i="2"/>
  <c r="AL496" i="2"/>
  <c r="AE489" i="2"/>
  <c r="AI489" i="2"/>
  <c r="J491" i="2"/>
  <c r="AG491" i="2"/>
  <c r="AL492" i="2"/>
  <c r="AY493" i="2"/>
  <c r="BA493" i="2" s="1"/>
  <c r="BA500" i="2"/>
  <c r="AL501" i="2"/>
  <c r="AK495" i="2"/>
  <c r="AZ501" i="2"/>
  <c r="BA501" i="2" s="1"/>
  <c r="AZ502" i="2"/>
  <c r="AL509" i="2"/>
  <c r="AJ503" i="2"/>
  <c r="AZ509" i="2"/>
  <c r="AX503" i="2"/>
  <c r="AH513" i="2"/>
  <c r="AB513" i="2"/>
  <c r="AX467" i="2"/>
  <c r="X473" i="2"/>
  <c r="Y473" i="2" s="1"/>
  <c r="AB478" i="2"/>
  <c r="X480" i="2"/>
  <c r="Y480" i="2" s="1"/>
  <c r="AB484" i="2"/>
  <c r="U485" i="2"/>
  <c r="AE485" i="2"/>
  <c r="U486" i="2"/>
  <c r="AN486" i="2"/>
  <c r="T488" i="2"/>
  <c r="U489" i="2"/>
  <c r="AN489" i="2"/>
  <c r="AX490" i="2"/>
  <c r="AB491" i="2"/>
  <c r="AX491" i="2"/>
  <c r="AF493" i="2"/>
  <c r="AB495" i="2"/>
  <c r="AK496" i="2"/>
  <c r="AZ503" i="2"/>
  <c r="BA503" i="2" s="1"/>
  <c r="X499" i="2"/>
  <c r="Y499" i="2" s="1"/>
  <c r="AZ505" i="2"/>
  <c r="BA505" i="2" s="1"/>
  <c r="AX499" i="2"/>
  <c r="AZ507" i="2"/>
  <c r="AX502" i="2"/>
  <c r="N503" i="2"/>
  <c r="L503" i="2"/>
  <c r="AH503" i="2"/>
  <c r="AB503" i="2"/>
  <c r="AK503" i="2"/>
  <c r="AZ510" i="2"/>
  <c r="BA510" i="2" s="1"/>
  <c r="AX504" i="2"/>
  <c r="AM506" i="2"/>
  <c r="AO506" i="2" s="1"/>
  <c r="BA507" i="2"/>
  <c r="BA509" i="2"/>
  <c r="AT529" i="2"/>
  <c r="AV529" i="2"/>
  <c r="AX511" i="2"/>
  <c r="AJ513" i="2"/>
  <c r="AK513" i="2"/>
  <c r="AY513" i="2"/>
  <c r="AH514" i="2"/>
  <c r="AB514" i="2"/>
  <c r="AX514" i="2"/>
  <c r="AZ520" i="2"/>
  <c r="BA520" i="2" s="1"/>
  <c r="AK517" i="2"/>
  <c r="AL523" i="2"/>
  <c r="AJ517" i="2"/>
  <c r="AY527" i="2"/>
  <c r="BA527" i="2" s="1"/>
  <c r="AJ523" i="2"/>
  <c r="AY529" i="2"/>
  <c r="AH524" i="2"/>
  <c r="AB524" i="2"/>
  <c r="AH525" i="2"/>
  <c r="AB525" i="2"/>
  <c r="AX526" i="2"/>
  <c r="AW529" i="2"/>
  <c r="AZ530" i="2" s="1"/>
  <c r="AV530" i="2"/>
  <c r="AX530" i="2" s="1"/>
  <c r="AH533" i="2"/>
  <c r="AB533" i="2"/>
  <c r="AO534" i="2"/>
  <c r="AZ511" i="2"/>
  <c r="BA511" i="2" s="1"/>
  <c r="AL512" i="2"/>
  <c r="AK506" i="2"/>
  <c r="AZ512" i="2"/>
  <c r="BA512" i="2" s="1"/>
  <c r="AL513" i="2"/>
  <c r="AK507" i="2"/>
  <c r="AZ513" i="2"/>
  <c r="AL514" i="2"/>
  <c r="AK508" i="2"/>
  <c r="AZ514" i="2"/>
  <c r="AL515" i="2"/>
  <c r="AK509" i="2"/>
  <c r="AZ515" i="2"/>
  <c r="BA515" i="2" s="1"/>
  <c r="AL516" i="2"/>
  <c r="AH510" i="2"/>
  <c r="AH511" i="2"/>
  <c r="AB511" i="2"/>
  <c r="AZ517" i="2"/>
  <c r="AK514" i="2"/>
  <c r="AY514" i="2"/>
  <c r="AH515" i="2"/>
  <c r="AB515" i="2"/>
  <c r="AX515" i="2"/>
  <c r="AZ521" i="2"/>
  <c r="BA521" i="2" s="1"/>
  <c r="AL520" i="2"/>
  <c r="AH523" i="2"/>
  <c r="AB523" i="2"/>
  <c r="AL531" i="2"/>
  <c r="AJ525" i="2"/>
  <c r="AK525" i="2"/>
  <c r="AH526" i="2"/>
  <c r="AK526" i="2"/>
  <c r="AZ534" i="2"/>
  <c r="AX532" i="2"/>
  <c r="AK533" i="2"/>
  <c r="AU535" i="2"/>
  <c r="AW535" i="2"/>
  <c r="AX535" i="2" s="1"/>
  <c r="AJ499" i="2"/>
  <c r="J503" i="2"/>
  <c r="AX505" i="2"/>
  <c r="AB506" i="2"/>
  <c r="AB507" i="2"/>
  <c r="AB508" i="2"/>
  <c r="AB509" i="2"/>
  <c r="AX509" i="2"/>
  <c r="AB510" i="2"/>
  <c r="AX510" i="2"/>
  <c r="AL517" i="2"/>
  <c r="AJ511" i="2"/>
  <c r="AK511" i="2"/>
  <c r="AH512" i="2"/>
  <c r="AB512" i="2"/>
  <c r="AZ518" i="2"/>
  <c r="BA518" i="2" s="1"/>
  <c r="BA519" i="2"/>
  <c r="AJ515" i="2"/>
  <c r="AK515" i="2"/>
  <c r="AH516" i="2"/>
  <c r="AB516" i="2"/>
  <c r="AX516" i="2"/>
  <c r="AZ522" i="2"/>
  <c r="BA522" i="2" s="1"/>
  <c r="BA517" i="2"/>
  <c r="AL519" i="2"/>
  <c r="BA526" i="2"/>
  <c r="AL528" i="2"/>
  <c r="AY528" i="2"/>
  <c r="BA528" i="2" s="1"/>
  <c r="AJ524" i="2"/>
  <c r="AL530" i="2"/>
  <c r="AH530" i="2"/>
  <c r="AK530" i="2"/>
  <c r="AO530" i="2"/>
  <c r="AL532" i="2"/>
  <c r="AZ532" i="2"/>
  <c r="AJ518" i="2"/>
  <c r="X519" i="2"/>
  <c r="Y519" i="2" s="1"/>
  <c r="AM519" i="2"/>
  <c r="AO519" i="2" s="1"/>
  <c r="X520" i="2"/>
  <c r="Y520" i="2" s="1"/>
  <c r="L523" i="2"/>
  <c r="AX523" i="2"/>
  <c r="AL524" i="2"/>
  <c r="AX524" i="2"/>
  <c r="AL525" i="2"/>
  <c r="AX525" i="2"/>
  <c r="AK527" i="2"/>
  <c r="AU527" i="2"/>
  <c r="AJ528" i="2"/>
  <c r="AT528" i="2"/>
  <c r="AU530" i="2"/>
  <c r="AT531" i="2"/>
  <c r="AV533" i="2"/>
  <c r="AX533" i="2" s="1"/>
  <c r="AU534" i="2"/>
  <c r="AJ535" i="2"/>
  <c r="AJ519" i="2"/>
  <c r="AY523" i="2"/>
  <c r="BA523" i="2" s="1"/>
  <c r="L524" i="2"/>
  <c r="AY524" i="2"/>
  <c r="BA524" i="2" s="1"/>
  <c r="AL526" i="2"/>
  <c r="AL527" i="2"/>
  <c r="AK528" i="2"/>
  <c r="AJ532" i="2"/>
  <c r="AB534" i="2"/>
  <c r="AB517" i="2"/>
  <c r="AX517" i="2"/>
  <c r="AB518" i="2"/>
  <c r="AX518" i="2"/>
  <c r="AK522" i="2"/>
  <c r="AB528" i="2"/>
  <c r="AK529" i="2"/>
  <c r="BA513" i="2" l="1"/>
  <c r="AY535" i="2"/>
  <c r="AX529" i="2"/>
  <c r="AL495" i="2"/>
  <c r="AL488" i="2"/>
  <c r="AG488" i="2"/>
  <c r="AA488" i="2"/>
  <c r="AN495" i="2"/>
  <c r="AO495" i="2" s="1"/>
  <c r="AN488" i="2"/>
  <c r="AO488" i="2" s="1"/>
  <c r="AI488" i="2"/>
  <c r="AE488" i="2"/>
  <c r="U488" i="2"/>
  <c r="AY534" i="2"/>
  <c r="BA534" i="2" s="1"/>
  <c r="AM474" i="2"/>
  <c r="AO474" i="2" s="1"/>
  <c r="X474" i="2"/>
  <c r="Y474" i="2" s="1"/>
  <c r="AM481" i="2"/>
  <c r="AO481" i="2" s="1"/>
  <c r="X475" i="2"/>
  <c r="Y475" i="2" s="1"/>
  <c r="AF474" i="2"/>
  <c r="BA498" i="2"/>
  <c r="BA474" i="2"/>
  <c r="AL507" i="2"/>
  <c r="AJ501" i="2"/>
  <c r="AK501" i="2"/>
  <c r="AO489" i="2"/>
  <c r="AH439" i="2"/>
  <c r="AB439" i="2"/>
  <c r="AK439" i="2"/>
  <c r="AJ439" i="2"/>
  <c r="BA427" i="2"/>
  <c r="AY354" i="2"/>
  <c r="BA354" i="2" s="1"/>
  <c r="AX348" i="2"/>
  <c r="AY350" i="2"/>
  <c r="BA350" i="2" s="1"/>
  <c r="AY351" i="2"/>
  <c r="BA351" i="2" s="1"/>
  <c r="BA399" i="2"/>
  <c r="AY352" i="2"/>
  <c r="BA352" i="2" s="1"/>
  <c r="AF373" i="2"/>
  <c r="S372" i="2"/>
  <c r="AM373" i="2"/>
  <c r="AY532" i="2"/>
  <c r="BA532" i="2" s="1"/>
  <c r="AY531" i="2"/>
  <c r="AL498" i="2"/>
  <c r="AH492" i="2"/>
  <c r="AK492" i="2"/>
  <c r="AJ492" i="2"/>
  <c r="AK491" i="2"/>
  <c r="AJ491" i="2"/>
  <c r="AL494" i="2"/>
  <c r="AL497" i="2"/>
  <c r="AF486" i="2"/>
  <c r="AM493" i="2"/>
  <c r="AO493" i="2" s="1"/>
  <c r="AM486" i="2"/>
  <c r="AO486" i="2" s="1"/>
  <c r="X485" i="2"/>
  <c r="Y485" i="2" s="1"/>
  <c r="BA483" i="2"/>
  <c r="BA471" i="2"/>
  <c r="BA467" i="2"/>
  <c r="AL506" i="2"/>
  <c r="AK500" i="2"/>
  <c r="AJ500" i="2"/>
  <c r="AH500" i="2"/>
  <c r="BA459" i="2"/>
  <c r="BA447" i="2"/>
  <c r="BA442" i="2"/>
  <c r="BA480" i="2"/>
  <c r="BA443" i="2"/>
  <c r="BA514" i="2"/>
  <c r="AZ535" i="2"/>
  <c r="AZ529" i="2"/>
  <c r="BA529" i="2" s="1"/>
  <c r="AZ531" i="2"/>
  <c r="AY530" i="2"/>
  <c r="BA530" i="2" s="1"/>
  <c r="AY533" i="2"/>
  <c r="BA502" i="2"/>
  <c r="AL493" i="2"/>
  <c r="AH491" i="2"/>
  <c r="BA496" i="2"/>
  <c r="BA439" i="2"/>
  <c r="BA440" i="2"/>
  <c r="BA420" i="2"/>
  <c r="AZ533" i="2"/>
  <c r="AM500" i="2"/>
  <c r="AO500" i="2" s="1"/>
  <c r="X500" i="2"/>
  <c r="Y500" i="2" s="1"/>
  <c r="AM507" i="2"/>
  <c r="AO507" i="2" s="1"/>
  <c r="S501" i="2"/>
  <c r="AF500" i="2"/>
  <c r="BA486" i="2"/>
  <c r="BA451" i="2"/>
  <c r="AL444" i="2"/>
  <c r="AJ438" i="2"/>
  <c r="AL440" i="2"/>
  <c r="AK438" i="2"/>
  <c r="AL443" i="2"/>
  <c r="AL439" i="2"/>
  <c r="AL441" i="2"/>
  <c r="BA434" i="2"/>
  <c r="BA394" i="2"/>
  <c r="AY353" i="2"/>
  <c r="BA353" i="2" s="1"/>
  <c r="AL367" i="2"/>
  <c r="AG367" i="2"/>
  <c r="U367" i="2"/>
  <c r="T366" i="2"/>
  <c r="AJ367" i="2" s="1"/>
  <c r="AI367" i="2"/>
  <c r="AE367" i="2"/>
  <c r="AJ368" i="2"/>
  <c r="BA358" i="2"/>
  <c r="AK258" i="2"/>
  <c r="AL264" i="2"/>
  <c r="AL259" i="2"/>
  <c r="AL263" i="2"/>
  <c r="S368" i="2"/>
  <c r="AF367" i="2"/>
  <c r="CC149" i="2"/>
  <c r="BA379" i="2"/>
  <c r="AO369" i="2"/>
  <c r="AL261" i="2"/>
  <c r="CE213" i="2"/>
  <c r="CD207" i="2"/>
  <c r="CC201" i="2"/>
  <c r="CC196" i="2"/>
  <c r="AI186" i="2"/>
  <c r="AJ187" i="2"/>
  <c r="AJ186" i="2"/>
  <c r="CD184" i="2"/>
  <c r="CD182" i="2"/>
  <c r="CD180" i="2"/>
  <c r="CE186" i="2"/>
  <c r="CD178" i="2"/>
  <c r="CE184" i="2"/>
  <c r="CD176" i="2"/>
  <c r="CE182" i="2"/>
  <c r="CD174" i="2"/>
  <c r="CE180" i="2"/>
  <c r="CD172" i="2"/>
  <c r="CE178" i="2"/>
  <c r="CD170" i="2"/>
  <c r="CE176" i="2"/>
  <c r="CD168" i="2"/>
  <c r="CE174" i="2"/>
  <c r="CD166" i="2"/>
  <c r="CE172" i="2"/>
  <c r="CD164" i="2"/>
  <c r="CE170" i="2"/>
  <c r="CD162" i="2"/>
  <c r="CE168" i="2"/>
  <c r="CD160" i="2"/>
  <c r="CE166" i="2"/>
  <c r="CD158" i="2"/>
  <c r="CE164" i="2"/>
  <c r="CD156" i="2"/>
  <c r="CE162" i="2"/>
  <c r="CD154" i="2"/>
  <c r="CE160" i="2"/>
  <c r="CD152" i="2"/>
  <c r="CE158" i="2"/>
  <c r="CD150" i="2"/>
  <c r="CE156" i="2"/>
  <c r="CE198" i="2"/>
  <c r="CE194" i="2"/>
  <c r="CC153" i="2"/>
  <c r="CC209" i="2"/>
  <c r="CC195" i="2"/>
  <c r="CC193" i="2"/>
  <c r="CC194" i="2"/>
  <c r="BU188" i="2"/>
  <c r="CC147" i="2"/>
  <c r="CE123" i="2"/>
  <c r="CD117" i="2"/>
  <c r="CE115" i="2"/>
  <c r="CD109" i="2"/>
  <c r="AA49" i="2"/>
  <c r="AE48" i="2"/>
  <c r="AA48" i="2"/>
  <c r="AG48" i="2"/>
  <c r="AJ49" i="2"/>
  <c r="W48" i="2"/>
  <c r="AJ48" i="2"/>
  <c r="CC200" i="2"/>
  <c r="CD124" i="2"/>
  <c r="CE130" i="2"/>
  <c r="CD100" i="2"/>
  <c r="CE106" i="2"/>
  <c r="CD81" i="2"/>
  <c r="CE87" i="2"/>
  <c r="CE212" i="2"/>
  <c r="CC152" i="2"/>
  <c r="CD143" i="2"/>
  <c r="CE149" i="2"/>
  <c r="CE144" i="2"/>
  <c r="CD138" i="2"/>
  <c r="CD133" i="2"/>
  <c r="CE139" i="2"/>
  <c r="CE132" i="2"/>
  <c r="CD121" i="2"/>
  <c r="CE127" i="2"/>
  <c r="CC123" i="2"/>
  <c r="CC114" i="2"/>
  <c r="CC113" i="2"/>
  <c r="AM99" i="2"/>
  <c r="AO99" i="2" s="1"/>
  <c r="CD88" i="2"/>
  <c r="CE90" i="2"/>
  <c r="AJ58" i="2"/>
  <c r="AI58" i="2"/>
  <c r="CC127" i="2"/>
  <c r="CE205" i="2"/>
  <c r="CD199" i="2"/>
  <c r="CC141" i="2"/>
  <c r="CD135" i="2"/>
  <c r="CE141" i="2"/>
  <c r="CC136" i="2"/>
  <c r="CD130" i="2"/>
  <c r="X121" i="2"/>
  <c r="AF121" i="2"/>
  <c r="S122" i="2"/>
  <c r="CC112" i="2"/>
  <c r="CD97" i="2"/>
  <c r="CE103" i="2"/>
  <c r="AH47" i="2"/>
  <c r="AN53" i="2"/>
  <c r="AI3" i="2"/>
  <c r="AJ3" i="2"/>
  <c r="AL187" i="2"/>
  <c r="AP187" i="2" s="1"/>
  <c r="CD122" i="2"/>
  <c r="CC128" i="2"/>
  <c r="CE104" i="2"/>
  <c r="AJ59" i="2"/>
  <c r="AI59" i="2"/>
  <c r="CC211" i="2"/>
  <c r="BU189" i="2"/>
  <c r="CC145" i="2"/>
  <c r="CC124" i="2"/>
  <c r="CC122" i="2"/>
  <c r="CC102" i="2"/>
  <c r="CC101" i="2"/>
  <c r="CC89" i="2"/>
  <c r="AO61" i="2"/>
  <c r="CC189" i="2"/>
  <c r="BA391" i="2"/>
  <c r="BA385" i="2"/>
  <c r="AM374" i="2"/>
  <c r="BA378" i="2"/>
  <c r="T373" i="2"/>
  <c r="AG372" i="2"/>
  <c r="AI372" i="2"/>
  <c r="AE372" i="2"/>
  <c r="U372" i="2"/>
  <c r="BA356" i="2"/>
  <c r="CD211" i="2"/>
  <c r="CE215" i="2"/>
  <c r="BU190" i="2"/>
  <c r="AL188" i="2"/>
  <c r="AP188" i="2" s="1"/>
  <c r="CD144" i="2"/>
  <c r="CE150" i="2"/>
  <c r="CC207" i="2"/>
  <c r="CE136" i="2"/>
  <c r="CC97" i="2"/>
  <c r="CE80" i="2"/>
  <c r="CE79" i="2"/>
  <c r="CE75" i="2"/>
  <c r="CE78" i="2"/>
  <c r="CE76" i="2"/>
  <c r="CD75" i="2"/>
  <c r="CE81" i="2"/>
  <c r="CE77" i="2"/>
  <c r="CE201" i="2"/>
  <c r="CD195" i="2"/>
  <c r="CD194" i="2"/>
  <c r="CE200" i="2"/>
  <c r="CE196" i="2"/>
  <c r="CD190" i="2"/>
  <c r="CD141" i="2"/>
  <c r="CE117" i="2"/>
  <c r="CD111" i="2"/>
  <c r="CE204" i="2"/>
  <c r="CC190" i="2"/>
  <c r="CC150" i="2"/>
  <c r="CD113" i="2"/>
  <c r="CE119" i="2"/>
  <c r="CD89" i="2"/>
  <c r="CE95" i="2"/>
  <c r="CE91" i="2"/>
  <c r="CD85" i="2"/>
  <c r="AO79" i="2"/>
  <c r="X131" i="2"/>
  <c r="S132" i="2"/>
  <c r="AF131" i="2"/>
  <c r="CD123" i="2"/>
  <c r="AJ11" i="2"/>
  <c r="AI11" i="2"/>
  <c r="CE143" i="2"/>
  <c r="CD137" i="2"/>
  <c r="CD119" i="2"/>
  <c r="CE125" i="2"/>
  <c r="CE122" i="2"/>
  <c r="CD116" i="2"/>
  <c r="CE110" i="2"/>
  <c r="CD104" i="2"/>
  <c r="CE109" i="2"/>
  <c r="CE82" i="2"/>
  <c r="CD76" i="2"/>
  <c r="AO80" i="2"/>
  <c r="AO68" i="2"/>
  <c r="AL49" i="2"/>
  <c r="CD136" i="2"/>
  <c r="CD131" i="2"/>
  <c r="CE137" i="2"/>
  <c r="CC121" i="2"/>
  <c r="CC120" i="2"/>
  <c r="CC118" i="2"/>
  <c r="CE105" i="2"/>
  <c r="CC151" i="2"/>
  <c r="CE121" i="2"/>
  <c r="CE102" i="2"/>
  <c r="CC106" i="2"/>
  <c r="AM96" i="2"/>
  <c r="AO96" i="2" s="1"/>
  <c r="AM92" i="2"/>
  <c r="AO92" i="2" s="1"/>
  <c r="AM95" i="2"/>
  <c r="AO95" i="2" s="1"/>
  <c r="AM90" i="2"/>
  <c r="AO90" i="2" s="1"/>
  <c r="AG13" i="2"/>
  <c r="W13" i="2"/>
  <c r="AK14" i="2"/>
  <c r="J13" i="2"/>
  <c r="E14" i="2"/>
  <c r="N14" i="2" s="1"/>
  <c r="V13" i="2"/>
  <c r="F13" i="2"/>
  <c r="G13" i="2" s="1"/>
  <c r="AF13" i="2"/>
  <c r="AI12" i="2"/>
  <c r="AJ12" i="2"/>
  <c r="I19" i="2"/>
  <c r="BA400" i="2"/>
  <c r="AM385" i="2"/>
  <c r="AM378" i="2"/>
  <c r="S379" i="2"/>
  <c r="AF378" i="2"/>
  <c r="BA376" i="2"/>
  <c r="BA401" i="2"/>
  <c r="AL260" i="2"/>
  <c r="BA413" i="2"/>
  <c r="AL258" i="2"/>
  <c r="CD203" i="2"/>
  <c r="CE206" i="2"/>
  <c r="CD200" i="2"/>
  <c r="CE202" i="2"/>
  <c r="CD196" i="2"/>
  <c r="CE197" i="2"/>
  <c r="CD191" i="2"/>
  <c r="CD185" i="2"/>
  <c r="CD183" i="2"/>
  <c r="CD181" i="2"/>
  <c r="CD179" i="2"/>
  <c r="CE185" i="2"/>
  <c r="CD177" i="2"/>
  <c r="CE183" i="2"/>
  <c r="CD175" i="2"/>
  <c r="CE181" i="2"/>
  <c r="CD173" i="2"/>
  <c r="CE179" i="2"/>
  <c r="CD171" i="2"/>
  <c r="CE177" i="2"/>
  <c r="CD169" i="2"/>
  <c r="CE175" i="2"/>
  <c r="CD167" i="2"/>
  <c r="CE173" i="2"/>
  <c r="CD165" i="2"/>
  <c r="CE171" i="2"/>
  <c r="CD163" i="2"/>
  <c r="CE169" i="2"/>
  <c r="CD161" i="2"/>
  <c r="CE167" i="2"/>
  <c r="CD159" i="2"/>
  <c r="CE165" i="2"/>
  <c r="CD157" i="2"/>
  <c r="CE163" i="2"/>
  <c r="CD155" i="2"/>
  <c r="CE161" i="2"/>
  <c r="CD153" i="2"/>
  <c r="CE159" i="2"/>
  <c r="CD151" i="2"/>
  <c r="CE157" i="2"/>
  <c r="CD149" i="2"/>
  <c r="CE155" i="2"/>
  <c r="CE154" i="2"/>
  <c r="CC215" i="2"/>
  <c r="CC206" i="2"/>
  <c r="CE199" i="2"/>
  <c r="CE195" i="2"/>
  <c r="CC191" i="2"/>
  <c r="CC144" i="2"/>
  <c r="CC116" i="2"/>
  <c r="CC115" i="2"/>
  <c r="CC94" i="2"/>
  <c r="CD83" i="2"/>
  <c r="CE89" i="2"/>
  <c r="CD79" i="2"/>
  <c r="CE85" i="2"/>
  <c r="CE148" i="2"/>
  <c r="CD142" i="2"/>
  <c r="CE147" i="2"/>
  <c r="CE120" i="2"/>
  <c r="CD114" i="2"/>
  <c r="CE98" i="2"/>
  <c r="CD92" i="2"/>
  <c r="CE83" i="2"/>
  <c r="CE210" i="2"/>
  <c r="CD204" i="2"/>
  <c r="CD94" i="2"/>
  <c r="CE100" i="2"/>
  <c r="CE214" i="2"/>
  <c r="AF148" i="2"/>
  <c r="S149" i="2"/>
  <c r="X148" i="2"/>
  <c r="CE153" i="2"/>
  <c r="CE135" i="2"/>
  <c r="CD129" i="2"/>
  <c r="CE128" i="2"/>
  <c r="AM121" i="2"/>
  <c r="AO121" i="2" s="1"/>
  <c r="CE118" i="2"/>
  <c r="CE114" i="2"/>
  <c r="S111" i="2"/>
  <c r="AF110" i="2"/>
  <c r="X110" i="2"/>
  <c r="CE108" i="2"/>
  <c r="CD102" i="2"/>
  <c r="CE107" i="2"/>
  <c r="AM98" i="2"/>
  <c r="AO98" i="2" s="1"/>
  <c r="CE88" i="2"/>
  <c r="CE84" i="2"/>
  <c r="AI48" i="2"/>
  <c r="CC131" i="2"/>
  <c r="CD125" i="2"/>
  <c r="CC90" i="2"/>
  <c r="X102" i="2"/>
  <c r="AF102" i="2"/>
  <c r="S103" i="2"/>
  <c r="CC92" i="2"/>
  <c r="AO77" i="2"/>
  <c r="AO59" i="2"/>
  <c r="AL47" i="2"/>
  <c r="AI10" i="2"/>
  <c r="AJ10" i="2"/>
  <c r="CC192" i="2"/>
  <c r="CE142" i="2"/>
  <c r="CE126" i="2"/>
  <c r="CC109" i="2"/>
  <c r="CD103" i="2"/>
  <c r="AM102" i="2"/>
  <c r="AO102" i="2" s="1"/>
  <c r="CC91" i="2"/>
  <c r="CC143" i="2"/>
  <c r="AM131" i="2"/>
  <c r="AO131" i="2" s="1"/>
  <c r="CE116" i="2"/>
  <c r="CE112" i="2"/>
  <c r="CD106" i="2"/>
  <c r="CE111" i="2"/>
  <c r="CC93" i="2"/>
  <c r="AO86" i="2"/>
  <c r="AO63" i="2"/>
  <c r="M15" i="2"/>
  <c r="K14" i="2"/>
  <c r="O14" i="2"/>
  <c r="AI4" i="2"/>
  <c r="AJ4" i="2"/>
  <c r="CC100" i="2"/>
  <c r="CD90" i="2"/>
  <c r="CC96" i="2"/>
  <c r="CE124" i="2"/>
  <c r="CC87" i="2"/>
  <c r="CE94" i="2"/>
  <c r="BA380" i="2"/>
  <c r="BA343" i="2"/>
  <c r="BU192" i="2"/>
  <c r="BU193" i="2"/>
  <c r="AL192" i="2"/>
  <c r="AP192" i="2" s="1"/>
  <c r="CB187" i="2"/>
  <c r="AK187" i="2"/>
  <c r="BU191" i="2"/>
  <c r="BU187" i="2"/>
  <c r="AL193" i="2"/>
  <c r="AP193" i="2" s="1"/>
  <c r="AL189" i="2"/>
  <c r="AP189" i="2" s="1"/>
  <c r="CE151" i="2"/>
  <c r="CD145" i="2"/>
  <c r="BA416" i="2"/>
  <c r="BA340" i="2"/>
  <c r="AL262" i="2"/>
  <c r="CE211" i="2"/>
  <c r="CD205" i="2"/>
  <c r="CE145" i="2"/>
  <c r="CE208" i="2"/>
  <c r="CD148" i="2"/>
  <c r="CE146" i="2"/>
  <c r="CD140" i="2"/>
  <c r="CE140" i="2"/>
  <c r="CC99" i="2"/>
  <c r="CC98" i="2"/>
  <c r="CE93" i="2"/>
  <c r="CD87" i="2"/>
  <c r="CC213" i="2"/>
  <c r="CE203" i="2"/>
  <c r="CC199" i="2"/>
  <c r="CC198" i="2"/>
  <c r="AL190" i="2"/>
  <c r="AP190" i="2" s="1"/>
  <c r="CC146" i="2"/>
  <c r="CE133" i="2"/>
  <c r="CD127" i="2"/>
  <c r="CE113" i="2"/>
  <c r="CD107" i="2"/>
  <c r="CE101" i="2"/>
  <c r="CD95" i="2"/>
  <c r="CC78" i="2"/>
  <c r="CC76" i="2"/>
  <c r="CC81" i="2"/>
  <c r="CC77" i="2"/>
  <c r="CC80" i="2"/>
  <c r="CC75" i="2"/>
  <c r="CC79" i="2"/>
  <c r="CC204" i="2"/>
  <c r="CC203" i="2"/>
  <c r="CC148" i="2"/>
  <c r="AH258" i="2"/>
  <c r="CD147" i="2"/>
  <c r="CE129" i="2"/>
  <c r="CC111" i="2"/>
  <c r="CD105" i="2"/>
  <c r="CE86" i="2"/>
  <c r="CC95" i="2"/>
  <c r="AL191" i="2"/>
  <c r="AP191" i="2" s="1"/>
  <c r="CC135" i="2"/>
  <c r="CC134" i="2"/>
  <c r="AO67" i="2"/>
  <c r="CC140" i="2"/>
  <c r="CD134" i="2"/>
  <c r="AL65" i="2"/>
  <c r="AL64" i="2"/>
  <c r="AK60" i="2"/>
  <c r="AL63" i="2"/>
  <c r="AL66" i="2"/>
  <c r="CE207" i="2"/>
  <c r="CC138" i="2"/>
  <c r="CD132" i="2"/>
  <c r="AM130" i="2"/>
  <c r="AO130" i="2" s="1"/>
  <c r="CC126" i="2"/>
  <c r="CD120" i="2"/>
  <c r="CC125" i="2"/>
  <c r="CC107" i="2"/>
  <c r="CD101" i="2"/>
  <c r="CC104" i="2"/>
  <c r="CD98" i="2"/>
  <c r="CC103" i="2"/>
  <c r="AM97" i="2"/>
  <c r="AO97" i="2" s="1"/>
  <c r="AM94" i="2"/>
  <c r="AO94" i="2" s="1"/>
  <c r="AM91" i="2"/>
  <c r="AO91" i="2" s="1"/>
  <c r="CC85" i="2"/>
  <c r="CC83" i="2"/>
  <c r="CC82" i="2"/>
  <c r="AO73" i="2"/>
  <c r="AO71" i="2"/>
  <c r="AO53" i="2"/>
  <c r="AF216" i="2"/>
  <c r="S217" i="2"/>
  <c r="AL50" i="2"/>
  <c r="AJ8" i="2"/>
  <c r="AN52" i="2"/>
  <c r="AO52" i="2" s="1"/>
  <c r="S218" i="2" l="1"/>
  <c r="AF217" i="2"/>
  <c r="X103" i="2"/>
  <c r="S104" i="2"/>
  <c r="AF103" i="2"/>
  <c r="AM386" i="2"/>
  <c r="S380" i="2"/>
  <c r="AF379" i="2"/>
  <c r="AM379" i="2"/>
  <c r="I20" i="2"/>
  <c r="AJ13" i="2"/>
  <c r="AI13" i="2"/>
  <c r="AN54" i="2"/>
  <c r="AO54" i="2" s="1"/>
  <c r="AH48" i="2"/>
  <c r="AL52" i="2"/>
  <c r="AL48" i="2"/>
  <c r="AL53" i="2"/>
  <c r="AL54" i="2"/>
  <c r="AL51" i="2"/>
  <c r="BA533" i="2"/>
  <c r="BA531" i="2"/>
  <c r="AH488" i="2"/>
  <c r="AB488" i="2"/>
  <c r="AJ488" i="2"/>
  <c r="CD187" i="2"/>
  <c r="CE193" i="2"/>
  <c r="CE192" i="2"/>
  <c r="CE187" i="2"/>
  <c r="CE191" i="2"/>
  <c r="AK15" i="2"/>
  <c r="E15" i="2"/>
  <c r="AF14" i="2"/>
  <c r="AG14" i="2"/>
  <c r="V14" i="2"/>
  <c r="F14" i="2"/>
  <c r="G14" i="2" s="1"/>
  <c r="J14" i="2"/>
  <c r="X132" i="2"/>
  <c r="S133" i="2"/>
  <c r="AF132" i="2"/>
  <c r="CE188" i="2"/>
  <c r="AF368" i="2"/>
  <c r="AM368" i="2"/>
  <c r="AO368" i="2" s="1"/>
  <c r="AM375" i="2"/>
  <c r="AF501" i="2"/>
  <c r="AM508" i="2"/>
  <c r="AO508" i="2" s="1"/>
  <c r="X502" i="2"/>
  <c r="Y502" i="2" s="1"/>
  <c r="X501" i="2"/>
  <c r="Y501" i="2" s="1"/>
  <c r="AM501" i="2"/>
  <c r="AO501" i="2" s="1"/>
  <c r="BA535" i="2"/>
  <c r="AM154" i="2"/>
  <c r="AO154" i="2" s="1"/>
  <c r="AM103" i="2"/>
  <c r="AO103" i="2" s="1"/>
  <c r="X122" i="2"/>
  <c r="AF122" i="2"/>
  <c r="X123" i="2"/>
  <c r="AM129" i="2" s="1"/>
  <c r="AO129" i="2" s="1"/>
  <c r="AH49" i="2"/>
  <c r="AN55" i="2"/>
  <c r="AO55" i="2" s="1"/>
  <c r="AL55" i="2"/>
  <c r="CE190" i="2"/>
  <c r="AF372" i="2"/>
  <c r="AM372" i="2"/>
  <c r="M16" i="2"/>
  <c r="O15" i="2"/>
  <c r="N15" i="2"/>
  <c r="K15" i="2"/>
  <c r="X111" i="2"/>
  <c r="S112" i="2"/>
  <c r="AF111" i="2"/>
  <c r="S150" i="2"/>
  <c r="X149" i="2"/>
  <c r="AM149" i="2" s="1"/>
  <c r="AO149" i="2" s="1"/>
  <c r="AF149" i="2"/>
  <c r="CE189" i="2"/>
  <c r="AG373" i="2"/>
  <c r="AN373" i="2"/>
  <c r="AO373" i="2" s="1"/>
  <c r="T374" i="2"/>
  <c r="AI373" i="2"/>
  <c r="AE373" i="2"/>
  <c r="AL373" i="2"/>
  <c r="U373" i="2"/>
  <c r="AM153" i="2"/>
  <c r="AO153" i="2" s="1"/>
  <c r="AI366" i="2"/>
  <c r="AE366" i="2"/>
  <c r="AL366" i="2"/>
  <c r="U366" i="2"/>
  <c r="AG366" i="2"/>
  <c r="T365" i="2"/>
  <c r="AJ366" i="2" s="1"/>
  <c r="AN366" i="2"/>
  <c r="AI374" i="2" l="1"/>
  <c r="AE374" i="2"/>
  <c r="T375" i="2"/>
  <c r="AL374" i="2"/>
  <c r="U374" i="2"/>
  <c r="AG374" i="2"/>
  <c r="AN374" i="2"/>
  <c r="AO374" i="2" s="1"/>
  <c r="AM151" i="2"/>
  <c r="AO151" i="2" s="1"/>
  <c r="S151" i="2"/>
  <c r="AF150" i="2"/>
  <c r="AM128" i="2"/>
  <c r="AO128" i="2" s="1"/>
  <c r="AM123" i="2"/>
  <c r="AO123" i="2" s="1"/>
  <c r="AM126" i="2"/>
  <c r="AO126" i="2" s="1"/>
  <c r="AM122" i="2"/>
  <c r="AO122" i="2" s="1"/>
  <c r="X133" i="2"/>
  <c r="S134" i="2"/>
  <c r="AF133" i="2"/>
  <c r="AI14" i="2"/>
  <c r="AJ14" i="2"/>
  <c r="AM124" i="2"/>
  <c r="AO124" i="2" s="1"/>
  <c r="AF218" i="2"/>
  <c r="S219" i="2"/>
  <c r="AI365" i="2"/>
  <c r="AE365" i="2"/>
  <c r="U365" i="2"/>
  <c r="AG365" i="2"/>
  <c r="AJ365" i="2"/>
  <c r="AL372" i="2"/>
  <c r="AN372" i="2"/>
  <c r="AO372" i="2" s="1"/>
  <c r="AM125" i="2"/>
  <c r="AO125" i="2" s="1"/>
  <c r="X104" i="2"/>
  <c r="AF104" i="2"/>
  <c r="S105" i="2"/>
  <c r="AF112" i="2"/>
  <c r="X113" i="2"/>
  <c r="AM119" i="2" s="1"/>
  <c r="AO119" i="2" s="1"/>
  <c r="X112" i="2"/>
  <c r="AM118" i="2" s="1"/>
  <c r="AO118" i="2" s="1"/>
  <c r="AM127" i="2"/>
  <c r="AO127" i="2" s="1"/>
  <c r="AM387" i="2"/>
  <c r="AM380" i="2"/>
  <c r="AF380" i="2"/>
  <c r="S381" i="2"/>
  <c r="AM132" i="2"/>
  <c r="AO132" i="2" s="1"/>
  <c r="AM155" i="2"/>
  <c r="AO155" i="2" s="1"/>
  <c r="AM150" i="2"/>
  <c r="AO150" i="2" s="1"/>
  <c r="AM152" i="2"/>
  <c r="AO152" i="2" s="1"/>
  <c r="AM114" i="2"/>
  <c r="AO114" i="2" s="1"/>
  <c r="AM115" i="2"/>
  <c r="AO115" i="2" s="1"/>
  <c r="M17" i="2"/>
  <c r="O16" i="2"/>
  <c r="K16" i="2"/>
  <c r="AK16" i="2"/>
  <c r="AF15" i="2"/>
  <c r="AG15" i="2"/>
  <c r="F15" i="2"/>
  <c r="G15" i="2" s="1"/>
  <c r="E16" i="2"/>
  <c r="N16" i="2" s="1"/>
  <c r="V15" i="2"/>
  <c r="AI15" i="2" s="1"/>
  <c r="W15" i="2"/>
  <c r="J15" i="2"/>
  <c r="I21" i="2"/>
  <c r="AM104" i="2"/>
  <c r="AO104" i="2" s="1"/>
  <c r="I22" i="2" l="1"/>
  <c r="AK17" i="2"/>
  <c r="AG16" i="2"/>
  <c r="W16" i="2"/>
  <c r="AA16" i="2" s="1"/>
  <c r="AF16" i="2"/>
  <c r="V16" i="2"/>
  <c r="F16" i="2"/>
  <c r="G16" i="2" s="1"/>
  <c r="J16" i="2"/>
  <c r="E17" i="2"/>
  <c r="AM117" i="2"/>
  <c r="AO117" i="2" s="1"/>
  <c r="AF381" i="2"/>
  <c r="AM388" i="2"/>
  <c r="S382" i="2"/>
  <c r="AM381" i="2"/>
  <c r="X105" i="2"/>
  <c r="S106" i="2"/>
  <c r="AF105" i="2"/>
  <c r="AL375" i="2"/>
  <c r="U375" i="2"/>
  <c r="AG375" i="2"/>
  <c r="AN375" i="2"/>
  <c r="AO375" i="2" s="1"/>
  <c r="AE375" i="2"/>
  <c r="T376" i="2"/>
  <c r="AI375" i="2"/>
  <c r="M18" i="2"/>
  <c r="N17" i="2"/>
  <c r="O17" i="2"/>
  <c r="K17" i="2"/>
  <c r="X134" i="2"/>
  <c r="AF134" i="2"/>
  <c r="S135" i="2"/>
  <c r="S152" i="2"/>
  <c r="AF151" i="2"/>
  <c r="AF219" i="2"/>
  <c r="S220" i="2"/>
  <c r="AM133" i="2"/>
  <c r="AO133" i="2" s="1"/>
  <c r="AM116" i="2"/>
  <c r="AO116" i="2" s="1"/>
  <c r="AJ16" i="2" l="1"/>
  <c r="AI16" i="2"/>
  <c r="AM134" i="2"/>
  <c r="AO134" i="2" s="1"/>
  <c r="M19" i="2"/>
  <c r="O18" i="2"/>
  <c r="K18" i="2"/>
  <c r="AM389" i="2"/>
  <c r="AM382" i="2"/>
  <c r="AF382" i="2"/>
  <c r="S383" i="2"/>
  <c r="AK18" i="2"/>
  <c r="AG17" i="2"/>
  <c r="W17" i="2"/>
  <c r="AA17" i="2" s="1"/>
  <c r="AF17" i="2"/>
  <c r="V17" i="2"/>
  <c r="F17" i="2"/>
  <c r="G17" i="2" s="1"/>
  <c r="E18" i="2"/>
  <c r="J17" i="2"/>
  <c r="S221" i="2"/>
  <c r="AF220" i="2"/>
  <c r="S153" i="2"/>
  <c r="AF152" i="2"/>
  <c r="X107" i="2"/>
  <c r="AM113" i="2" s="1"/>
  <c r="AO113" i="2" s="1"/>
  <c r="X106" i="2"/>
  <c r="AF106" i="2"/>
  <c r="AH16" i="2"/>
  <c r="AL16" i="2"/>
  <c r="AL17" i="2"/>
  <c r="I23" i="2"/>
  <c r="X135" i="2"/>
  <c r="AM135" i="2" s="1"/>
  <c r="AO135" i="2" s="1"/>
  <c r="S136" i="2"/>
  <c r="AF135" i="2"/>
  <c r="AG376" i="2"/>
  <c r="AN376" i="2"/>
  <c r="AO376" i="2" s="1"/>
  <c r="T377" i="2"/>
  <c r="AI376" i="2"/>
  <c r="AE376" i="2"/>
  <c r="U376" i="2"/>
  <c r="AL376" i="2"/>
  <c r="AM111" i="2"/>
  <c r="AO111" i="2" s="1"/>
  <c r="AM109" i="2"/>
  <c r="AO109" i="2" s="1"/>
  <c r="AM105" i="2"/>
  <c r="AO105" i="2" s="1"/>
  <c r="AM107" i="2"/>
  <c r="AO107" i="2" s="1"/>
  <c r="AF383" i="2" l="1"/>
  <c r="AM390" i="2"/>
  <c r="AM383" i="2"/>
  <c r="S384" i="2"/>
  <c r="S154" i="2"/>
  <c r="AF153" i="2"/>
  <c r="AG18" i="2"/>
  <c r="W18" i="2"/>
  <c r="AA18" i="2" s="1"/>
  <c r="AK19" i="2"/>
  <c r="AF18" i="2"/>
  <c r="V18" i="2"/>
  <c r="F18" i="2"/>
  <c r="G18" i="2" s="1"/>
  <c r="E19" i="2"/>
  <c r="J18" i="2"/>
  <c r="AH17" i="2"/>
  <c r="N18" i="2"/>
  <c r="AL384" i="2"/>
  <c r="AN377" i="2"/>
  <c r="AO377" i="2" s="1"/>
  <c r="T378" i="2"/>
  <c r="AI377" i="2"/>
  <c r="AE377" i="2"/>
  <c r="U377" i="2"/>
  <c r="AN384" i="2"/>
  <c r="AL377" i="2"/>
  <c r="AG377" i="2"/>
  <c r="AF136" i="2"/>
  <c r="X136" i="2"/>
  <c r="S137" i="2"/>
  <c r="I24" i="2"/>
  <c r="AM112" i="2"/>
  <c r="AO112" i="2" s="1"/>
  <c r="AM108" i="2"/>
  <c r="AO108" i="2" s="1"/>
  <c r="AM106" i="2"/>
  <c r="AO106" i="2" s="1"/>
  <c r="AM110" i="2"/>
  <c r="AO110" i="2" s="1"/>
  <c r="S222" i="2"/>
  <c r="AF221" i="2"/>
  <c r="AJ17" i="2"/>
  <c r="AI17" i="2"/>
  <c r="M20" i="2"/>
  <c r="N19" i="2"/>
  <c r="O19" i="2"/>
  <c r="K19" i="2"/>
  <c r="M21" i="2" l="1"/>
  <c r="O20" i="2"/>
  <c r="K20" i="2"/>
  <c r="AM136" i="2"/>
  <c r="AO136" i="2" s="1"/>
  <c r="AN385" i="2"/>
  <c r="AO385" i="2" s="1"/>
  <c r="AL385" i="2"/>
  <c r="T379" i="2"/>
  <c r="AI378" i="2"/>
  <c r="AE378" i="2"/>
  <c r="U378" i="2"/>
  <c r="AL378" i="2"/>
  <c r="AG378" i="2"/>
  <c r="AN378" i="2"/>
  <c r="AO378" i="2" s="1"/>
  <c r="AH18" i="2"/>
  <c r="AL18" i="2"/>
  <c r="AL19" i="2"/>
  <c r="X385" i="2"/>
  <c r="AM391" i="2"/>
  <c r="AO391" i="2" s="1"/>
  <c r="AF384" i="2"/>
  <c r="AM384" i="2"/>
  <c r="AO384" i="2" s="1"/>
  <c r="AF222" i="2"/>
  <c r="S223" i="2"/>
  <c r="I25" i="2"/>
  <c r="AJ18" i="2"/>
  <c r="AI18" i="2"/>
  <c r="S138" i="2"/>
  <c r="X137" i="2"/>
  <c r="AM137" i="2" s="1"/>
  <c r="AO137" i="2" s="1"/>
  <c r="AF137" i="2"/>
  <c r="AK20" i="2"/>
  <c r="AG19" i="2"/>
  <c r="V19" i="2"/>
  <c r="F19" i="2"/>
  <c r="G19" i="2" s="1"/>
  <c r="AF19" i="2"/>
  <c r="E20" i="2"/>
  <c r="J19" i="2"/>
  <c r="S155" i="2"/>
  <c r="AF154" i="2"/>
  <c r="S156" i="2" l="1"/>
  <c r="AF155" i="2"/>
  <c r="I26" i="2"/>
  <c r="AJ19" i="2"/>
  <c r="AI19" i="2"/>
  <c r="AM138" i="2"/>
  <c r="AO138" i="2" s="1"/>
  <c r="S224" i="2"/>
  <c r="AF223" i="2"/>
  <c r="AN386" i="2"/>
  <c r="AO386" i="2" s="1"/>
  <c r="AL379" i="2"/>
  <c r="AG379" i="2"/>
  <c r="AL386" i="2"/>
  <c r="AN379" i="2"/>
  <c r="AO379" i="2" s="1"/>
  <c r="T380" i="2"/>
  <c r="AI379" i="2"/>
  <c r="U379" i="2"/>
  <c r="AE379" i="2"/>
  <c r="AK21" i="2"/>
  <c r="AG20" i="2"/>
  <c r="W20" i="2"/>
  <c r="AA20" i="2" s="1"/>
  <c r="V20" i="2"/>
  <c r="F20" i="2"/>
  <c r="G20" i="2" s="1"/>
  <c r="AF20" i="2"/>
  <c r="E21" i="2"/>
  <c r="N21" i="2" s="1"/>
  <c r="J20" i="2"/>
  <c r="AF138" i="2"/>
  <c r="X138" i="2"/>
  <c r="S139" i="2"/>
  <c r="M22" i="2"/>
  <c r="O21" i="2"/>
  <c r="CF21" i="2"/>
  <c r="K21" i="2"/>
  <c r="N20" i="2"/>
  <c r="S225" i="2" l="1"/>
  <c r="AF224" i="2"/>
  <c r="O22" i="2"/>
  <c r="M23" i="2"/>
  <c r="CF22" i="2"/>
  <c r="K22" i="2"/>
  <c r="AJ20" i="2"/>
  <c r="AI20" i="2"/>
  <c r="AN387" i="2"/>
  <c r="AO387" i="2" s="1"/>
  <c r="AG380" i="2"/>
  <c r="AL387" i="2"/>
  <c r="AL380" i="2"/>
  <c r="T381" i="2"/>
  <c r="AE380" i="2"/>
  <c r="U380" i="2"/>
  <c r="AI380" i="2"/>
  <c r="AN380" i="2"/>
  <c r="AO380" i="2" s="1"/>
  <c r="S140" i="2"/>
  <c r="X139" i="2"/>
  <c r="AF139" i="2"/>
  <c r="AK22" i="2"/>
  <c r="AG21" i="2"/>
  <c r="W21" i="2"/>
  <c r="AA21" i="2" s="1"/>
  <c r="E22" i="2"/>
  <c r="AF21" i="2"/>
  <c r="V21" i="2"/>
  <c r="F21" i="2"/>
  <c r="G21" i="2" s="1"/>
  <c r="J21" i="2"/>
  <c r="AH20" i="2"/>
  <c r="AL20" i="2"/>
  <c r="AL21" i="2"/>
  <c r="I27" i="2"/>
  <c r="S157" i="2"/>
  <c r="AF156" i="2"/>
  <c r="S158" i="2" l="1"/>
  <c r="AF157" i="2"/>
  <c r="AI21" i="2"/>
  <c r="AJ21" i="2"/>
  <c r="AF140" i="2"/>
  <c r="S141" i="2"/>
  <c r="X140" i="2"/>
  <c r="AN381" i="2"/>
  <c r="AO381" i="2" s="1"/>
  <c r="AN388" i="2"/>
  <c r="AO388" i="2" s="1"/>
  <c r="T382" i="2"/>
  <c r="AL388" i="2"/>
  <c r="AL381" i="2"/>
  <c r="AG381" i="2"/>
  <c r="U381" i="2"/>
  <c r="AE381" i="2"/>
  <c r="AI381" i="2"/>
  <c r="I28" i="2"/>
  <c r="AG22" i="2"/>
  <c r="E23" i="2"/>
  <c r="AF22" i="2"/>
  <c r="V22" i="2"/>
  <c r="F22" i="2"/>
  <c r="G22" i="2" s="1"/>
  <c r="AK23" i="2"/>
  <c r="J22" i="2"/>
  <c r="CF23" i="2"/>
  <c r="O23" i="2"/>
  <c r="M24" i="2"/>
  <c r="N23" i="2"/>
  <c r="K23" i="2"/>
  <c r="S226" i="2"/>
  <c r="AF225" i="2"/>
  <c r="AH21" i="2"/>
  <c r="AM140" i="2"/>
  <c r="AO140" i="2" s="1"/>
  <c r="N22" i="2"/>
  <c r="AM139" i="2"/>
  <c r="AO139" i="2" s="1"/>
  <c r="CF38" i="2" l="1"/>
  <c r="CF24" i="2"/>
  <c r="O24" i="2"/>
  <c r="M25" i="2"/>
  <c r="K24" i="2"/>
  <c r="E24" i="2"/>
  <c r="N24" i="2" s="1"/>
  <c r="AF23" i="2"/>
  <c r="V23" i="2"/>
  <c r="F23" i="2"/>
  <c r="G23" i="2" s="1"/>
  <c r="AK24" i="2"/>
  <c r="AG23" i="2"/>
  <c r="J23" i="2"/>
  <c r="I29" i="2"/>
  <c r="AI382" i="2"/>
  <c r="AE382" i="2"/>
  <c r="U382" i="2"/>
  <c r="AL389" i="2"/>
  <c r="T383" i="2"/>
  <c r="AL382" i="2"/>
  <c r="AN382" i="2"/>
  <c r="AO382" i="2" s="1"/>
  <c r="AN389" i="2"/>
  <c r="AO389" i="2" s="1"/>
  <c r="AG382" i="2"/>
  <c r="X142" i="2"/>
  <c r="AM148" i="2" s="1"/>
  <c r="AO148" i="2" s="1"/>
  <c r="X141" i="2"/>
  <c r="AF141" i="2"/>
  <c r="S159" i="2"/>
  <c r="AF158" i="2"/>
  <c r="AF226" i="2"/>
  <c r="S227" i="2"/>
  <c r="AM144" i="2"/>
  <c r="AO144" i="2" s="1"/>
  <c r="W22" i="2"/>
  <c r="AA22" i="2" s="1"/>
  <c r="AI22" i="2"/>
  <c r="AM141" i="2"/>
  <c r="AO141" i="2" s="1"/>
  <c r="AJ22" i="2" l="1"/>
  <c r="AM147" i="2"/>
  <c r="AO147" i="2" s="1"/>
  <c r="AM142" i="2"/>
  <c r="AO142" i="2" s="1"/>
  <c r="AM145" i="2"/>
  <c r="AO145" i="2" s="1"/>
  <c r="AM143" i="2"/>
  <c r="AO143" i="2" s="1"/>
  <c r="AK25" i="2"/>
  <c r="E25" i="2"/>
  <c r="AG24" i="2"/>
  <c r="V24" i="2"/>
  <c r="F24" i="2"/>
  <c r="G24" i="2" s="1"/>
  <c r="AF24" i="2"/>
  <c r="J24" i="2"/>
  <c r="AH22" i="2"/>
  <c r="AL22" i="2"/>
  <c r="S160" i="2"/>
  <c r="AF159" i="2"/>
  <c r="AN390" i="2"/>
  <c r="AO390" i="2" s="1"/>
  <c r="AN383" i="2"/>
  <c r="AO383" i="2" s="1"/>
  <c r="U383" i="2"/>
  <c r="AI383" i="2"/>
  <c r="AE383" i="2"/>
  <c r="AL390" i="2"/>
  <c r="AL383" i="2"/>
  <c r="AG383" i="2"/>
  <c r="AI23" i="2"/>
  <c r="W23" i="2"/>
  <c r="AA23" i="2" s="1"/>
  <c r="S228" i="2"/>
  <c r="AF227" i="2"/>
  <c r="I30" i="2"/>
  <c r="M26" i="2"/>
  <c r="N25" i="2"/>
  <c r="CF25" i="2"/>
  <c r="CF39" i="2"/>
  <c r="O25" i="2"/>
  <c r="K25" i="2"/>
  <c r="AM146" i="2"/>
  <c r="AO146" i="2" s="1"/>
  <c r="AL23" i="2" l="1"/>
  <c r="CF40" i="2"/>
  <c r="O26" i="2"/>
  <c r="M27" i="2"/>
  <c r="CF26" i="2"/>
  <c r="K26" i="2"/>
  <c r="AJ23" i="2"/>
  <c r="AK26" i="2"/>
  <c r="AG25" i="2"/>
  <c r="E26" i="2"/>
  <c r="AF25" i="2"/>
  <c r="V25" i="2"/>
  <c r="F25" i="2"/>
  <c r="G25" i="2" s="1"/>
  <c r="J25" i="2"/>
  <c r="S229" i="2"/>
  <c r="AF228" i="2"/>
  <c r="I31" i="2"/>
  <c r="AH23" i="2"/>
  <c r="S161" i="2"/>
  <c r="AF160" i="2"/>
  <c r="AI24" i="2"/>
  <c r="W24" i="2"/>
  <c r="AA24" i="2" s="1"/>
  <c r="AH24" i="2" l="1"/>
  <c r="S230" i="2"/>
  <c r="AF229" i="2"/>
  <c r="AJ24" i="2"/>
  <c r="S162" i="2"/>
  <c r="AF161" i="2"/>
  <c r="I32" i="2"/>
  <c r="AG26" i="2"/>
  <c r="E27" i="2"/>
  <c r="AF26" i="2"/>
  <c r="V26" i="2"/>
  <c r="F26" i="2"/>
  <c r="G26" i="2" s="1"/>
  <c r="AK27" i="2"/>
  <c r="J26" i="2"/>
  <c r="AL24" i="2"/>
  <c r="CF41" i="2"/>
  <c r="CF27" i="2"/>
  <c r="O27" i="2"/>
  <c r="M28" i="2"/>
  <c r="N27" i="2"/>
  <c r="K27" i="2"/>
  <c r="N26" i="2"/>
  <c r="W25" i="2"/>
  <c r="AA25" i="2" s="1"/>
  <c r="AJ25" i="2"/>
  <c r="AI25" i="2"/>
  <c r="E28" i="2" l="1"/>
  <c r="AF27" i="2"/>
  <c r="V27" i="2"/>
  <c r="F27" i="2"/>
  <c r="G27" i="2" s="1"/>
  <c r="AK28" i="2"/>
  <c r="AG27" i="2"/>
  <c r="J27" i="2"/>
  <c r="I33" i="2"/>
  <c r="AF230" i="2"/>
  <c r="S231" i="2"/>
  <c r="CF42" i="2"/>
  <c r="M29" i="2"/>
  <c r="O28" i="2"/>
  <c r="N28" i="2"/>
  <c r="CF28" i="2"/>
  <c r="K28" i="2"/>
  <c r="W26" i="2"/>
  <c r="AA26" i="2" s="1"/>
  <c r="AJ26" i="2"/>
  <c r="AI26" i="2"/>
  <c r="S163" i="2"/>
  <c r="AF162" i="2"/>
  <c r="AH25" i="2"/>
  <c r="AL25" i="2"/>
  <c r="S164" i="2" l="1"/>
  <c r="AF163" i="2"/>
  <c r="CF43" i="2"/>
  <c r="O29" i="2"/>
  <c r="CF29" i="2"/>
  <c r="M30" i="2"/>
  <c r="K29" i="2"/>
  <c r="I34" i="2"/>
  <c r="AK29" i="2"/>
  <c r="AG28" i="2"/>
  <c r="V28" i="2"/>
  <c r="AF28" i="2"/>
  <c r="F28" i="2"/>
  <c r="G28" i="2" s="1"/>
  <c r="E29" i="2"/>
  <c r="J28" i="2"/>
  <c r="S232" i="2"/>
  <c r="AF231" i="2"/>
  <c r="AH26" i="2"/>
  <c r="AL26" i="2"/>
  <c r="AJ27" i="2"/>
  <c r="AI27" i="2"/>
  <c r="W27" i="2"/>
  <c r="AA27" i="2" s="1"/>
  <c r="S233" i="2" l="1"/>
  <c r="AF232" i="2"/>
  <c r="I35" i="2"/>
  <c r="CF44" i="2"/>
  <c r="CF30" i="2"/>
  <c r="O30" i="2"/>
  <c r="M31" i="2"/>
  <c r="K30" i="2"/>
  <c r="AH27" i="2"/>
  <c r="AL27" i="2"/>
  <c r="AI28" i="2"/>
  <c r="U28" i="2"/>
  <c r="W28" i="2" s="1"/>
  <c r="AA28" i="2" s="1"/>
  <c r="AG29" i="2"/>
  <c r="E30" i="2"/>
  <c r="AF29" i="2"/>
  <c r="V29" i="2"/>
  <c r="F29" i="2"/>
  <c r="G29" i="2" s="1"/>
  <c r="AK30" i="2"/>
  <c r="J29" i="2"/>
  <c r="S165" i="2"/>
  <c r="AF164" i="2"/>
  <c r="N29" i="2"/>
  <c r="AJ28" i="2" l="1"/>
  <c r="S166" i="2"/>
  <c r="AF165" i="2"/>
  <c r="W29" i="2"/>
  <c r="AA29" i="2" s="1"/>
  <c r="AI29" i="2"/>
  <c r="I36" i="2"/>
  <c r="AH28" i="2"/>
  <c r="AL28" i="2"/>
  <c r="AL29" i="2"/>
  <c r="E31" i="2"/>
  <c r="AF30" i="2"/>
  <c r="V30" i="2"/>
  <c r="F30" i="2"/>
  <c r="G30" i="2" s="1"/>
  <c r="AG30" i="2"/>
  <c r="AK31" i="2"/>
  <c r="J30" i="2"/>
  <c r="CF31" i="2"/>
  <c r="O31" i="2"/>
  <c r="M32" i="2"/>
  <c r="N31" i="2"/>
  <c r="CF45" i="2"/>
  <c r="K31" i="2"/>
  <c r="N30" i="2"/>
  <c r="S234" i="2"/>
  <c r="AF233" i="2"/>
  <c r="AK32" i="2" l="1"/>
  <c r="AG31" i="2"/>
  <c r="V31" i="2"/>
  <c r="F31" i="2"/>
  <c r="G31" i="2" s="1"/>
  <c r="E32" i="2"/>
  <c r="AF31" i="2"/>
  <c r="J31" i="2"/>
  <c r="I37" i="2"/>
  <c r="AH29" i="2"/>
  <c r="AF234" i="2"/>
  <c r="S235" i="2"/>
  <c r="AI30" i="2"/>
  <c r="W30" i="2"/>
  <c r="AA30" i="2" s="1"/>
  <c r="S167" i="2"/>
  <c r="AF166" i="2"/>
  <c r="M33" i="2"/>
  <c r="N32" i="2"/>
  <c r="CF32" i="2"/>
  <c r="CF46" i="2"/>
  <c r="O32" i="2"/>
  <c r="K32" i="2"/>
  <c r="AJ29" i="2"/>
  <c r="S168" i="2" l="1"/>
  <c r="AF167" i="2"/>
  <c r="S236" i="2"/>
  <c r="AF235" i="2"/>
  <c r="AH30" i="2"/>
  <c r="AL30" i="2"/>
  <c r="AI31" i="2"/>
  <c r="W31" i="2"/>
  <c r="AA31" i="2" s="1"/>
  <c r="CF33" i="2"/>
  <c r="O33" i="2"/>
  <c r="CF47" i="2"/>
  <c r="M34" i="2"/>
  <c r="K33" i="2"/>
  <c r="AJ30" i="2"/>
  <c r="H38" i="2"/>
  <c r="AK33" i="2"/>
  <c r="AG32" i="2"/>
  <c r="AF32" i="2"/>
  <c r="V32" i="2"/>
  <c r="F32" i="2"/>
  <c r="G32" i="2" s="1"/>
  <c r="E33" i="2"/>
  <c r="J32" i="2"/>
  <c r="W32" i="2" l="1"/>
  <c r="AA32" i="2" s="1"/>
  <c r="AI32" i="2"/>
  <c r="AH31" i="2"/>
  <c r="AL31" i="2"/>
  <c r="AJ31" i="2"/>
  <c r="S237" i="2"/>
  <c r="AF236" i="2"/>
  <c r="AG33" i="2"/>
  <c r="E34" i="2"/>
  <c r="AF33" i="2"/>
  <c r="V33" i="2"/>
  <c r="F33" i="2"/>
  <c r="G33" i="2" s="1"/>
  <c r="AK34" i="2"/>
  <c r="J33" i="2"/>
  <c r="CF48" i="2"/>
  <c r="CF34" i="2"/>
  <c r="O34" i="2"/>
  <c r="N34" i="2"/>
  <c r="M35" i="2"/>
  <c r="K34" i="2"/>
  <c r="N33" i="2"/>
  <c r="S169" i="2"/>
  <c r="AF168" i="2"/>
  <c r="AJ32" i="2" l="1"/>
  <c r="E35" i="2"/>
  <c r="AF34" i="2"/>
  <c r="V34" i="2"/>
  <c r="F34" i="2"/>
  <c r="G34" i="2" s="1"/>
  <c r="AK35" i="2"/>
  <c r="AG34" i="2"/>
  <c r="J34" i="2"/>
  <c r="S170" i="2"/>
  <c r="AF169" i="2"/>
  <c r="CF35" i="2"/>
  <c r="O35" i="2"/>
  <c r="M36" i="2"/>
  <c r="N35" i="2"/>
  <c r="CF49" i="2"/>
  <c r="K35" i="2"/>
  <c r="W33" i="2"/>
  <c r="AJ33" i="2"/>
  <c r="AI33" i="2"/>
  <c r="S238" i="2"/>
  <c r="AF237" i="2"/>
  <c r="AH32" i="2"/>
  <c r="AL33" i="2"/>
  <c r="AL32" i="2"/>
  <c r="M37" i="2" l="1"/>
  <c r="CF36" i="2"/>
  <c r="CF50" i="2"/>
  <c r="O36" i="2"/>
  <c r="K36" i="2"/>
  <c r="S171" i="2"/>
  <c r="AF170" i="2"/>
  <c r="AF238" i="2"/>
  <c r="S239" i="2"/>
  <c r="AI34" i="2"/>
  <c r="W34" i="2"/>
  <c r="AA34" i="2" s="1"/>
  <c r="AK36" i="2"/>
  <c r="AG35" i="2"/>
  <c r="V35" i="2"/>
  <c r="F35" i="2"/>
  <c r="G35" i="2" s="1"/>
  <c r="E36" i="2"/>
  <c r="AF35" i="2"/>
  <c r="J35" i="2"/>
  <c r="AJ34" i="2" l="1"/>
  <c r="AI35" i="2"/>
  <c r="W35" i="2"/>
  <c r="AA35" i="2" s="1"/>
  <c r="AH35" i="2" s="1"/>
  <c r="S172" i="2"/>
  <c r="AF171" i="2"/>
  <c r="AG36" i="2"/>
  <c r="AF36" i="2"/>
  <c r="AK37" i="2"/>
  <c r="V36" i="2"/>
  <c r="F36" i="2"/>
  <c r="G36" i="2" s="1"/>
  <c r="E37" i="2"/>
  <c r="N37" i="2" s="1"/>
  <c r="J36" i="2"/>
  <c r="S240" i="2"/>
  <c r="AF239" i="2"/>
  <c r="N36" i="2"/>
  <c r="AH34" i="2"/>
  <c r="AL35" i="2"/>
  <c r="AL34" i="2"/>
  <c r="CF51" i="2"/>
  <c r="CF37" i="2"/>
  <c r="L38" i="2"/>
  <c r="O37" i="2"/>
  <c r="K37" i="2"/>
  <c r="S173" i="2" l="1"/>
  <c r="AF172" i="2"/>
  <c r="B38" i="2"/>
  <c r="AF37" i="2"/>
  <c r="V37" i="2"/>
  <c r="F37" i="2"/>
  <c r="G37" i="2" s="1"/>
  <c r="AG37" i="2"/>
  <c r="J37" i="2"/>
  <c r="AJ35" i="2"/>
  <c r="S241" i="2"/>
  <c r="AF240" i="2"/>
  <c r="W36" i="2"/>
  <c r="AA36" i="2" s="1"/>
  <c r="AI36" i="2"/>
  <c r="AJ36" i="2" l="1"/>
  <c r="AH36" i="2"/>
  <c r="AL36" i="2"/>
  <c r="AL44" i="2"/>
  <c r="AK38" i="2"/>
  <c r="AH38" i="2"/>
  <c r="S242" i="2"/>
  <c r="AF241" i="2"/>
  <c r="AI37" i="2"/>
  <c r="U37" i="2"/>
  <c r="W37" i="2" s="1"/>
  <c r="AA37" i="2" s="1"/>
  <c r="AH37" i="2" s="1"/>
  <c r="S174" i="2"/>
  <c r="AF173" i="2"/>
  <c r="AJ37" i="2" l="1"/>
  <c r="AJ38" i="2"/>
  <c r="AL43" i="2"/>
  <c r="AL39" i="2"/>
  <c r="S175" i="2"/>
  <c r="AF174" i="2"/>
  <c r="AL38" i="2"/>
  <c r="AL41" i="2"/>
  <c r="AL42" i="2"/>
  <c r="AL37" i="2"/>
  <c r="S243" i="2"/>
  <c r="AF242" i="2"/>
  <c r="AL40" i="2"/>
  <c r="S176" i="2" l="1"/>
  <c r="AF175" i="2"/>
  <c r="S244" i="2"/>
  <c r="AF243" i="2"/>
  <c r="S245" i="2" l="1"/>
  <c r="AF244" i="2"/>
  <c r="S177" i="2"/>
  <c r="AF176" i="2"/>
  <c r="S178" i="2" l="1"/>
  <c r="AF177" i="2"/>
  <c r="S246" i="2"/>
  <c r="AF245" i="2"/>
  <c r="S247" i="2" l="1"/>
  <c r="AF246" i="2"/>
  <c r="S179" i="2"/>
  <c r="AF178" i="2"/>
  <c r="S180" i="2" l="1"/>
  <c r="AF179" i="2"/>
  <c r="S248" i="2"/>
  <c r="AF247" i="2"/>
  <c r="S249" i="2" l="1"/>
  <c r="AF248" i="2"/>
  <c r="S181" i="2"/>
  <c r="AF180" i="2"/>
  <c r="S182" i="2" l="1"/>
  <c r="AF181" i="2"/>
  <c r="S250" i="2"/>
  <c r="AF249" i="2"/>
  <c r="S251" i="2" l="1"/>
  <c r="AF250" i="2"/>
  <c r="S183" i="2"/>
  <c r="AF182" i="2"/>
  <c r="S184" i="2" l="1"/>
  <c r="AF183" i="2"/>
  <c r="S252" i="2"/>
  <c r="AF251" i="2"/>
  <c r="S253" i="2" l="1"/>
  <c r="AF252" i="2"/>
  <c r="S185" i="2"/>
  <c r="AF184" i="2"/>
  <c r="S186" i="2" l="1"/>
  <c r="AF185" i="2"/>
  <c r="S254" i="2"/>
  <c r="AF253" i="2"/>
  <c r="S255" i="2" l="1"/>
  <c r="AF254" i="2"/>
  <c r="S187" i="2"/>
  <c r="AF186" i="2"/>
  <c r="S188" i="2" l="1"/>
  <c r="AF187" i="2"/>
  <c r="S256" i="2"/>
  <c r="AF255" i="2"/>
  <c r="S257" i="2" l="1"/>
  <c r="AF256" i="2"/>
  <c r="AF188" i="2"/>
  <c r="S189" i="2"/>
  <c r="AF189" i="2" l="1"/>
  <c r="S190" i="2"/>
  <c r="S258" i="2"/>
  <c r="AF257" i="2"/>
  <c r="S259" i="2" l="1"/>
  <c r="AF258" i="2"/>
  <c r="AF190" i="2"/>
  <c r="S191" i="2"/>
  <c r="S192" i="2" l="1"/>
  <c r="AF191" i="2"/>
  <c r="S260" i="2"/>
  <c r="AF259" i="2"/>
  <c r="S261" i="2" l="1"/>
  <c r="AF260" i="2"/>
  <c r="AF192" i="2"/>
  <c r="S193" i="2"/>
  <c r="AF193" i="2" l="1"/>
  <c r="S194" i="2"/>
  <c r="S262" i="2"/>
  <c r="AF261" i="2"/>
  <c r="S263" i="2" l="1"/>
  <c r="AF262" i="2"/>
  <c r="AF194" i="2"/>
  <c r="S195" i="2"/>
  <c r="AF195" i="2" l="1"/>
  <c r="S196" i="2"/>
  <c r="S264" i="2"/>
  <c r="AF263" i="2"/>
  <c r="S265" i="2" l="1"/>
  <c r="AF264" i="2"/>
  <c r="S197" i="2"/>
  <c r="AF196" i="2"/>
  <c r="AF197" i="2" l="1"/>
  <c r="S198" i="2"/>
  <c r="S266" i="2"/>
  <c r="AF265" i="2"/>
  <c r="S267" i="2" l="1"/>
  <c r="AF266" i="2"/>
  <c r="AF198" i="2"/>
  <c r="S199" i="2"/>
  <c r="AF199" i="2" l="1"/>
  <c r="S200" i="2"/>
  <c r="S268" i="2"/>
  <c r="AF267" i="2"/>
  <c r="S269" i="2" l="1"/>
  <c r="AF268" i="2"/>
  <c r="S201" i="2"/>
  <c r="AF200" i="2"/>
  <c r="AF201" i="2" l="1"/>
  <c r="S202" i="2"/>
  <c r="S270" i="2"/>
  <c r="AF269" i="2"/>
  <c r="S271" i="2" l="1"/>
  <c r="AF270" i="2"/>
  <c r="AF202" i="2"/>
  <c r="S203" i="2"/>
  <c r="AF203" i="2" l="1"/>
  <c r="S204" i="2"/>
  <c r="S272" i="2"/>
  <c r="AF271" i="2"/>
  <c r="S273" i="2" l="1"/>
  <c r="AF272" i="2"/>
  <c r="AF204" i="2"/>
  <c r="S205" i="2"/>
  <c r="S206" i="2" l="1"/>
  <c r="AF205" i="2"/>
  <c r="S274" i="2"/>
  <c r="AF273" i="2"/>
  <c r="S275" i="2" l="1"/>
  <c r="AF274" i="2"/>
  <c r="AF206" i="2"/>
  <c r="S207" i="2"/>
  <c r="S208" i="2" l="1"/>
  <c r="AF207" i="2"/>
  <c r="S276" i="2"/>
  <c r="AF275" i="2"/>
  <c r="S277" i="2" l="1"/>
  <c r="AF276" i="2"/>
  <c r="AF208" i="2"/>
  <c r="S209" i="2"/>
  <c r="S210" i="2" l="1"/>
  <c r="AF209" i="2"/>
  <c r="S278" i="2"/>
  <c r="AF277" i="2"/>
  <c r="S279" i="2" l="1"/>
  <c r="AF278" i="2"/>
  <c r="AF210" i="2"/>
  <c r="S211" i="2"/>
  <c r="S212" i="2" l="1"/>
  <c r="AF212" i="2" s="1"/>
  <c r="AF211" i="2"/>
  <c r="S280" i="2"/>
  <c r="AF279" i="2"/>
  <c r="S281" i="2" l="1"/>
  <c r="AF280" i="2"/>
  <c r="S282" i="2" l="1"/>
  <c r="AF281" i="2"/>
  <c r="S283" i="2" l="1"/>
  <c r="AF282" i="2"/>
  <c r="S284" i="2" l="1"/>
  <c r="AF283" i="2"/>
  <c r="S285" i="2" l="1"/>
  <c r="AF284" i="2"/>
  <c r="S286" i="2" l="1"/>
  <c r="AF285" i="2"/>
  <c r="S287" i="2" l="1"/>
  <c r="AF286" i="2"/>
  <c r="S288" i="2" l="1"/>
  <c r="AF287" i="2"/>
  <c r="S289" i="2" l="1"/>
  <c r="AF288" i="2"/>
  <c r="S290" i="2" l="1"/>
  <c r="AF289" i="2"/>
  <c r="S291" i="2" l="1"/>
  <c r="AF290" i="2"/>
  <c r="S292" i="2" l="1"/>
  <c r="AF291" i="2"/>
  <c r="S293" i="2" l="1"/>
  <c r="AF292" i="2"/>
  <c r="S294" i="2" l="1"/>
  <c r="AF293" i="2"/>
  <c r="S295" i="2" l="1"/>
  <c r="AF294" i="2"/>
  <c r="S296" i="2" l="1"/>
  <c r="AF295" i="2"/>
  <c r="S297" i="2" l="1"/>
  <c r="AF296" i="2"/>
  <c r="S298" i="2" l="1"/>
  <c r="AF297" i="2"/>
  <c r="S299" i="2" l="1"/>
  <c r="AF298" i="2"/>
  <c r="S300" i="2" l="1"/>
  <c r="AF299" i="2"/>
  <c r="S301" i="2" l="1"/>
  <c r="AF300" i="2"/>
  <c r="S302" i="2" l="1"/>
  <c r="AF301" i="2"/>
  <c r="S303" i="2" l="1"/>
  <c r="AF302" i="2"/>
  <c r="S304" i="2" l="1"/>
  <c r="AF303" i="2"/>
  <c r="S305" i="2" l="1"/>
  <c r="AF304" i="2"/>
  <c r="S306" i="2" l="1"/>
  <c r="AF305" i="2"/>
  <c r="S307" i="2" l="1"/>
  <c r="AF306" i="2"/>
  <c r="S308" i="2" l="1"/>
  <c r="AF307" i="2"/>
  <c r="S309" i="2" l="1"/>
  <c r="AF308" i="2"/>
  <c r="S310" i="2" l="1"/>
  <c r="AF309" i="2"/>
  <c r="S311" i="2" l="1"/>
  <c r="AF310" i="2"/>
  <c r="S312" i="2" l="1"/>
  <c r="AF311" i="2"/>
  <c r="S313" i="2" l="1"/>
  <c r="AF312" i="2"/>
  <c r="S314" i="2" l="1"/>
  <c r="AF313" i="2"/>
  <c r="S315" i="2" l="1"/>
  <c r="AF314" i="2"/>
  <c r="S316" i="2" l="1"/>
  <c r="AF315" i="2"/>
  <c r="S317" i="2" l="1"/>
  <c r="AF316" i="2"/>
  <c r="S318" i="2" l="1"/>
  <c r="AF317" i="2"/>
  <c r="AF318" i="2" l="1"/>
  <c r="S319" i="2"/>
  <c r="AF319" i="2" l="1"/>
  <c r="S320" i="2"/>
  <c r="AF320" i="2" l="1"/>
  <c r="S321" i="2"/>
  <c r="S322" i="2" l="1"/>
  <c r="AF321" i="2"/>
  <c r="AF322" i="2" l="1"/>
  <c r="S323" i="2"/>
  <c r="AF323" i="2" l="1"/>
  <c r="S324" i="2"/>
  <c r="S325" i="2" l="1"/>
  <c r="AF324" i="2"/>
  <c r="AF325" i="2" l="1"/>
  <c r="S326" i="2"/>
  <c r="S327" i="2" l="1"/>
  <c r="AF326" i="2"/>
  <c r="S328" i="2" l="1"/>
  <c r="AF327" i="2"/>
  <c r="S329" i="2" l="1"/>
  <c r="AF328" i="2"/>
  <c r="AF329" i="2" l="1"/>
  <c r="S330" i="2"/>
  <c r="S331" i="2" l="1"/>
  <c r="AF330" i="2"/>
  <c r="S332" i="2" l="1"/>
  <c r="AF331" i="2"/>
  <c r="AF332" i="2" l="1"/>
  <c r="S333" i="2"/>
  <c r="S334" i="2" l="1"/>
  <c r="AF333" i="2"/>
  <c r="S335" i="2" l="1"/>
  <c r="AF334" i="2"/>
  <c r="S336" i="2" l="1"/>
  <c r="AF335" i="2"/>
  <c r="AF336" i="2" l="1"/>
  <c r="S337" i="2"/>
  <c r="S338" i="2" l="1"/>
  <c r="AF337" i="2"/>
  <c r="S339" i="2" l="1"/>
  <c r="AF338" i="2"/>
  <c r="S340" i="2" l="1"/>
  <c r="AF339" i="2"/>
  <c r="S341" i="2" l="1"/>
  <c r="AF340" i="2"/>
  <c r="S342" i="2" l="1"/>
  <c r="AF341" i="2"/>
  <c r="S343" i="2" l="1"/>
  <c r="AF342" i="2"/>
  <c r="S344" i="2" l="1"/>
  <c r="AF343" i="2"/>
  <c r="S345" i="2" l="1"/>
  <c r="AF344" i="2"/>
  <c r="S346" i="2" l="1"/>
  <c r="AF345" i="2"/>
  <c r="S347" i="2" l="1"/>
  <c r="AF346" i="2"/>
  <c r="S348" i="2" l="1"/>
  <c r="AF347" i="2"/>
  <c r="S349" i="2" l="1"/>
  <c r="AF348" i="2"/>
  <c r="S350" i="2" l="1"/>
  <c r="AF349" i="2"/>
  <c r="S351" i="2" l="1"/>
  <c r="AF350" i="2"/>
  <c r="S352" i="2" l="1"/>
  <c r="AF351" i="2"/>
  <c r="S353" i="2" l="1"/>
  <c r="AF352" i="2"/>
  <c r="S354" i="2" l="1"/>
  <c r="AF353" i="2"/>
  <c r="AF354" i="2" l="1"/>
  <c r="S355" i="2"/>
  <c r="S356" i="2" l="1"/>
  <c r="AF355" i="2"/>
  <c r="S357" i="2" l="1"/>
  <c r="AF356" i="2"/>
  <c r="S358" i="2" l="1"/>
  <c r="AF357" i="2"/>
  <c r="S359" i="2" l="1"/>
  <c r="AF358" i="2"/>
  <c r="S360" i="2" l="1"/>
  <c r="AF359" i="2"/>
  <c r="AM366" i="2"/>
  <c r="AO366" i="2" s="1"/>
  <c r="AF360" i="2" l="1"/>
  <c r="AM367" i="2"/>
  <c r="AO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4267751-10EA-464B-9CE8-5BABD6F865DF}">
      <text>
        <r>
          <rPr>
            <sz val="10"/>
            <color rgb="FF000000"/>
            <rFont val="Arial"/>
          </rPr>
          <t>Informasi dari 
https://infeksiemerging.kemkes.go.id/</t>
        </r>
      </text>
    </comment>
    <comment ref="S15" authorId="0" shapeId="0" xr:uid="{5F6C212F-0B22-4DA1-9D11-29C78E846983}">
      <text>
        <r>
          <rPr>
            <sz val="10"/>
            <color rgb="FF000000"/>
            <rFont val="Arial"/>
          </rPr>
          <t xml:space="preserve">Penjelasan dari situs infeksiemerging.kemkes.go.id:
Per tgl 16 Maret, data jumlah orang yang diperiksa hanya data orang yg memenuhi kriteria PDP/ODP/Kontak. Sedangkan update sebelumnya data masih memasukkan orang yg tidak memenuhi kriteria di atas, sehingga terjadi pengurangan data jumlah orang yang diperiksa dan jumlah kasus negatif
</t>
        </r>
      </text>
    </comment>
  </commentList>
</comments>
</file>

<file path=xl/sharedStrings.xml><?xml version="1.0" encoding="utf-8"?>
<sst xmlns="http://schemas.openxmlformats.org/spreadsheetml/2006/main" count="79" uniqueCount="79">
  <si>
    <t>Kasus harian</t>
  </si>
  <si>
    <t>Kasus Impor</t>
  </si>
  <si>
    <t>Kasus Lokal</t>
  </si>
  <si>
    <t>Total kasus</t>
  </si>
  <si>
    <t>Kasus aktif</t>
  </si>
  <si>
    <t>% kasus aktif</t>
  </si>
  <si>
    <t>Sembuh
(baru)</t>
  </si>
  <si>
    <t>Sembuh</t>
  </si>
  <si>
    <t>Tingkat kesembuhan (seluruh kasus)</t>
  </si>
  <si>
    <t>Tingkat kesembuhan (closed cases)</t>
  </si>
  <si>
    <t>Meninggal
(baru)</t>
  </si>
  <si>
    <t>Meninggal
Dunia</t>
  </si>
  <si>
    <t>Tingkat kematian (seluruh kasus)</t>
  </si>
  <si>
    <t>Tingkat kematian (closed cases)</t>
  </si>
  <si>
    <t>PDP</t>
  </si>
  <si>
    <t>ODP</t>
  </si>
  <si>
    <t>Suspek aktif</t>
  </si>
  <si>
    <t>Jumlah spesimen diperiksa (dari 1 April)</t>
  </si>
  <si>
    <t>Jumlah orang diperiksa</t>
  </si>
  <si>
    <t>Negatif</t>
  </si>
  <si>
    <t>Positif 
(=C)</t>
  </si>
  <si>
    <t>Dalam Proses</t>
  </si>
  <si>
    <t>Spesimen</t>
  </si>
  <si>
    <t>Spesimen (PCR-TCM)</t>
  </si>
  <si>
    <t>Spesimen (Antigen)</t>
  </si>
  <si>
    <t>Orang yang dites</t>
  </si>
  <si>
    <t>Orang yang dites (PCR-TCM)</t>
  </si>
  <si>
    <t>Orang yang dites (Antigen)</t>
  </si>
  <si>
    <t>Vaksinasi (ineligible)</t>
  </si>
  <si>
    <t>Jumlah test/juta penduduk</t>
  </si>
  <si>
    <t>Test/Positif</t>
  </si>
  <si>
    <t>Jumlah org yg dites / positif</t>
  </si>
  <si>
    <t>Jumlah Test/Positif harian</t>
  </si>
  <si>
    <t>Positif / Jumlah Tes</t>
  </si>
  <si>
    <t>Positive rate harian</t>
  </si>
  <si>
    <t>Case Growth Rate</t>
  </si>
  <si>
    <t>Tingkat positivitas mingguan</t>
  </si>
  <si>
    <t>Jumlah spesimen diperiksa (rata-rata 7 hari)</t>
  </si>
  <si>
    <t>Jumlah orang diperiksa (rata-rata 7 hari)</t>
  </si>
  <si>
    <t>Rasio spesimen/orang diperiksa (rata-rata 7 hari)</t>
  </si>
  <si>
    <t>Dosis pertama</t>
  </si>
  <si>
    <t>Dosis kedua</t>
  </si>
  <si>
    <t>Dosis ketiga</t>
  </si>
  <si>
    <t>Dosis pertama (%)</t>
  </si>
  <si>
    <t>Dosis kedua (%)</t>
  </si>
  <si>
    <t>Dosis pertama (harian)</t>
  </si>
  <si>
    <t>Dosis kedua (harian)</t>
  </si>
  <si>
    <t>Dosis harian</t>
  </si>
  <si>
    <t>Dosis pertama (mingguan)</t>
  </si>
  <si>
    <t>Dosis kedua (mingguan)</t>
  </si>
  <si>
    <t>Rata2 dosis harian (mingguan)</t>
  </si>
  <si>
    <t>Dosis pertama (SDM kesehatan)</t>
  </si>
  <si>
    <t>Dosis kedua (SDM kesehatan)</t>
  </si>
  <si>
    <t>Dosis ketiga (SDM kesehatan)</t>
  </si>
  <si>
    <t>Dosis pertama (SDM kesehatan) %</t>
  </si>
  <si>
    <t>Dosis kedua (SDM kesehatan) %</t>
  </si>
  <si>
    <t>Dosis pertama (petugas publik)</t>
  </si>
  <si>
    <t>Dosis kedua (petugas publik)</t>
  </si>
  <si>
    <t>Dosis pertama (petugas publik) %</t>
  </si>
  <si>
    <t>Dosis kedua (petugas publik) %</t>
  </si>
  <si>
    <t>Dosis pertama (lansia)</t>
  </si>
  <si>
    <t>Dosis kedua (lansia)</t>
  </si>
  <si>
    <t>Dosis pertama (lansia) %</t>
  </si>
  <si>
    <t>Dosis kedua (lansia) %</t>
  </si>
  <si>
    <t>Dosis pertama (warga umum)</t>
  </si>
  <si>
    <t>Dosis kedua (warga umum)</t>
  </si>
  <si>
    <t>Dosis pertama (remaja)</t>
  </si>
  <si>
    <t>Dosis kedua (remaja)</t>
  </si>
  <si>
    <t>Test PCR Orang Nasional Rata-rata 7 hari</t>
  </si>
  <si>
    <t>Pos Rate Nasional - rata-rata 7 hari</t>
  </si>
  <si>
    <t>Test Orang DKI</t>
  </si>
  <si>
    <t>Positif DKI</t>
  </si>
  <si>
    <t>Pos Rate DKI</t>
  </si>
  <si>
    <t>Pos Rate DKI - 7 harian</t>
  </si>
  <si>
    <t>NON DKI</t>
  </si>
  <si>
    <t>Positif Non DKI</t>
  </si>
  <si>
    <t>Pos Rate Non DKI</t>
  </si>
  <si>
    <t>Pos Rate Non DKI - 7 harian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</si>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</sst>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"/>
    <numFmt numFmtId="165" formatCode="0.0%"/>
    <numFmt numFmtId="166" formatCode="d\ mmm"/>
  </numFmts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Raleway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 wrapText="1"/>
    </xf>
    <xf numFmtId="3" fontId="3" fillId="0" borderId="0" xfId="1" applyNumberFormat="1" applyFont="1" applyAlignment="1">
      <alignment horizontal="center" wrapText="1"/>
    </xf>
    <xf numFmtId="0" fontId="3" fillId="0" borderId="3" xfId="1" applyFont="1" applyBorder="1" applyAlignment="1">
      <alignment horizontal="center" vertical="center"/>
    </xf>
    <xf numFmtId="0" fontId="2" fillId="0" borderId="0" xfId="1"/>
    <xf numFmtId="164" fontId="1" fillId="0" borderId="3" xfId="1" applyNumberFormat="1" applyFont="1" applyBorder="1"/>
    <xf numFmtId="3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3" fontId="1" fillId="3" borderId="1" xfId="1" applyNumberFormat="1" applyFont="1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0" fontId="1" fillId="3" borderId="1" xfId="1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0" fontId="1" fillId="0" borderId="2" xfId="1" applyFont="1" applyBorder="1"/>
    <xf numFmtId="0" fontId="1" fillId="0" borderId="3" xfId="1" applyFont="1" applyBorder="1"/>
    <xf numFmtId="0" fontId="1" fillId="0" borderId="0" xfId="1" applyFont="1" applyAlignment="1">
      <alignment horizontal="center"/>
    </xf>
    <xf numFmtId="3" fontId="1" fillId="0" borderId="0" xfId="1" applyNumberFormat="1" applyFont="1" applyAlignment="1">
      <alignment horizontal="center"/>
    </xf>
    <xf numFmtId="0" fontId="3" fillId="0" borderId="3" xfId="1" applyFont="1" applyBorder="1"/>
    <xf numFmtId="0" fontId="1" fillId="3" borderId="1" xfId="1" applyFont="1" applyFill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3" xfId="1" applyNumberFormat="1" applyFont="1" applyBorder="1"/>
    <xf numFmtId="3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3" fontId="3" fillId="0" borderId="0" xfId="1" applyNumberFormat="1" applyFont="1" applyAlignment="1">
      <alignment horizontal="center"/>
    </xf>
    <xf numFmtId="4" fontId="3" fillId="3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3" fontId="1" fillId="0" borderId="3" xfId="1" applyNumberFormat="1" applyFont="1" applyBorder="1"/>
    <xf numFmtId="2" fontId="1" fillId="0" borderId="3" xfId="1" applyNumberFormat="1" applyFont="1" applyBorder="1" applyAlignment="1">
      <alignment horizontal="center"/>
    </xf>
    <xf numFmtId="3" fontId="1" fillId="0" borderId="3" xfId="1" applyNumberFormat="1" applyFont="1" applyBorder="1" applyAlignment="1">
      <alignment horizontal="center"/>
    </xf>
    <xf numFmtId="3" fontId="1" fillId="3" borderId="0" xfId="1" applyNumberFormat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0" borderId="4" xfId="1" applyFont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3" fontId="1" fillId="0" borderId="4" xfId="1" applyNumberFormat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3" fontId="1" fillId="3" borderId="3" xfId="1" applyNumberFormat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1" fontId="1" fillId="0" borderId="3" xfId="1" applyNumberFormat="1" applyFont="1" applyBorder="1"/>
    <xf numFmtId="1" fontId="1" fillId="0" borderId="0" xfId="1" applyNumberFormat="1" applyFont="1" applyAlignment="1">
      <alignment horizontal="center"/>
    </xf>
    <xf numFmtId="1" fontId="1" fillId="0" borderId="0" xfId="1" applyNumberFormat="1" applyFont="1"/>
    <xf numFmtId="0" fontId="4" fillId="0" borderId="0" xfId="1" applyFont="1" applyAlignment="1">
      <alignment horizontal="right"/>
    </xf>
    <xf numFmtId="166" fontId="1" fillId="0" borderId="3" xfId="1" applyNumberFormat="1" applyFont="1" applyBorder="1"/>
    <xf numFmtId="3" fontId="5" fillId="3" borderId="0" xfId="1" applyNumberFormat="1" applyFont="1" applyFill="1" applyAlignment="1">
      <alignment horizontal="center"/>
    </xf>
    <xf numFmtId="10" fontId="1" fillId="0" borderId="0" xfId="1" applyNumberFormat="1" applyFont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0" borderId="0" xfId="1" applyNumberFormat="1" applyFont="1" applyAlignment="1">
      <alignment horizontal="center"/>
    </xf>
    <xf numFmtId="3" fontId="5" fillId="0" borderId="3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3" fontId="5" fillId="3" borderId="1" xfId="1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10" fontId="5" fillId="3" borderId="1" xfId="1" applyNumberFormat="1" applyFont="1" applyFill="1" applyBorder="1" applyAlignment="1">
      <alignment horizontal="center"/>
    </xf>
    <xf numFmtId="10" fontId="5" fillId="0" borderId="3" xfId="1" applyNumberFormat="1" applyFont="1" applyBorder="1" applyAlignment="1">
      <alignment horizontal="center"/>
    </xf>
    <xf numFmtId="3" fontId="5" fillId="0" borderId="3" xfId="1" applyNumberFormat="1" applyFont="1" applyBorder="1"/>
    <xf numFmtId="2" fontId="5" fillId="0" borderId="3" xfId="1" applyNumberFormat="1" applyFont="1" applyBorder="1" applyAlignment="1">
      <alignment horizontal="center"/>
    </xf>
    <xf numFmtId="10" fontId="5" fillId="0" borderId="0" xfId="1" applyNumberFormat="1" applyFont="1" applyAlignment="1">
      <alignment horizontal="center"/>
    </xf>
    <xf numFmtId="3" fontId="1" fillId="0" borderId="0" xfId="1" applyNumberFormat="1" applyFont="1"/>
    <xf numFmtId="10" fontId="1" fillId="3" borderId="0" xfId="1" applyNumberFormat="1" applyFont="1" applyFill="1" applyAlignment="1">
      <alignment horizontal="center"/>
    </xf>
    <xf numFmtId="10" fontId="1" fillId="3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1854D304-EDDD-49FA-8A57-8AD0ADA4A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Poitivity Rate Harian dan Rata-rata 7 Harian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Harian'!$A$61:$A$300</c:f>
              <c:numCache>
                <c:formatCode>d"-"mmm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 formatCode="d\ mmm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Harian'!$AE$61:$AE$300</c:f>
              <c:numCache>
                <c:formatCode>#,##0</c:formatCode>
                <c:ptCount val="240"/>
                <c:pt idx="0">
                  <c:v>283.47407407407405</c:v>
                </c:pt>
                <c:pt idx="1">
                  <c:v>295.80740740740742</c:v>
                </c:pt>
                <c:pt idx="2">
                  <c:v>307.45185185185187</c:v>
                </c:pt>
                <c:pt idx="3">
                  <c:v>318.74444444444447</c:v>
                </c:pt>
                <c:pt idx="4">
                  <c:v>329.34814814814814</c:v>
                </c:pt>
                <c:pt idx="5">
                  <c:v>344.35555555555555</c:v>
                </c:pt>
                <c:pt idx="6">
                  <c:v>358.21111111111111</c:v>
                </c:pt>
                <c:pt idx="7">
                  <c:v>382.81851851851854</c:v>
                </c:pt>
                <c:pt idx="8">
                  <c:v>402.5888888888889</c:v>
                </c:pt>
                <c:pt idx="9">
                  <c:v>420.19259259259258</c:v>
                </c:pt>
                <c:pt idx="10">
                  <c:v>430.95555555555558</c:v>
                </c:pt>
                <c:pt idx="11">
                  <c:v>443.43703703703704</c:v>
                </c:pt>
                <c:pt idx="12">
                  <c:v>457.6740740740741</c:v>
                </c:pt>
                <c:pt idx="13">
                  <c:v>473.3814814814815</c:v>
                </c:pt>
                <c:pt idx="14">
                  <c:v>489.11111111111109</c:v>
                </c:pt>
                <c:pt idx="15">
                  <c:v>502.68518518518516</c:v>
                </c:pt>
                <c:pt idx="16">
                  <c:v>520.27037037037042</c:v>
                </c:pt>
                <c:pt idx="17">
                  <c:v>529.75925925925924</c:v>
                </c:pt>
                <c:pt idx="18">
                  <c:v>547.40370370370374</c:v>
                </c:pt>
                <c:pt idx="19">
                  <c:v>570.88518518518515</c:v>
                </c:pt>
                <c:pt idx="20">
                  <c:v>593.97777777777776</c:v>
                </c:pt>
                <c:pt idx="21">
                  <c:v>625.81111111111113</c:v>
                </c:pt>
                <c:pt idx="22">
                  <c:v>651.98148148148152</c:v>
                </c:pt>
                <c:pt idx="23">
                  <c:v>666.16296296296298</c:v>
                </c:pt>
                <c:pt idx="24">
                  <c:v>678.48888888888894</c:v>
                </c:pt>
                <c:pt idx="25">
                  <c:v>697.4148148148148</c:v>
                </c:pt>
                <c:pt idx="26">
                  <c:v>724.14074074074074</c:v>
                </c:pt>
                <c:pt idx="27">
                  <c:v>745.59629629629626</c:v>
                </c:pt>
                <c:pt idx="28">
                  <c:v>759.87037037037032</c:v>
                </c:pt>
                <c:pt idx="29">
                  <c:v>802.8481481481482</c:v>
                </c:pt>
                <c:pt idx="30">
                  <c:v>828.237037037037</c:v>
                </c:pt>
                <c:pt idx="31">
                  <c:v>859.67777777777781</c:v>
                </c:pt>
                <c:pt idx="32">
                  <c:v>881.28518518518524</c:v>
                </c:pt>
                <c:pt idx="33">
                  <c:v>912.71481481481476</c:v>
                </c:pt>
                <c:pt idx="34">
                  <c:v>932.35555555555561</c:v>
                </c:pt>
                <c:pt idx="35">
                  <c:v>951.14814814814815</c:v>
                </c:pt>
                <c:pt idx="36">
                  <c:v>980.51851851851848</c:v>
                </c:pt>
                <c:pt idx="37">
                  <c:v>996.83703703703702</c:v>
                </c:pt>
                <c:pt idx="38">
                  <c:v>1016.4074074074074</c:v>
                </c:pt>
                <c:pt idx="39">
                  <c:v>1043.1592592592592</c:v>
                </c:pt>
                <c:pt idx="40">
                  <c:v>1064.7333333333333</c:v>
                </c:pt>
                <c:pt idx="41">
                  <c:v>1091.3740740740741</c:v>
                </c:pt>
                <c:pt idx="42">
                  <c:v>1119.062962962963</c:v>
                </c:pt>
                <c:pt idx="43">
                  <c:v>1160.2777777777778</c:v>
                </c:pt>
                <c:pt idx="44">
                  <c:v>1196.0481481481481</c:v>
                </c:pt>
                <c:pt idx="45">
                  <c:v>1219.2222222222222</c:v>
                </c:pt>
                <c:pt idx="46">
                  <c:v>1256.7</c:v>
                </c:pt>
                <c:pt idx="47">
                  <c:v>1289.9185185185186</c:v>
                </c:pt>
                <c:pt idx="48">
                  <c:v>1328.3666666666666</c:v>
                </c:pt>
                <c:pt idx="49">
                  <c:v>1357.7074074074073</c:v>
                </c:pt>
                <c:pt idx="50">
                  <c:v>1386.8814814814814</c:v>
                </c:pt>
                <c:pt idx="51">
                  <c:v>1418.9074074074074</c:v>
                </c:pt>
                <c:pt idx="52">
                  <c:v>1455.9888888888888</c:v>
                </c:pt>
                <c:pt idx="53">
                  <c:v>1487.7074074074073</c:v>
                </c:pt>
                <c:pt idx="54">
                  <c:v>1533.0333333333333</c:v>
                </c:pt>
                <c:pt idx="55">
                  <c:v>1582.0666666666666</c:v>
                </c:pt>
                <c:pt idx="56">
                  <c:v>1629.2851851851851</c:v>
                </c:pt>
                <c:pt idx="57">
                  <c:v>1665.0703703703705</c:v>
                </c:pt>
                <c:pt idx="58">
                  <c:v>1691.2444444444445</c:v>
                </c:pt>
                <c:pt idx="59">
                  <c:v>1724.7518518518518</c:v>
                </c:pt>
                <c:pt idx="60">
                  <c:v>1767.8444444444444</c:v>
                </c:pt>
                <c:pt idx="61">
                  <c:v>1823.4</c:v>
                </c:pt>
                <c:pt idx="62">
                  <c:v>1863.4518518518519</c:v>
                </c:pt>
                <c:pt idx="63">
                  <c:v>1925.8148148148148</c:v>
                </c:pt>
                <c:pt idx="64">
                  <c:v>1961.737037037037</c:v>
                </c:pt>
                <c:pt idx="65">
                  <c:v>2000.648148148148</c:v>
                </c:pt>
                <c:pt idx="66">
                  <c:v>2044.7555555555555</c:v>
                </c:pt>
                <c:pt idx="67">
                  <c:v>2084.2925925925924</c:v>
                </c:pt>
                <c:pt idx="68">
                  <c:v>2131.614814814815</c:v>
                </c:pt>
                <c:pt idx="69">
                  <c:v>2178.0740740740739</c:v>
                </c:pt>
                <c:pt idx="70">
                  <c:v>2212.8444444444444</c:v>
                </c:pt>
                <c:pt idx="71">
                  <c:v>2259.6037037037036</c:v>
                </c:pt>
                <c:pt idx="72">
                  <c:v>2300.3222222222221</c:v>
                </c:pt>
                <c:pt idx="73">
                  <c:v>2333.885185185185</c:v>
                </c:pt>
                <c:pt idx="74">
                  <c:v>2378.385185185185</c:v>
                </c:pt>
                <c:pt idx="75">
                  <c:v>2435.7592592592591</c:v>
                </c:pt>
                <c:pt idx="76">
                  <c:v>2480.7814814814815</c:v>
                </c:pt>
                <c:pt idx="77">
                  <c:v>2532.6111111111113</c:v>
                </c:pt>
                <c:pt idx="78">
                  <c:v>2581.640740740741</c:v>
                </c:pt>
                <c:pt idx="79">
                  <c:v>2619.4</c:v>
                </c:pt>
                <c:pt idx="80">
                  <c:v>2668.5074074074073</c:v>
                </c:pt>
                <c:pt idx="81">
                  <c:v>2732.7555555555555</c:v>
                </c:pt>
                <c:pt idx="82">
                  <c:v>2776.3925925925928</c:v>
                </c:pt>
                <c:pt idx="83">
                  <c:v>2825.7666666666669</c:v>
                </c:pt>
                <c:pt idx="84">
                  <c:v>2878.1481481481483</c:v>
                </c:pt>
                <c:pt idx="85">
                  <c:v>2923.1777777777779</c:v>
                </c:pt>
                <c:pt idx="86">
                  <c:v>2951.6666666666665</c:v>
                </c:pt>
                <c:pt idx="87">
                  <c:v>2992.3925925925928</c:v>
                </c:pt>
                <c:pt idx="88">
                  <c:v>3048.7703703703705</c:v>
                </c:pt>
                <c:pt idx="89">
                  <c:v>3114.9148148148147</c:v>
                </c:pt>
                <c:pt idx="90">
                  <c:v>3170.3814814814814</c:v>
                </c:pt>
                <c:pt idx="91">
                  <c:v>3209.4037037037037</c:v>
                </c:pt>
                <c:pt idx="92">
                  <c:v>3244.051851851852</c:v>
                </c:pt>
                <c:pt idx="93">
                  <c:v>3267.9703703703703</c:v>
                </c:pt>
                <c:pt idx="94">
                  <c:v>3313.0777777777776</c:v>
                </c:pt>
                <c:pt idx="95">
                  <c:v>3362.9148148148147</c:v>
                </c:pt>
                <c:pt idx="96">
                  <c:v>3417.4407407407407</c:v>
                </c:pt>
                <c:pt idx="97">
                  <c:v>3467.8185185185184</c:v>
                </c:pt>
                <c:pt idx="98">
                  <c:v>3525.5925925925926</c:v>
                </c:pt>
                <c:pt idx="99">
                  <c:v>3568.8962962962964</c:v>
                </c:pt>
                <c:pt idx="100">
                  <c:v>3602.2</c:v>
                </c:pt>
                <c:pt idx="101">
                  <c:v>3647.7518518518518</c:v>
                </c:pt>
                <c:pt idx="102">
                  <c:v>3697.8</c:v>
                </c:pt>
                <c:pt idx="103">
                  <c:v>3748.5333333333333</c:v>
                </c:pt>
                <c:pt idx="104">
                  <c:v>3803.5333333333333</c:v>
                </c:pt>
                <c:pt idx="105">
                  <c:v>3850.6740740740743</c:v>
                </c:pt>
                <c:pt idx="106">
                  <c:v>3898.1592592592592</c:v>
                </c:pt>
                <c:pt idx="107">
                  <c:v>3932.3</c:v>
                </c:pt>
                <c:pt idx="108">
                  <c:v>3959.0555555555557</c:v>
                </c:pt>
                <c:pt idx="109">
                  <c:v>4005.0148148148146</c:v>
                </c:pt>
                <c:pt idx="110">
                  <c:v>4060.3481481481481</c:v>
                </c:pt>
                <c:pt idx="111">
                  <c:v>4103.9555555555553</c:v>
                </c:pt>
                <c:pt idx="112">
                  <c:v>4154.0814814814812</c:v>
                </c:pt>
                <c:pt idx="113">
                  <c:v>4221.3629629629631</c:v>
                </c:pt>
                <c:pt idx="114">
                  <c:v>4285.8666666666668</c:v>
                </c:pt>
                <c:pt idx="115">
                  <c:v>4345.8111111111111</c:v>
                </c:pt>
                <c:pt idx="116">
                  <c:v>4414.6222222222223</c:v>
                </c:pt>
                <c:pt idx="117">
                  <c:v>4490.6222222222223</c:v>
                </c:pt>
                <c:pt idx="118">
                  <c:v>4568.4666666666662</c:v>
                </c:pt>
                <c:pt idx="119">
                  <c:v>4630.1296296296296</c:v>
                </c:pt>
                <c:pt idx="120">
                  <c:v>4708.5222222222219</c:v>
                </c:pt>
                <c:pt idx="121">
                  <c:v>4750.437037037037</c:v>
                </c:pt>
                <c:pt idx="122">
                  <c:v>4804.385185185185</c:v>
                </c:pt>
                <c:pt idx="123">
                  <c:v>4861.0259259259255</c:v>
                </c:pt>
                <c:pt idx="124">
                  <c:v>4940.6851851851852</c:v>
                </c:pt>
                <c:pt idx="125">
                  <c:v>5012.1888888888889</c:v>
                </c:pt>
                <c:pt idx="126">
                  <c:v>5079.2259259259263</c:v>
                </c:pt>
                <c:pt idx="127">
                  <c:v>5141.8074074074075</c:v>
                </c:pt>
                <c:pt idx="128">
                  <c:v>5190.7888888888892</c:v>
                </c:pt>
                <c:pt idx="129">
                  <c:v>5250.7185185185181</c:v>
                </c:pt>
                <c:pt idx="130">
                  <c:v>5312.2</c:v>
                </c:pt>
                <c:pt idx="131">
                  <c:v>5368.9962962962964</c:v>
                </c:pt>
                <c:pt idx="132">
                  <c:v>5444.2333333333336</c:v>
                </c:pt>
                <c:pt idx="133">
                  <c:v>5549.2296296296299</c:v>
                </c:pt>
                <c:pt idx="134">
                  <c:v>5641.5333333333338</c:v>
                </c:pt>
                <c:pt idx="135">
                  <c:v>5738.3407407407403</c:v>
                </c:pt>
                <c:pt idx="136">
                  <c:v>5813.1296296296296</c:v>
                </c:pt>
                <c:pt idx="137">
                  <c:v>5896.5037037037036</c:v>
                </c:pt>
                <c:pt idx="138">
                  <c:v>6010.2555555555555</c:v>
                </c:pt>
                <c:pt idx="139">
                  <c:v>6119.7185185185181</c:v>
                </c:pt>
                <c:pt idx="140">
                  <c:v>6209.8074074074075</c:v>
                </c:pt>
                <c:pt idx="141">
                  <c:v>6289.6370370370369</c:v>
                </c:pt>
                <c:pt idx="142">
                  <c:v>6363.6111111111113</c:v>
                </c:pt>
                <c:pt idx="143">
                  <c:v>6455.5555555555557</c:v>
                </c:pt>
                <c:pt idx="144">
                  <c:v>6570.6111111111113</c:v>
                </c:pt>
                <c:pt idx="145">
                  <c:v>6665.0481481481484</c:v>
                </c:pt>
                <c:pt idx="146">
                  <c:v>6793.885185185185</c:v>
                </c:pt>
                <c:pt idx="147">
                  <c:v>6891.7333333333336</c:v>
                </c:pt>
                <c:pt idx="148">
                  <c:v>6986.7629629629628</c:v>
                </c:pt>
                <c:pt idx="149">
                  <c:v>7063.8</c:v>
                </c:pt>
                <c:pt idx="150">
                  <c:v>7166.1592592592597</c:v>
                </c:pt>
                <c:pt idx="151">
                  <c:v>7269.4592592592589</c:v>
                </c:pt>
                <c:pt idx="152">
                  <c:v>7384.051851851852</c:v>
                </c:pt>
                <c:pt idx="153">
                  <c:v>7496.2592592592591</c:v>
                </c:pt>
                <c:pt idx="154">
                  <c:v>7595.6333333333332</c:v>
                </c:pt>
                <c:pt idx="155">
                  <c:v>7684.9740740740745</c:v>
                </c:pt>
                <c:pt idx="156">
                  <c:v>7765.1259259259259</c:v>
                </c:pt>
                <c:pt idx="157">
                  <c:v>7849.4629629629626</c:v>
                </c:pt>
                <c:pt idx="158">
                  <c:v>7946.3259259259257</c:v>
                </c:pt>
                <c:pt idx="159">
                  <c:v>8065.4629629629626</c:v>
                </c:pt>
                <c:pt idx="160">
                  <c:v>8187.3185185185184</c:v>
                </c:pt>
                <c:pt idx="161">
                  <c:v>8332.2000000000007</c:v>
                </c:pt>
                <c:pt idx="162">
                  <c:v>8456.9222222222215</c:v>
                </c:pt>
                <c:pt idx="163">
                  <c:v>8539.0074074074073</c:v>
                </c:pt>
                <c:pt idx="164">
                  <c:v>8661.2962962962956</c:v>
                </c:pt>
                <c:pt idx="165">
                  <c:v>8809.4888888888891</c:v>
                </c:pt>
                <c:pt idx="166">
                  <c:v>8946.6888888888898</c:v>
                </c:pt>
                <c:pt idx="167">
                  <c:v>9073.0555555555547</c:v>
                </c:pt>
                <c:pt idx="168">
                  <c:v>9184.896296296296</c:v>
                </c:pt>
                <c:pt idx="169">
                  <c:v>9281.103703703704</c:v>
                </c:pt>
                <c:pt idx="170">
                  <c:v>9364.1444444444442</c:v>
                </c:pt>
                <c:pt idx="171">
                  <c:v>9457.4851851851854</c:v>
                </c:pt>
                <c:pt idx="172">
                  <c:v>9566.9814814814818</c:v>
                </c:pt>
                <c:pt idx="173">
                  <c:v>9680.3037037037029</c:v>
                </c:pt>
                <c:pt idx="174">
                  <c:v>9804.0518518518511</c:v>
                </c:pt>
                <c:pt idx="175">
                  <c:v>9925.0888888888894</c:v>
                </c:pt>
                <c:pt idx="176">
                  <c:v>10041.625925925926</c:v>
                </c:pt>
                <c:pt idx="177">
                  <c:v>10111.966666666667</c:v>
                </c:pt>
                <c:pt idx="178">
                  <c:v>10182.477777777778</c:v>
                </c:pt>
                <c:pt idx="179">
                  <c:v>10288.774074074074</c:v>
                </c:pt>
                <c:pt idx="180">
                  <c:v>10390.048148148147</c:v>
                </c:pt>
                <c:pt idx="181">
                  <c:v>10484.096296296297</c:v>
                </c:pt>
                <c:pt idx="182">
                  <c:v>10570.31111111111</c:v>
                </c:pt>
                <c:pt idx="183">
                  <c:v>10672.011111111111</c:v>
                </c:pt>
                <c:pt idx="184">
                  <c:v>10738.570370370371</c:v>
                </c:pt>
                <c:pt idx="185">
                  <c:v>10813.185185185184</c:v>
                </c:pt>
                <c:pt idx="186">
                  <c:v>10895.474074074074</c:v>
                </c:pt>
                <c:pt idx="187">
                  <c:v>10999.566666666668</c:v>
                </c:pt>
                <c:pt idx="188">
                  <c:v>11115.514814814815</c:v>
                </c:pt>
                <c:pt idx="189">
                  <c:v>11224.67037037037</c:v>
                </c:pt>
                <c:pt idx="190">
                  <c:v>11332.507407407407</c:v>
                </c:pt>
                <c:pt idx="191">
                  <c:v>11410.066666666668</c:v>
                </c:pt>
                <c:pt idx="192">
                  <c:v>11501.722222222223</c:v>
                </c:pt>
                <c:pt idx="193">
                  <c:v>11620.314814814816</c:v>
                </c:pt>
                <c:pt idx="194">
                  <c:v>11759.614814814815</c:v>
                </c:pt>
                <c:pt idx="195">
                  <c:v>11894.785185185185</c:v>
                </c:pt>
                <c:pt idx="196">
                  <c:v>12035.125925925926</c:v>
                </c:pt>
                <c:pt idx="197">
                  <c:v>12178.496296296296</c:v>
                </c:pt>
                <c:pt idx="198">
                  <c:v>12272.555555555555</c:v>
                </c:pt>
                <c:pt idx="199">
                  <c:v>12374.666666666666</c:v>
                </c:pt>
                <c:pt idx="200">
                  <c:v>12510.059259259258</c:v>
                </c:pt>
                <c:pt idx="201">
                  <c:v>12650.418518518518</c:v>
                </c:pt>
                <c:pt idx="202">
                  <c:v>12803.092592592593</c:v>
                </c:pt>
                <c:pt idx="203">
                  <c:v>12948.292592592592</c:v>
                </c:pt>
                <c:pt idx="204">
                  <c:v>13061.507407407407</c:v>
                </c:pt>
                <c:pt idx="205">
                  <c:v>13159.785185185185</c:v>
                </c:pt>
                <c:pt idx="206">
                  <c:v>13261.022222222222</c:v>
                </c:pt>
                <c:pt idx="207">
                  <c:v>13363.866666666667</c:v>
                </c:pt>
                <c:pt idx="208">
                  <c:v>13525.792592592592</c:v>
                </c:pt>
                <c:pt idx="209">
                  <c:v>13667.133333333333</c:v>
                </c:pt>
                <c:pt idx="210">
                  <c:v>13813.18888888889</c:v>
                </c:pt>
                <c:pt idx="211">
                  <c:v>13951.333333333334</c:v>
                </c:pt>
                <c:pt idx="212">
                  <c:v>14066.225925925926</c:v>
                </c:pt>
                <c:pt idx="213">
                  <c:v>14176.740740740741</c:v>
                </c:pt>
                <c:pt idx="214">
                  <c:v>14316.340740740741</c:v>
                </c:pt>
                <c:pt idx="215">
                  <c:v>14471.381481481481</c:v>
                </c:pt>
                <c:pt idx="216">
                  <c:v>14639.822222222223</c:v>
                </c:pt>
                <c:pt idx="217">
                  <c:v>14786.988888888889</c:v>
                </c:pt>
                <c:pt idx="218">
                  <c:v>14923.807407407407</c:v>
                </c:pt>
                <c:pt idx="219">
                  <c:v>15029.751851851852</c:v>
                </c:pt>
                <c:pt idx="220">
                  <c:v>15109.648148148148</c:v>
                </c:pt>
                <c:pt idx="221">
                  <c:v>15233.666666666666</c:v>
                </c:pt>
                <c:pt idx="222">
                  <c:v>15346.681481481481</c:v>
                </c:pt>
                <c:pt idx="223">
                  <c:v>15467.651851851851</c:v>
                </c:pt>
                <c:pt idx="224">
                  <c:v>15615.007407407407</c:v>
                </c:pt>
                <c:pt idx="225">
                  <c:v>15754.892592592592</c:v>
                </c:pt>
                <c:pt idx="226">
                  <c:v>15848.77037037037</c:v>
                </c:pt>
                <c:pt idx="227">
                  <c:v>15957.570370370371</c:v>
                </c:pt>
                <c:pt idx="228">
                  <c:v>16101.455555555556</c:v>
                </c:pt>
                <c:pt idx="229">
                  <c:v>16236.981481481482</c:v>
                </c:pt>
                <c:pt idx="230">
                  <c:v>16397.948148148149</c:v>
                </c:pt>
                <c:pt idx="231">
                  <c:v>16540.592592592591</c:v>
                </c:pt>
                <c:pt idx="232">
                  <c:v>16695.829629629628</c:v>
                </c:pt>
                <c:pt idx="233">
                  <c:v>16802.633333333335</c:v>
                </c:pt>
                <c:pt idx="234">
                  <c:v>16894.31111111111</c:v>
                </c:pt>
                <c:pt idx="235">
                  <c:v>17008.266666666666</c:v>
                </c:pt>
                <c:pt idx="236">
                  <c:v>17132.54074074074</c:v>
                </c:pt>
                <c:pt idx="237">
                  <c:v>17280.992592592593</c:v>
                </c:pt>
                <c:pt idx="238">
                  <c:v>17411.107407407406</c:v>
                </c:pt>
                <c:pt idx="239">
                  <c:v>17526.781481481481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D0-4FEC-802C-F4A9E9DF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989502"/>
        <c:axId val="1420060489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'Statistik Harian'!$A$61:$A$300</c:f>
              <c:numCache>
                <c:formatCode>d"-"mmm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 formatCode="d\ mmm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Harian'!$AG$61:$AG$300</c:f>
              <c:numCache>
                <c:formatCode>#,##0.00</c:formatCode>
                <c:ptCount val="240"/>
                <c:pt idx="0">
                  <c:v>7.2540991375225099</c:v>
                </c:pt>
                <c:pt idx="1">
                  <c:v>7.3658581573365307</c:v>
                </c:pt>
                <c:pt idx="2">
                  <c:v>7.4170836311651183</c:v>
                </c:pt>
                <c:pt idx="3">
                  <c:v>7.4273755070337444</c:v>
                </c:pt>
                <c:pt idx="4">
                  <c:v>7.3667467484052684</c:v>
                </c:pt>
                <c:pt idx="5">
                  <c:v>7.4751567776169798</c:v>
                </c:pt>
                <c:pt idx="6">
                  <c:v>7.5702097683155918</c:v>
                </c:pt>
                <c:pt idx="7">
                  <c:v>7.8829316656497861</c:v>
                </c:pt>
                <c:pt idx="8">
                  <c:v>7.9662147306705755</c:v>
                </c:pt>
                <c:pt idx="9">
                  <c:v>8.0852337514253136</c:v>
                </c:pt>
                <c:pt idx="10">
                  <c:v>8.1568874868559416</c:v>
                </c:pt>
                <c:pt idx="11">
                  <c:v>8.1177028951115329</c:v>
                </c:pt>
                <c:pt idx="12">
                  <c:v>8.0044047156367402</c:v>
                </c:pt>
                <c:pt idx="13">
                  <c:v>7.9853180057478443</c:v>
                </c:pt>
                <c:pt idx="14">
                  <c:v>8.0055771096023278</c:v>
                </c:pt>
                <c:pt idx="15">
                  <c:v>7.9720998531571219</c:v>
                </c:pt>
                <c:pt idx="16">
                  <c:v>8.0206120817631614</c:v>
                </c:pt>
                <c:pt idx="17">
                  <c:v>7.9419766796224316</c:v>
                </c:pt>
                <c:pt idx="18">
                  <c:v>7.9908628892733562</c:v>
                </c:pt>
                <c:pt idx="19">
                  <c:v>8.0326749700349165</c:v>
                </c:pt>
                <c:pt idx="20">
                  <c:v>7.9542704096815795</c:v>
                </c:pt>
                <c:pt idx="21">
                  <c:v>8.1250721292556261</c:v>
                </c:pt>
                <c:pt idx="22">
                  <c:v>8.0954242354564272</c:v>
                </c:pt>
                <c:pt idx="23">
                  <c:v>8.0761528445063089</c:v>
                </c:pt>
                <c:pt idx="24">
                  <c:v>8.0523956043956044</c:v>
                </c:pt>
                <c:pt idx="25">
                  <c:v>8.1287286855169434</c:v>
                </c:pt>
                <c:pt idx="26">
                  <c:v>8.1974759968135515</c:v>
                </c:pt>
                <c:pt idx="27">
                  <c:v>8.2040508598907813</c:v>
                </c:pt>
                <c:pt idx="28">
                  <c:v>8.1363023477157359</c:v>
                </c:pt>
                <c:pt idx="29">
                  <c:v>8.4107011213285219</c:v>
                </c:pt>
                <c:pt idx="30">
                  <c:v>8.4472481396139472</c:v>
                </c:pt>
                <c:pt idx="31">
                  <c:v>8.6159242761692649</c:v>
                </c:pt>
                <c:pt idx="32">
                  <c:v>8.6372282115503278</c:v>
                </c:pt>
                <c:pt idx="33">
                  <c:v>8.7285446109163036</c:v>
                </c:pt>
                <c:pt idx="34">
                  <c:v>8.7353737247553607</c:v>
                </c:pt>
                <c:pt idx="35">
                  <c:v>8.6992310558585419</c:v>
                </c:pt>
                <c:pt idx="36">
                  <c:v>8.6760175657075447</c:v>
                </c:pt>
                <c:pt idx="37">
                  <c:v>8.6303469505547366</c:v>
                </c:pt>
                <c:pt idx="38">
                  <c:v>8.5671026753660282</c:v>
                </c:pt>
                <c:pt idx="39">
                  <c:v>8.5153283347442255</c:v>
                </c:pt>
                <c:pt idx="40">
                  <c:v>8.3773749854295367</c:v>
                </c:pt>
                <c:pt idx="41">
                  <c:v>8.3488029465930023</c:v>
                </c:pt>
                <c:pt idx="42">
                  <c:v>8.2993737296050103</c:v>
                </c:pt>
                <c:pt idx="43">
                  <c:v>8.3718599679315879</c:v>
                </c:pt>
                <c:pt idx="44">
                  <c:v>8.4367374663636134</c:v>
                </c:pt>
                <c:pt idx="45">
                  <c:v>8.3776149030386318</c:v>
                </c:pt>
                <c:pt idx="46">
                  <c:v>8.3987376237623756</c:v>
                </c:pt>
                <c:pt idx="47">
                  <c:v>8.4062175665564425</c:v>
                </c:pt>
                <c:pt idx="48">
                  <c:v>8.3873298723165419</c:v>
                </c:pt>
                <c:pt idx="49">
                  <c:v>8.3688560144282356</c:v>
                </c:pt>
                <c:pt idx="50">
                  <c:v>8.315929734171311</c:v>
                </c:pt>
                <c:pt idx="51">
                  <c:v>8.3481510535834911</c:v>
                </c:pt>
                <c:pt idx="52">
                  <c:v>8.3918667947486387</c:v>
                </c:pt>
                <c:pt idx="53">
                  <c:v>8.3865249707700009</c:v>
                </c:pt>
                <c:pt idx="54">
                  <c:v>8.4457752657675123</c:v>
                </c:pt>
                <c:pt idx="55">
                  <c:v>8.5113276346464222</c:v>
                </c:pt>
                <c:pt idx="56">
                  <c:v>8.5540085947070601</c:v>
                </c:pt>
                <c:pt idx="57">
                  <c:v>8.5126297053699922</c:v>
                </c:pt>
                <c:pt idx="58">
                  <c:v>8.4546565450842444</c:v>
                </c:pt>
                <c:pt idx="59">
                  <c:v>8.4528243665141947</c:v>
                </c:pt>
                <c:pt idx="60">
                  <c:v>8.4653365256717219</c:v>
                </c:pt>
                <c:pt idx="61">
                  <c:v>8.5220356586463559</c:v>
                </c:pt>
                <c:pt idx="62">
                  <c:v>8.4710913560292287</c:v>
                </c:pt>
                <c:pt idx="63">
                  <c:v>8.5669330257846603</c:v>
                </c:pt>
                <c:pt idx="64">
                  <c:v>8.5235267612886609</c:v>
                </c:pt>
                <c:pt idx="65">
                  <c:v>8.4734662504509881</c:v>
                </c:pt>
                <c:pt idx="66">
                  <c:v>8.4990917208042127</c:v>
                </c:pt>
                <c:pt idx="67">
                  <c:v>8.4975538308217313</c:v>
                </c:pt>
                <c:pt idx="68">
                  <c:v>8.4539432130319181</c:v>
                </c:pt>
                <c:pt idx="69">
                  <c:v>8.3137299253562542</c:v>
                </c:pt>
                <c:pt idx="70">
                  <c:v>8.2583659308609896</c:v>
                </c:pt>
                <c:pt idx="71">
                  <c:v>8.242495068767056</c:v>
                </c:pt>
                <c:pt idx="72">
                  <c:v>8.204692268061665</c:v>
                </c:pt>
                <c:pt idx="73">
                  <c:v>8.1857731128460269</c:v>
                </c:pt>
                <c:pt idx="74">
                  <c:v>8.1729369240950973</c:v>
                </c:pt>
                <c:pt idx="75">
                  <c:v>8.2110395285539486</c:v>
                </c:pt>
                <c:pt idx="76">
                  <c:v>8.2016334427193023</c:v>
                </c:pt>
                <c:pt idx="77">
                  <c:v>8.2257307831107909</c:v>
                </c:pt>
                <c:pt idx="78">
                  <c:v>8.2119059400108387</c:v>
                </c:pt>
                <c:pt idx="79">
                  <c:v>8.1741773673443436</c:v>
                </c:pt>
                <c:pt idx="80">
                  <c:v>8.1676037817126534</c:v>
                </c:pt>
                <c:pt idx="81">
                  <c:v>8.2102170937698205</c:v>
                </c:pt>
                <c:pt idx="82">
                  <c:v>8.1702215779664531</c:v>
                </c:pt>
                <c:pt idx="83">
                  <c:v>8.1462891188058553</c:v>
                </c:pt>
                <c:pt idx="84">
                  <c:v>8.1441656710473911</c:v>
                </c:pt>
                <c:pt idx="85">
                  <c:v>8.1127603149476801</c:v>
                </c:pt>
                <c:pt idx="86">
                  <c:v>8.0680920852821476</c:v>
                </c:pt>
                <c:pt idx="87">
                  <c:v>8.055053188837821</c:v>
                </c:pt>
                <c:pt idx="88">
                  <c:v>8.0662413891093667</c:v>
                </c:pt>
                <c:pt idx="89">
                  <c:v>8.0533457177876517</c:v>
                </c:pt>
                <c:pt idx="90">
                  <c:v>8.0499830725248263</c:v>
                </c:pt>
                <c:pt idx="91">
                  <c:v>7.9956724736103935</c:v>
                </c:pt>
                <c:pt idx="92">
                  <c:v>7.9673082520739342</c:v>
                </c:pt>
                <c:pt idx="93">
                  <c:v>7.9166659189807547</c:v>
                </c:pt>
                <c:pt idx="94">
                  <c:v>7.9068273021372883</c:v>
                </c:pt>
                <c:pt idx="95">
                  <c:v>7.8916962174940899</c:v>
                </c:pt>
                <c:pt idx="96">
                  <c:v>7.8951065704922518</c:v>
                </c:pt>
                <c:pt idx="97">
                  <c:v>7.8845250225257466</c:v>
                </c:pt>
                <c:pt idx="98">
                  <c:v>7.852358404962632</c:v>
                </c:pt>
                <c:pt idx="99">
                  <c:v>7.8022558156482029</c:v>
                </c:pt>
                <c:pt idx="100">
                  <c:v>7.756180420428084</c:v>
                </c:pt>
                <c:pt idx="101">
                  <c:v>7.7499980327817255</c:v>
                </c:pt>
                <c:pt idx="102">
                  <c:v>7.7530440454743124</c:v>
                </c:pt>
                <c:pt idx="103">
                  <c:v>7.7426521213604858</c:v>
                </c:pt>
                <c:pt idx="104">
                  <c:v>7.7321557643657393</c:v>
                </c:pt>
                <c:pt idx="105">
                  <c:v>7.694337751530087</c:v>
                </c:pt>
                <c:pt idx="106">
                  <c:v>7.6563491139756161</c:v>
                </c:pt>
                <c:pt idx="107">
                  <c:v>7.6082308006506674</c:v>
                </c:pt>
                <c:pt idx="108">
                  <c:v>7.5613284289453206</c:v>
                </c:pt>
                <c:pt idx="109">
                  <c:v>7.55964290458114</c:v>
                </c:pt>
                <c:pt idx="110">
                  <c:v>7.5635171961778607</c:v>
                </c:pt>
                <c:pt idx="111">
                  <c:v>7.527073384461759</c:v>
                </c:pt>
                <c:pt idx="112">
                  <c:v>7.5069741914756909</c:v>
                </c:pt>
                <c:pt idx="113">
                  <c:v>7.5233204398737934</c:v>
                </c:pt>
                <c:pt idx="114">
                  <c:v>7.5369394600579671</c:v>
                </c:pt>
                <c:pt idx="115">
                  <c:v>7.5500540498803179</c:v>
                </c:pt>
                <c:pt idx="116">
                  <c:v>7.5507129780373621</c:v>
                </c:pt>
                <c:pt idx="117">
                  <c:v>7.5701183154871536</c:v>
                </c:pt>
                <c:pt idx="118">
                  <c:v>7.5727879963655118</c:v>
                </c:pt>
                <c:pt idx="119">
                  <c:v>7.5360637060167459</c:v>
                </c:pt>
                <c:pt idx="120">
                  <c:v>7.5138213304175654</c:v>
                </c:pt>
                <c:pt idx="121">
                  <c:v>7.4547842815876502</c:v>
                </c:pt>
                <c:pt idx="122">
                  <c:v>7.4211309183276501</c:v>
                </c:pt>
                <c:pt idx="123">
                  <c:v>7.3912801076752395</c:v>
                </c:pt>
                <c:pt idx="124">
                  <c:v>7.3845255361314397</c:v>
                </c:pt>
                <c:pt idx="125">
                  <c:v>7.3441454837519267</c:v>
                </c:pt>
                <c:pt idx="126">
                  <c:v>7.3126423052517637</c:v>
                </c:pt>
                <c:pt idx="127">
                  <c:v>7.2812944169092386</c:v>
                </c:pt>
                <c:pt idx="128">
                  <c:v>7.2202370832882554</c:v>
                </c:pt>
                <c:pt idx="129">
                  <c:v>7.196818096441933</c:v>
                </c:pt>
                <c:pt idx="130">
                  <c:v>7.1702152123378413</c:v>
                </c:pt>
                <c:pt idx="131">
                  <c:v>7.1290190909895648</c:v>
                </c:pt>
                <c:pt idx="132">
                  <c:v>7.0942167825755416</c:v>
                </c:pt>
                <c:pt idx="133">
                  <c:v>7.1029297430548972</c:v>
                </c:pt>
                <c:pt idx="134">
                  <c:v>7.0930960297281436</c:v>
                </c:pt>
                <c:pt idx="135">
                  <c:v>7.0946872910771033</c:v>
                </c:pt>
                <c:pt idx="136">
                  <c:v>7.0852462272540553</c:v>
                </c:pt>
                <c:pt idx="137">
                  <c:v>7.0748611296271608</c:v>
                </c:pt>
                <c:pt idx="138">
                  <c:v>7.0865441301699175</c:v>
                </c:pt>
                <c:pt idx="139">
                  <c:v>7.1028595010058977</c:v>
                </c:pt>
                <c:pt idx="140">
                  <c:v>7.0888512127989713</c:v>
                </c:pt>
                <c:pt idx="141">
                  <c:v>7.0556448831885392</c:v>
                </c:pt>
                <c:pt idx="142">
                  <c:v>7.0222457453939091</c:v>
                </c:pt>
                <c:pt idx="143">
                  <c:v>7.0041631170334178</c:v>
                </c:pt>
                <c:pt idx="144">
                  <c:v>7.0142493960612518</c:v>
                </c:pt>
                <c:pt idx="145">
                  <c:v>6.9916351966680654</c:v>
                </c:pt>
                <c:pt idx="146">
                  <c:v>7.0007442123180494</c:v>
                </c:pt>
                <c:pt idx="147">
                  <c:v>6.9732166613577169</c:v>
                </c:pt>
                <c:pt idx="148">
                  <c:v>6.9522847802932866</c:v>
                </c:pt>
                <c:pt idx="149">
                  <c:v>6.9299996729805642</c:v>
                </c:pt>
                <c:pt idx="150">
                  <c:v>6.9419098600038751</c:v>
                </c:pt>
                <c:pt idx="151">
                  <c:v>6.9422970812523879</c:v>
                </c:pt>
                <c:pt idx="152">
                  <c:v>6.9464753595718589</c:v>
                </c:pt>
                <c:pt idx="153">
                  <c:v>6.9509447699377018</c:v>
                </c:pt>
                <c:pt idx="154">
                  <c:v>6.9401960751136214</c:v>
                </c:pt>
                <c:pt idx="155">
                  <c:v>6.9278845832804681</c:v>
                </c:pt>
                <c:pt idx="156">
                  <c:v>6.9080652920282839</c:v>
                </c:pt>
                <c:pt idx="157">
                  <c:v>6.900739124772076</c:v>
                </c:pt>
                <c:pt idx="158">
                  <c:v>6.8948376481476723</c:v>
                </c:pt>
                <c:pt idx="159">
                  <c:v>6.8976193643614154</c:v>
                </c:pt>
                <c:pt idx="160">
                  <c:v>6.8958959833293818</c:v>
                </c:pt>
                <c:pt idx="161">
                  <c:v>6.9294272742393535</c:v>
                </c:pt>
                <c:pt idx="162">
                  <c:v>6.9413440258761154</c:v>
                </c:pt>
                <c:pt idx="163">
                  <c:v>6.9141967737195191</c:v>
                </c:pt>
                <c:pt idx="164">
                  <c:v>6.9451704106724952</c:v>
                </c:pt>
                <c:pt idx="165">
                  <c:v>6.9829958135411099</c:v>
                </c:pt>
                <c:pt idx="166">
                  <c:v>7.0068542620863292</c:v>
                </c:pt>
                <c:pt idx="167">
                  <c:v>7.0160528124642001</c:v>
                </c:pt>
                <c:pt idx="168">
                  <c:v>7.0161121028911255</c:v>
                </c:pt>
                <c:pt idx="169">
                  <c:v>7.0043716213572154</c:v>
                </c:pt>
                <c:pt idx="170">
                  <c:v>6.9868736303669579</c:v>
                </c:pt>
                <c:pt idx="171">
                  <c:v>6.9913508925637933</c:v>
                </c:pt>
                <c:pt idx="172">
                  <c:v>7.0032290248941278</c:v>
                </c:pt>
                <c:pt idx="173">
                  <c:v>7.0051432691251083</c:v>
                </c:pt>
                <c:pt idx="174">
                  <c:v>7.0114080325050789</c:v>
                </c:pt>
                <c:pt idx="175">
                  <c:v>7.0167683485637982</c:v>
                </c:pt>
                <c:pt idx="176">
                  <c:v>7.0242991864863464</c:v>
                </c:pt>
                <c:pt idx="177">
                  <c:v>7.0057657962803299</c:v>
                </c:pt>
                <c:pt idx="178">
                  <c:v>6.9967704499992367</c:v>
                </c:pt>
                <c:pt idx="179">
                  <c:v>7.0070399087914357</c:v>
                </c:pt>
                <c:pt idx="180">
                  <c:v>7.0048241748089186</c:v>
                </c:pt>
                <c:pt idx="181">
                  <c:v>7.0058656397259735</c:v>
                </c:pt>
                <c:pt idx="182">
                  <c:v>7.0131934290874689</c:v>
                </c:pt>
                <c:pt idx="183">
                  <c:v>7.0264016503774798</c:v>
                </c:pt>
                <c:pt idx="184">
                  <c:v>7.0240464746695608</c:v>
                </c:pt>
                <c:pt idx="185">
                  <c:v>7.0282762239950696</c:v>
                </c:pt>
                <c:pt idx="186">
                  <c:v>7.0314383029578726</c:v>
                </c:pt>
                <c:pt idx="187">
                  <c:v>7.0421263791374118</c:v>
                </c:pt>
                <c:pt idx="188">
                  <c:v>7.0484199006096819</c:v>
                </c:pt>
                <c:pt idx="189">
                  <c:v>7.0550382471937318</c:v>
                </c:pt>
                <c:pt idx="190">
                  <c:v>7.0528425487972415</c:v>
                </c:pt>
                <c:pt idx="191">
                  <c:v>7.0381662996097925</c:v>
                </c:pt>
                <c:pt idx="192">
                  <c:v>7.0487596721512409</c:v>
                </c:pt>
                <c:pt idx="193">
                  <c:v>7.0608734595407201</c:v>
                </c:pt>
                <c:pt idx="194">
                  <c:v>7.0854016129680133</c:v>
                </c:pt>
                <c:pt idx="195">
                  <c:v>7.1007205538027511</c:v>
                </c:pt>
                <c:pt idx="196">
                  <c:v>7.0990507608113864</c:v>
                </c:pt>
                <c:pt idx="197">
                  <c:v>7.1018235145472959</c:v>
                </c:pt>
                <c:pt idx="198">
                  <c:v>7.0937653201687816</c:v>
                </c:pt>
                <c:pt idx="199">
                  <c:v>7.0990634189457937</c:v>
                </c:pt>
                <c:pt idx="200">
                  <c:v>7.1191493397687875</c:v>
                </c:pt>
                <c:pt idx="201">
                  <c:v>7.1348867814171122</c:v>
                </c:pt>
                <c:pt idx="202">
                  <c:v>7.1493408725218091</c:v>
                </c:pt>
                <c:pt idx="203">
                  <c:v>7.159466322622924</c:v>
                </c:pt>
                <c:pt idx="204">
                  <c:v>7.148894808111768</c:v>
                </c:pt>
                <c:pt idx="205">
                  <c:v>7.1395830151828124</c:v>
                </c:pt>
                <c:pt idx="206">
                  <c:v>7.1308597717631592</c:v>
                </c:pt>
                <c:pt idx="207">
                  <c:v>7.1266635328321835</c:v>
                </c:pt>
                <c:pt idx="208">
                  <c:v>7.1350276260364645</c:v>
                </c:pt>
                <c:pt idx="209">
                  <c:v>7.1409861190936486</c:v>
                </c:pt>
                <c:pt idx="210">
                  <c:v>7.1368094132775592</c:v>
                </c:pt>
                <c:pt idx="211">
                  <c:v>7.1342180572311689</c:v>
                </c:pt>
                <c:pt idx="212">
                  <c:v>7.1085957182377317</c:v>
                </c:pt>
                <c:pt idx="213">
                  <c:v>7.1030631881131896</c:v>
                </c:pt>
                <c:pt idx="214">
                  <c:v>7.1058633209246747</c:v>
                </c:pt>
                <c:pt idx="215">
                  <c:v>7.1104933868114752</c:v>
                </c:pt>
                <c:pt idx="216">
                  <c:v>7.0853467699869324</c:v>
                </c:pt>
                <c:pt idx="217">
                  <c:v>7.0828963241555494</c:v>
                </c:pt>
                <c:pt idx="218">
                  <c:v>7.072807601100215</c:v>
                </c:pt>
                <c:pt idx="219">
                  <c:v>7.0476922382232594</c:v>
                </c:pt>
                <c:pt idx="220">
                  <c:v>7.0150545954776033</c:v>
                </c:pt>
                <c:pt idx="221">
                  <c:v>7.0088541719917794</c:v>
                </c:pt>
                <c:pt idx="222">
                  <c:v>6.9887063585764881</c:v>
                </c:pt>
                <c:pt idx="223">
                  <c:v>6.9728433731318864</c:v>
                </c:pt>
                <c:pt idx="224">
                  <c:v>6.9658831246292809</c:v>
                </c:pt>
                <c:pt idx="225">
                  <c:v>6.9548812928056298</c:v>
                </c:pt>
                <c:pt idx="226">
                  <c:v>6.9262374154284423</c:v>
                </c:pt>
                <c:pt idx="227">
                  <c:v>6.9123725150767914</c:v>
                </c:pt>
                <c:pt idx="228">
                  <c:v>6.9068838582270597</c:v>
                </c:pt>
                <c:pt idx="229">
                  <c:v>6.8913895063145088</c:v>
                </c:pt>
                <c:pt idx="230">
                  <c:v>6.8801724298687814</c:v>
                </c:pt>
                <c:pt idx="231">
                  <c:v>6.8686259702828529</c:v>
                </c:pt>
                <c:pt idx="232">
                  <c:v>6.851413789539599</c:v>
                </c:pt>
                <c:pt idx="233">
                  <c:v>6.822839998195299</c:v>
                </c:pt>
                <c:pt idx="234">
                  <c:v>6.7901360270803748</c:v>
                </c:pt>
                <c:pt idx="235">
                  <c:v>6.7719550230414747</c:v>
                </c:pt>
                <c:pt idx="236">
                  <c:v>6.7466786457596486</c:v>
                </c:pt>
                <c:pt idx="237">
                  <c:v>6.7344285388503513</c:v>
                </c:pt>
                <c:pt idx="238">
                  <c:v>6.714782380155893</c:v>
                </c:pt>
                <c:pt idx="239">
                  <c:v>6.6949395688114794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0-4FEC-802C-F4A9E9DF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89502"/>
        <c:axId val="1420060489"/>
      </c:lineChart>
      <c:dateAx>
        <c:axId val="183798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060489"/>
        <c:crosses val="autoZero"/>
        <c:auto val="1"/>
        <c:lblOffset val="100"/>
        <c:baseTimeUnit val="days"/>
      </c:dateAx>
      <c:valAx>
        <c:axId val="1420060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9895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Harian'!$AA$1</c:f>
              <c:strCache>
                <c:ptCount val="1"/>
                <c:pt idx="0">
                  <c:v>Orang yang dites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Harian'!$AA$2:$AA$1461</c:f>
              <c:numCache>
                <c:formatCode>#,##0</c:formatCode>
                <c:ptCount val="1460"/>
                <c:pt idx="1">
                  <c:v>2</c:v>
                </c:pt>
                <c:pt idx="2">
                  <c:v>31</c:v>
                </c:pt>
                <c:pt idx="3">
                  <c:v>16</c:v>
                </c:pt>
                <c:pt idx="4">
                  <c:v>62</c:v>
                </c:pt>
                <c:pt idx="5">
                  <c:v>4</c:v>
                </c:pt>
                <c:pt idx="6">
                  <c:v>29</c:v>
                </c:pt>
                <c:pt idx="7">
                  <c:v>60</c:v>
                </c:pt>
                <c:pt idx="8">
                  <c:v>151</c:v>
                </c:pt>
                <c:pt idx="9">
                  <c:v>168</c:v>
                </c:pt>
                <c:pt idx="10">
                  <c:v>143</c:v>
                </c:pt>
                <c:pt idx="11">
                  <c:v>200</c:v>
                </c:pt>
                <c:pt idx="12">
                  <c:v>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2158</c:v>
                </c:pt>
                <c:pt idx="37">
                  <c:v>1168</c:v>
                </c:pt>
                <c:pt idx="38">
                  <c:v>1773</c:v>
                </c:pt>
                <c:pt idx="39">
                  <c:v>512</c:v>
                </c:pt>
                <c:pt idx="40">
                  <c:v>7111</c:v>
                </c:pt>
                <c:pt idx="41">
                  <c:v>878</c:v>
                </c:pt>
                <c:pt idx="42">
                  <c:v>3675</c:v>
                </c:pt>
                <c:pt idx="43">
                  <c:v>1373</c:v>
                </c:pt>
                <c:pt idx="44">
                  <c:v>1974</c:v>
                </c:pt>
                <c:pt idx="45">
                  <c:v>2159</c:v>
                </c:pt>
                <c:pt idx="46">
                  <c:v>2288</c:v>
                </c:pt>
                <c:pt idx="47">
                  <c:v>2797</c:v>
                </c:pt>
                <c:pt idx="48">
                  <c:v>1530</c:v>
                </c:pt>
                <c:pt idx="49">
                  <c:v>2424</c:v>
                </c:pt>
                <c:pt idx="50">
                  <c:v>1188</c:v>
                </c:pt>
                <c:pt idx="51">
                  <c:v>1286</c:v>
                </c:pt>
                <c:pt idx="52">
                  <c:v>1916</c:v>
                </c:pt>
                <c:pt idx="53">
                  <c:v>1978</c:v>
                </c:pt>
                <c:pt idx="54">
                  <c:v>4433</c:v>
                </c:pt>
                <c:pt idx="55">
                  <c:v>2435</c:v>
                </c:pt>
                <c:pt idx="56">
                  <c:v>3135</c:v>
                </c:pt>
                <c:pt idx="57">
                  <c:v>5240</c:v>
                </c:pt>
                <c:pt idx="58">
                  <c:v>4567</c:v>
                </c:pt>
                <c:pt idx="59">
                  <c:v>4187</c:v>
                </c:pt>
                <c:pt idx="60">
                  <c:v>3330</c:v>
                </c:pt>
                <c:pt idx="61">
                  <c:v>3144</c:v>
                </c:pt>
                <c:pt idx="62">
                  <c:v>3049</c:v>
                </c:pt>
                <c:pt idx="63">
                  <c:v>2863</c:v>
                </c:pt>
                <c:pt idx="64">
                  <c:v>4052</c:v>
                </c:pt>
                <c:pt idx="65">
                  <c:v>3741</c:v>
                </c:pt>
                <c:pt idx="66">
                  <c:v>6644</c:v>
                </c:pt>
                <c:pt idx="67">
                  <c:v>5338</c:v>
                </c:pt>
                <c:pt idx="68">
                  <c:v>4753</c:v>
                </c:pt>
                <c:pt idx="69">
                  <c:v>2906</c:v>
                </c:pt>
                <c:pt idx="70">
                  <c:v>3370</c:v>
                </c:pt>
                <c:pt idx="71">
                  <c:v>3844</c:v>
                </c:pt>
                <c:pt idx="72">
                  <c:v>4241</c:v>
                </c:pt>
                <c:pt idx="73">
                  <c:v>4247</c:v>
                </c:pt>
                <c:pt idx="74">
                  <c:v>3665</c:v>
                </c:pt>
                <c:pt idx="75">
                  <c:v>4748</c:v>
                </c:pt>
                <c:pt idx="76">
                  <c:v>2562</c:v>
                </c:pt>
                <c:pt idx="77">
                  <c:v>4764</c:v>
                </c:pt>
                <c:pt idx="78">
                  <c:v>6340</c:v>
                </c:pt>
                <c:pt idx="79">
                  <c:v>6235</c:v>
                </c:pt>
                <c:pt idx="80">
                  <c:v>8595</c:v>
                </c:pt>
                <c:pt idx="81">
                  <c:v>7066</c:v>
                </c:pt>
                <c:pt idx="82">
                  <c:v>3829</c:v>
                </c:pt>
                <c:pt idx="83">
                  <c:v>3328</c:v>
                </c:pt>
                <c:pt idx="84">
                  <c:v>5110</c:v>
                </c:pt>
                <c:pt idx="85">
                  <c:v>7216</c:v>
                </c:pt>
                <c:pt idx="86">
                  <c:v>5793</c:v>
                </c:pt>
                <c:pt idx="87">
                  <c:v>3854</c:v>
                </c:pt>
                <c:pt idx="88">
                  <c:v>11604</c:v>
                </c:pt>
                <c:pt idx="89">
                  <c:v>6855</c:v>
                </c:pt>
                <c:pt idx="90">
                  <c:v>8489</c:v>
                </c:pt>
                <c:pt idx="91">
                  <c:v>5834</c:v>
                </c:pt>
                <c:pt idx="92">
                  <c:v>8486</c:v>
                </c:pt>
                <c:pt idx="93">
                  <c:v>5303</c:v>
                </c:pt>
                <c:pt idx="94">
                  <c:v>5074</c:v>
                </c:pt>
                <c:pt idx="95">
                  <c:v>7930</c:v>
                </c:pt>
                <c:pt idx="96">
                  <c:v>4406</c:v>
                </c:pt>
                <c:pt idx="97">
                  <c:v>5284</c:v>
                </c:pt>
                <c:pt idx="98">
                  <c:v>7223</c:v>
                </c:pt>
                <c:pt idx="99">
                  <c:v>5825</c:v>
                </c:pt>
                <c:pt idx="100">
                  <c:v>7193</c:v>
                </c:pt>
                <c:pt idx="101">
                  <c:v>7476</c:v>
                </c:pt>
                <c:pt idx="102">
                  <c:v>11128</c:v>
                </c:pt>
                <c:pt idx="103">
                  <c:v>9658</c:v>
                </c:pt>
                <c:pt idx="104">
                  <c:v>6257</c:v>
                </c:pt>
                <c:pt idx="105">
                  <c:v>10119</c:v>
                </c:pt>
                <c:pt idx="106">
                  <c:v>8969</c:v>
                </c:pt>
                <c:pt idx="107">
                  <c:v>10381</c:v>
                </c:pt>
                <c:pt idx="108">
                  <c:v>7922</c:v>
                </c:pt>
                <c:pt idx="109">
                  <c:v>7877</c:v>
                </c:pt>
                <c:pt idx="110">
                  <c:v>8647</c:v>
                </c:pt>
                <c:pt idx="111">
                  <c:v>10012</c:v>
                </c:pt>
                <c:pt idx="112">
                  <c:v>8564</c:v>
                </c:pt>
                <c:pt idx="113">
                  <c:v>12238</c:v>
                </c:pt>
                <c:pt idx="114">
                  <c:v>13239</c:v>
                </c:pt>
                <c:pt idx="115">
                  <c:v>12749</c:v>
                </c:pt>
                <c:pt idx="116">
                  <c:v>9662</c:v>
                </c:pt>
                <c:pt idx="117">
                  <c:v>7067</c:v>
                </c:pt>
                <c:pt idx="118">
                  <c:v>9047</c:v>
                </c:pt>
                <c:pt idx="119">
                  <c:v>11635</c:v>
                </c:pt>
                <c:pt idx="120">
                  <c:v>15000</c:v>
                </c:pt>
                <c:pt idx="121">
                  <c:v>10814</c:v>
                </c:pt>
                <c:pt idx="122">
                  <c:v>16838</c:v>
                </c:pt>
                <c:pt idx="123">
                  <c:v>9699</c:v>
                </c:pt>
                <c:pt idx="124">
                  <c:v>10506</c:v>
                </c:pt>
                <c:pt idx="125">
                  <c:v>11909</c:v>
                </c:pt>
                <c:pt idx="126">
                  <c:v>10675</c:v>
                </c:pt>
                <c:pt idx="127">
                  <c:v>12777</c:v>
                </c:pt>
                <c:pt idx="128">
                  <c:v>12544</c:v>
                </c:pt>
                <c:pt idx="129">
                  <c:v>9388</c:v>
                </c:pt>
                <c:pt idx="130">
                  <c:v>12625</c:v>
                </c:pt>
                <c:pt idx="131">
                  <c:v>10994</c:v>
                </c:pt>
                <c:pt idx="132">
                  <c:v>9062</c:v>
                </c:pt>
                <c:pt idx="133">
                  <c:v>12015</c:v>
                </c:pt>
                <c:pt idx="134">
                  <c:v>15491</c:v>
                </c:pt>
                <c:pt idx="135">
                  <c:v>12156</c:v>
                </c:pt>
                <c:pt idx="136">
                  <c:v>13994</c:v>
                </c:pt>
                <c:pt idx="137">
                  <c:v>13238</c:v>
                </c:pt>
                <c:pt idx="138">
                  <c:v>10195</c:v>
                </c:pt>
                <c:pt idx="139">
                  <c:v>13259</c:v>
                </c:pt>
                <c:pt idx="140">
                  <c:v>17347</c:v>
                </c:pt>
                <c:pt idx="141">
                  <c:v>11782</c:v>
                </c:pt>
                <c:pt idx="142">
                  <c:v>13331</c:v>
                </c:pt>
                <c:pt idx="143">
                  <c:v>14143</c:v>
                </c:pt>
                <c:pt idx="144">
                  <c:v>12158</c:v>
                </c:pt>
                <c:pt idx="145">
                  <c:v>7692</c:v>
                </c:pt>
                <c:pt idx="146">
                  <c:v>10996</c:v>
                </c:pt>
                <c:pt idx="147">
                  <c:v>15222</c:v>
                </c:pt>
                <c:pt idx="148">
                  <c:v>17859</c:v>
                </c:pt>
                <c:pt idx="149">
                  <c:v>14976</c:v>
                </c:pt>
                <c:pt idx="150">
                  <c:v>10536</c:v>
                </c:pt>
                <c:pt idx="151">
                  <c:v>9355</c:v>
                </c:pt>
                <c:pt idx="152">
                  <c:v>6458</c:v>
                </c:pt>
                <c:pt idx="153">
                  <c:v>12179</c:v>
                </c:pt>
                <c:pt idx="154">
                  <c:v>13456</c:v>
                </c:pt>
                <c:pt idx="155">
                  <c:v>14722</c:v>
                </c:pt>
                <c:pt idx="156">
                  <c:v>13602</c:v>
                </c:pt>
                <c:pt idx="157">
                  <c:v>15599</c:v>
                </c:pt>
                <c:pt idx="158">
                  <c:v>11692</c:v>
                </c:pt>
                <c:pt idx="159">
                  <c:v>8992</c:v>
                </c:pt>
                <c:pt idx="160">
                  <c:v>12299</c:v>
                </c:pt>
                <c:pt idx="161">
                  <c:v>13513</c:v>
                </c:pt>
                <c:pt idx="162">
                  <c:v>13698</c:v>
                </c:pt>
                <c:pt idx="163">
                  <c:v>14850</c:v>
                </c:pt>
                <c:pt idx="164">
                  <c:v>12728</c:v>
                </c:pt>
                <c:pt idx="165">
                  <c:v>12821</c:v>
                </c:pt>
                <c:pt idx="166">
                  <c:v>9218</c:v>
                </c:pt>
                <c:pt idx="167">
                  <c:v>7224</c:v>
                </c:pt>
                <c:pt idx="168">
                  <c:v>12409</c:v>
                </c:pt>
                <c:pt idx="169">
                  <c:v>14940</c:v>
                </c:pt>
                <c:pt idx="170">
                  <c:v>11774</c:v>
                </c:pt>
                <c:pt idx="171">
                  <c:v>13534</c:v>
                </c:pt>
                <c:pt idx="172">
                  <c:v>18166</c:v>
                </c:pt>
                <c:pt idx="173">
                  <c:v>17416</c:v>
                </c:pt>
                <c:pt idx="174">
                  <c:v>16185</c:v>
                </c:pt>
                <c:pt idx="175">
                  <c:v>18579</c:v>
                </c:pt>
                <c:pt idx="176">
                  <c:v>20520</c:v>
                </c:pt>
                <c:pt idx="177">
                  <c:v>21018</c:v>
                </c:pt>
                <c:pt idx="178">
                  <c:v>16649</c:v>
                </c:pt>
                <c:pt idx="179">
                  <c:v>21166</c:v>
                </c:pt>
                <c:pt idx="180">
                  <c:v>11317</c:v>
                </c:pt>
                <c:pt idx="181">
                  <c:v>14566</c:v>
                </c:pt>
                <c:pt idx="182">
                  <c:v>15293</c:v>
                </c:pt>
                <c:pt idx="183">
                  <c:v>21508</c:v>
                </c:pt>
                <c:pt idx="184">
                  <c:v>19306</c:v>
                </c:pt>
                <c:pt idx="185">
                  <c:v>18100</c:v>
                </c:pt>
                <c:pt idx="186">
                  <c:v>16897</c:v>
                </c:pt>
                <c:pt idx="187">
                  <c:v>13225</c:v>
                </c:pt>
                <c:pt idx="188">
                  <c:v>16181</c:v>
                </c:pt>
                <c:pt idx="189">
                  <c:v>16600</c:v>
                </c:pt>
                <c:pt idx="190">
                  <c:v>15335</c:v>
                </c:pt>
                <c:pt idx="191">
                  <c:v>20314</c:v>
                </c:pt>
                <c:pt idx="192">
                  <c:v>28349</c:v>
                </c:pt>
                <c:pt idx="193">
                  <c:v>24922</c:v>
                </c:pt>
                <c:pt idx="194">
                  <c:v>26138</c:v>
                </c:pt>
                <c:pt idx="195">
                  <c:v>20193</c:v>
                </c:pt>
                <c:pt idx="196">
                  <c:v>22511</c:v>
                </c:pt>
                <c:pt idx="197">
                  <c:v>30713</c:v>
                </c:pt>
                <c:pt idx="198">
                  <c:v>29555</c:v>
                </c:pt>
                <c:pt idx="199">
                  <c:v>24324</c:v>
                </c:pt>
                <c:pt idx="200">
                  <c:v>21554</c:v>
                </c:pt>
                <c:pt idx="201">
                  <c:v>19973</c:v>
                </c:pt>
                <c:pt idx="202">
                  <c:v>24825</c:v>
                </c:pt>
                <c:pt idx="203">
                  <c:v>31065</c:v>
                </c:pt>
                <c:pt idx="204">
                  <c:v>25498</c:v>
                </c:pt>
                <c:pt idx="205">
                  <c:v>34786</c:v>
                </c:pt>
                <c:pt idx="206">
                  <c:v>26419</c:v>
                </c:pt>
                <c:pt idx="207">
                  <c:v>25658</c:v>
                </c:pt>
                <c:pt idx="208">
                  <c:v>20800</c:v>
                </c:pt>
                <c:pt idx="209">
                  <c:v>27637</c:v>
                </c:pt>
                <c:pt idx="210">
                  <c:v>27891</c:v>
                </c:pt>
                <c:pt idx="211">
                  <c:v>30940</c:v>
                </c:pt>
                <c:pt idx="212">
                  <c:v>30296</c:v>
                </c:pt>
                <c:pt idx="213">
                  <c:v>26831</c:v>
                </c:pt>
                <c:pt idx="214">
                  <c:v>24122</c:v>
                </c:pt>
                <c:pt idx="215">
                  <c:v>21641</c:v>
                </c:pt>
                <c:pt idx="216">
                  <c:v>22771</c:v>
                </c:pt>
                <c:pt idx="217">
                  <c:v>26153</c:v>
                </c:pt>
                <c:pt idx="218">
                  <c:v>32167</c:v>
                </c:pt>
                <c:pt idx="219">
                  <c:v>32901</c:v>
                </c:pt>
                <c:pt idx="220">
                  <c:v>39118</c:v>
                </c:pt>
                <c:pt idx="221">
                  <c:v>33675</c:v>
                </c:pt>
                <c:pt idx="222">
                  <c:v>22163</c:v>
                </c:pt>
                <c:pt idx="223">
                  <c:v>33018</c:v>
                </c:pt>
                <c:pt idx="224">
                  <c:v>40012</c:v>
                </c:pt>
                <c:pt idx="225">
                  <c:v>37044</c:v>
                </c:pt>
                <c:pt idx="226">
                  <c:v>34119</c:v>
                </c:pt>
                <c:pt idx="227">
                  <c:v>30197</c:v>
                </c:pt>
                <c:pt idx="228">
                  <c:v>25976</c:v>
                </c:pt>
                <c:pt idx="229">
                  <c:v>22421</c:v>
                </c:pt>
                <c:pt idx="230">
                  <c:v>25202</c:v>
                </c:pt>
                <c:pt idx="231">
                  <c:v>29564</c:v>
                </c:pt>
                <c:pt idx="232">
                  <c:v>30597</c:v>
                </c:pt>
                <c:pt idx="233">
                  <c:v>33412</c:v>
                </c:pt>
                <c:pt idx="234">
                  <c:v>32680</c:v>
                </c:pt>
                <c:pt idx="235">
                  <c:v>31465</c:v>
                </c:pt>
                <c:pt idx="236">
                  <c:v>18992</c:v>
                </c:pt>
                <c:pt idx="237">
                  <c:v>19038</c:v>
                </c:pt>
                <c:pt idx="238">
                  <c:v>28700</c:v>
                </c:pt>
                <c:pt idx="239">
                  <c:v>27344</c:v>
                </c:pt>
                <c:pt idx="240">
                  <c:v>25393</c:v>
                </c:pt>
                <c:pt idx="241">
                  <c:v>23278</c:v>
                </c:pt>
                <c:pt idx="242">
                  <c:v>27459</c:v>
                </c:pt>
                <c:pt idx="243">
                  <c:v>17971</c:v>
                </c:pt>
                <c:pt idx="244">
                  <c:v>20146</c:v>
                </c:pt>
                <c:pt idx="245">
                  <c:v>22218</c:v>
                </c:pt>
                <c:pt idx="246">
                  <c:v>28105</c:v>
                </c:pt>
                <c:pt idx="247">
                  <c:v>31306</c:v>
                </c:pt>
                <c:pt idx="248">
                  <c:v>29472</c:v>
                </c:pt>
                <c:pt idx="249">
                  <c:v>29116</c:v>
                </c:pt>
                <c:pt idx="250">
                  <c:v>20941</c:v>
                </c:pt>
                <c:pt idx="251">
                  <c:v>24747</c:v>
                </c:pt>
                <c:pt idx="252">
                  <c:v>32020</c:v>
                </c:pt>
                <c:pt idx="253">
                  <c:v>37611</c:v>
                </c:pt>
                <c:pt idx="254">
                  <c:v>36496</c:v>
                </c:pt>
                <c:pt idx="255">
                  <c:v>37892</c:v>
                </c:pt>
                <c:pt idx="256">
                  <c:v>38710</c:v>
                </c:pt>
                <c:pt idx="257">
                  <c:v>25396</c:v>
                </c:pt>
                <c:pt idx="258">
                  <c:v>27570</c:v>
                </c:pt>
                <c:pt idx="259">
                  <c:v>36556</c:v>
                </c:pt>
                <c:pt idx="260">
                  <c:v>37897</c:v>
                </c:pt>
                <c:pt idx="261">
                  <c:v>41222</c:v>
                </c:pt>
                <c:pt idx="262">
                  <c:v>39204</c:v>
                </c:pt>
                <c:pt idx="263">
                  <c:v>30568</c:v>
                </c:pt>
                <c:pt idx="264">
                  <c:v>26535</c:v>
                </c:pt>
                <c:pt idx="265">
                  <c:v>27334</c:v>
                </c:pt>
                <c:pt idx="266">
                  <c:v>27768</c:v>
                </c:pt>
                <c:pt idx="267">
                  <c:v>43720</c:v>
                </c:pt>
                <c:pt idx="268">
                  <c:v>38162</c:v>
                </c:pt>
                <c:pt idx="269">
                  <c:v>39435</c:v>
                </c:pt>
                <c:pt idx="270">
                  <c:v>37299</c:v>
                </c:pt>
                <c:pt idx="271">
                  <c:v>31021</c:v>
                </c:pt>
                <c:pt idx="272">
                  <c:v>29839</c:v>
                </c:pt>
                <c:pt idx="273">
                  <c:v>37692</c:v>
                </c:pt>
                <c:pt idx="274">
                  <c:v>41861</c:v>
                </c:pt>
                <c:pt idx="275">
                  <c:v>45479</c:v>
                </c:pt>
                <c:pt idx="276">
                  <c:v>39735</c:v>
                </c:pt>
                <c:pt idx="277">
                  <c:v>36941</c:v>
                </c:pt>
                <c:pt idx="278">
                  <c:v>28605</c:v>
                </c:pt>
                <c:pt idx="279">
                  <c:v>21572</c:v>
                </c:pt>
                <c:pt idx="280">
                  <c:v>33485</c:v>
                </c:pt>
                <c:pt idx="281">
                  <c:v>30514</c:v>
                </c:pt>
                <c:pt idx="282">
                  <c:v>32662</c:v>
                </c:pt>
                <c:pt idx="283">
                  <c:v>39786</c:v>
                </c:pt>
                <c:pt idx="284">
                  <c:v>37769</c:v>
                </c:pt>
                <c:pt idx="285">
                  <c:v>25347</c:v>
                </c:pt>
                <c:pt idx="286">
                  <c:v>29376</c:v>
                </c:pt>
                <c:pt idx="287">
                  <c:v>38849</c:v>
                </c:pt>
                <c:pt idx="288">
                  <c:v>36592</c:v>
                </c:pt>
                <c:pt idx="289">
                  <c:v>43461</c:v>
                </c:pt>
                <c:pt idx="290">
                  <c:v>38514</c:v>
                </c:pt>
                <c:pt idx="291">
                  <c:v>41914</c:v>
                </c:pt>
                <c:pt idx="292">
                  <c:v>28837</c:v>
                </c:pt>
                <c:pt idx="293">
                  <c:v>24753</c:v>
                </c:pt>
                <c:pt idx="294">
                  <c:v>30768</c:v>
                </c:pt>
                <c:pt idx="295">
                  <c:v>33554</c:v>
                </c:pt>
                <c:pt idx="296">
                  <c:v>40082</c:v>
                </c:pt>
                <c:pt idx="297">
                  <c:v>35131</c:v>
                </c:pt>
                <c:pt idx="298">
                  <c:v>31232</c:v>
                </c:pt>
                <c:pt idx="299">
                  <c:v>29425</c:v>
                </c:pt>
                <c:pt idx="300">
                  <c:v>26630</c:v>
                </c:pt>
                <c:pt idx="301">
                  <c:v>42805</c:v>
                </c:pt>
                <c:pt idx="302">
                  <c:v>44389</c:v>
                </c:pt>
                <c:pt idx="303">
                  <c:v>37265</c:v>
                </c:pt>
                <c:pt idx="304">
                  <c:v>27401</c:v>
                </c:pt>
                <c:pt idx="305">
                  <c:v>24379</c:v>
                </c:pt>
                <c:pt idx="306">
                  <c:v>27778</c:v>
                </c:pt>
                <c:pt idx="307">
                  <c:v>30671</c:v>
                </c:pt>
                <c:pt idx="308">
                  <c:v>38309</c:v>
                </c:pt>
                <c:pt idx="309">
                  <c:v>44734</c:v>
                </c:pt>
                <c:pt idx="310">
                  <c:v>44791</c:v>
                </c:pt>
                <c:pt idx="311">
                  <c:v>42605</c:v>
                </c:pt>
                <c:pt idx="312">
                  <c:v>39508</c:v>
                </c:pt>
                <c:pt idx="313">
                  <c:v>31743</c:v>
                </c:pt>
                <c:pt idx="314">
                  <c:v>27948</c:v>
                </c:pt>
                <c:pt idx="315">
                  <c:v>40548</c:v>
                </c:pt>
                <c:pt idx="316">
                  <c:v>46977</c:v>
                </c:pt>
                <c:pt idx="317">
                  <c:v>46097</c:v>
                </c:pt>
                <c:pt idx="318">
                  <c:v>49466</c:v>
                </c:pt>
                <c:pt idx="319">
                  <c:v>45358</c:v>
                </c:pt>
                <c:pt idx="320">
                  <c:v>34370</c:v>
                </c:pt>
                <c:pt idx="321">
                  <c:v>32381</c:v>
                </c:pt>
                <c:pt idx="322">
                  <c:v>43471</c:v>
                </c:pt>
                <c:pt idx="323">
                  <c:v>43748</c:v>
                </c:pt>
                <c:pt idx="324">
                  <c:v>43725</c:v>
                </c:pt>
                <c:pt idx="325">
                  <c:v>51764</c:v>
                </c:pt>
                <c:pt idx="326">
                  <c:v>42987</c:v>
                </c:pt>
                <c:pt idx="327">
                  <c:v>35456</c:v>
                </c:pt>
                <c:pt idx="328">
                  <c:v>34580</c:v>
                </c:pt>
                <c:pt idx="329">
                  <c:v>48097</c:v>
                </c:pt>
                <c:pt idx="330">
                  <c:v>46491</c:v>
                </c:pt>
                <c:pt idx="331">
                  <c:v>54114</c:v>
                </c:pt>
                <c:pt idx="332">
                  <c:v>52419</c:v>
                </c:pt>
                <c:pt idx="333">
                  <c:v>40629</c:v>
                </c:pt>
                <c:pt idx="334">
                  <c:v>33162</c:v>
                </c:pt>
                <c:pt idx="335">
                  <c:v>31893</c:v>
                </c:pt>
                <c:pt idx="336">
                  <c:v>42944</c:v>
                </c:pt>
                <c:pt idx="337">
                  <c:v>46893</c:v>
                </c:pt>
                <c:pt idx="338">
                  <c:v>42168</c:v>
                </c:pt>
                <c:pt idx="339">
                  <c:v>44231</c:v>
                </c:pt>
                <c:pt idx="340">
                  <c:v>48102</c:v>
                </c:pt>
                <c:pt idx="341">
                  <c:v>30900</c:v>
                </c:pt>
                <c:pt idx="342">
                  <c:v>28015</c:v>
                </c:pt>
                <c:pt idx="343">
                  <c:v>38528</c:v>
                </c:pt>
                <c:pt idx="344">
                  <c:v>41053</c:v>
                </c:pt>
                <c:pt idx="345">
                  <c:v>38401</c:v>
                </c:pt>
                <c:pt idx="346">
                  <c:v>35404</c:v>
                </c:pt>
                <c:pt idx="347">
                  <c:v>24889</c:v>
                </c:pt>
                <c:pt idx="348">
                  <c:v>24250</c:v>
                </c:pt>
                <c:pt idx="349">
                  <c:v>19641</c:v>
                </c:pt>
                <c:pt idx="350">
                  <c:v>26156</c:v>
                </c:pt>
                <c:pt idx="351">
                  <c:v>22750</c:v>
                </c:pt>
                <c:pt idx="352">
                  <c:v>22556</c:v>
                </c:pt>
                <c:pt idx="353">
                  <c:v>71814</c:v>
                </c:pt>
                <c:pt idx="354">
                  <c:v>32170</c:v>
                </c:pt>
                <c:pt idx="355">
                  <c:v>29309</c:v>
                </c:pt>
                <c:pt idx="356">
                  <c:v>43273</c:v>
                </c:pt>
                <c:pt idx="357">
                  <c:v>55576</c:v>
                </c:pt>
                <c:pt idx="358">
                  <c:v>52476</c:v>
                </c:pt>
                <c:pt idx="359">
                  <c:v>50019</c:v>
                </c:pt>
                <c:pt idx="360">
                  <c:v>39766</c:v>
                </c:pt>
                <c:pt idx="361">
                  <c:v>31394</c:v>
                </c:pt>
                <c:pt idx="362">
                  <c:v>21229</c:v>
                </c:pt>
                <c:pt idx="363">
                  <c:v>18940</c:v>
                </c:pt>
                <c:pt idx="364">
                  <c:v>29990</c:v>
                </c:pt>
                <c:pt idx="365">
                  <c:v>47667</c:v>
                </c:pt>
                <c:pt idx="366">
                  <c:v>38496</c:v>
                </c:pt>
                <c:pt idx="367">
                  <c:v>21298</c:v>
                </c:pt>
                <c:pt idx="368">
                  <c:v>37884</c:v>
                </c:pt>
                <c:pt idx="369">
                  <c:v>29884</c:v>
                </c:pt>
                <c:pt idx="370">
                  <c:v>37837</c:v>
                </c:pt>
                <c:pt idx="371">
                  <c:v>43962</c:v>
                </c:pt>
                <c:pt idx="372">
                  <c:v>61625</c:v>
                </c:pt>
                <c:pt idx="373">
                  <c:v>49705</c:v>
                </c:pt>
                <c:pt idx="374">
                  <c:v>45068</c:v>
                </c:pt>
                <c:pt idx="375">
                  <c:v>50156</c:v>
                </c:pt>
                <c:pt idx="376">
                  <c:v>28102</c:v>
                </c:pt>
                <c:pt idx="377">
                  <c:v>41502</c:v>
                </c:pt>
                <c:pt idx="378">
                  <c:v>47064</c:v>
                </c:pt>
                <c:pt idx="379">
                  <c:v>58752</c:v>
                </c:pt>
                <c:pt idx="380">
                  <c:v>35943</c:v>
                </c:pt>
                <c:pt idx="381">
                  <c:v>45963</c:v>
                </c:pt>
                <c:pt idx="382">
                  <c:v>43807</c:v>
                </c:pt>
                <c:pt idx="383">
                  <c:v>26304</c:v>
                </c:pt>
                <c:pt idx="384">
                  <c:v>37582</c:v>
                </c:pt>
                <c:pt idx="385">
                  <c:v>50125</c:v>
                </c:pt>
                <c:pt idx="386">
                  <c:v>49518</c:v>
                </c:pt>
                <c:pt idx="387">
                  <c:v>53162</c:v>
                </c:pt>
                <c:pt idx="388">
                  <c:v>51619</c:v>
                </c:pt>
                <c:pt idx="389">
                  <c:v>45881</c:v>
                </c:pt>
                <c:pt idx="390">
                  <c:v>30638</c:v>
                </c:pt>
                <c:pt idx="391">
                  <c:v>39042</c:v>
                </c:pt>
                <c:pt idx="392">
                  <c:v>48287</c:v>
                </c:pt>
                <c:pt idx="393">
                  <c:v>45714</c:v>
                </c:pt>
                <c:pt idx="394">
                  <c:v>54766</c:v>
                </c:pt>
                <c:pt idx="395">
                  <c:v>41406</c:v>
                </c:pt>
                <c:pt idx="396">
                  <c:v>36045</c:v>
                </c:pt>
                <c:pt idx="397">
                  <c:v>33881</c:v>
                </c:pt>
                <c:pt idx="398">
                  <c:v>38347</c:v>
                </c:pt>
                <c:pt idx="399">
                  <c:v>49759</c:v>
                </c:pt>
                <c:pt idx="400">
                  <c:v>53457</c:v>
                </c:pt>
                <c:pt idx="401">
                  <c:v>54253</c:v>
                </c:pt>
                <c:pt idx="402">
                  <c:v>48180</c:v>
                </c:pt>
                <c:pt idx="403">
                  <c:v>43707</c:v>
                </c:pt>
                <c:pt idx="404">
                  <c:v>30918</c:v>
                </c:pt>
                <c:pt idx="405">
                  <c:v>34434</c:v>
                </c:pt>
                <c:pt idx="406">
                  <c:v>50641</c:v>
                </c:pt>
                <c:pt idx="407">
                  <c:v>44186</c:v>
                </c:pt>
                <c:pt idx="408">
                  <c:v>48728</c:v>
                </c:pt>
                <c:pt idx="409">
                  <c:v>50198</c:v>
                </c:pt>
                <c:pt idx="410">
                  <c:v>44955</c:v>
                </c:pt>
                <c:pt idx="411">
                  <c:v>31280</c:v>
                </c:pt>
                <c:pt idx="412">
                  <c:v>37267</c:v>
                </c:pt>
                <c:pt idx="413">
                  <c:v>48107</c:v>
                </c:pt>
                <c:pt idx="414">
                  <c:v>47048</c:v>
                </c:pt>
                <c:pt idx="415">
                  <c:v>55681</c:v>
                </c:pt>
                <c:pt idx="416">
                  <c:v>41559</c:v>
                </c:pt>
                <c:pt idx="417">
                  <c:v>42263</c:v>
                </c:pt>
                <c:pt idx="418">
                  <c:v>32525</c:v>
                </c:pt>
                <c:pt idx="419">
                  <c:v>36867</c:v>
                </c:pt>
                <c:pt idx="420">
                  <c:v>51895</c:v>
                </c:pt>
                <c:pt idx="421">
                  <c:v>41057</c:v>
                </c:pt>
                <c:pt idx="422">
                  <c:v>55483</c:v>
                </c:pt>
                <c:pt idx="423">
                  <c:v>51664</c:v>
                </c:pt>
                <c:pt idx="424">
                  <c:v>41722</c:v>
                </c:pt>
                <c:pt idx="425">
                  <c:v>32389</c:v>
                </c:pt>
                <c:pt idx="426">
                  <c:v>35713</c:v>
                </c:pt>
                <c:pt idx="427">
                  <c:v>51536</c:v>
                </c:pt>
                <c:pt idx="428">
                  <c:v>51176</c:v>
                </c:pt>
                <c:pt idx="429">
                  <c:v>50122</c:v>
                </c:pt>
                <c:pt idx="430">
                  <c:v>46635</c:v>
                </c:pt>
                <c:pt idx="431">
                  <c:v>44705</c:v>
                </c:pt>
                <c:pt idx="432">
                  <c:v>30249</c:v>
                </c:pt>
                <c:pt idx="433">
                  <c:v>31963</c:v>
                </c:pt>
                <c:pt idx="434">
                  <c:v>45090</c:v>
                </c:pt>
                <c:pt idx="435">
                  <c:v>38640</c:v>
                </c:pt>
                <c:pt idx="436">
                  <c:v>21713</c:v>
                </c:pt>
                <c:pt idx="437">
                  <c:v>15945</c:v>
                </c:pt>
                <c:pt idx="438">
                  <c:v>22519</c:v>
                </c:pt>
                <c:pt idx="439">
                  <c:v>27640</c:v>
                </c:pt>
                <c:pt idx="440">
                  <c:v>36988</c:v>
                </c:pt>
                <c:pt idx="441">
                  <c:v>43504</c:v>
                </c:pt>
                <c:pt idx="442">
                  <c:v>53158</c:v>
                </c:pt>
                <c:pt idx="443">
                  <c:v>55831</c:v>
                </c:pt>
                <c:pt idx="444">
                  <c:v>71685</c:v>
                </c:pt>
                <c:pt idx="445">
                  <c:v>41765</c:v>
                </c:pt>
                <c:pt idx="446">
                  <c:v>53679</c:v>
                </c:pt>
                <c:pt idx="447">
                  <c:v>54406</c:v>
                </c:pt>
                <c:pt idx="448">
                  <c:v>61861</c:v>
                </c:pt>
                <c:pt idx="449">
                  <c:v>56318</c:v>
                </c:pt>
                <c:pt idx="450">
                  <c:v>62386</c:v>
                </c:pt>
                <c:pt idx="451">
                  <c:v>73092</c:v>
                </c:pt>
                <c:pt idx="452">
                  <c:v>71834</c:v>
                </c:pt>
                <c:pt idx="453">
                  <c:v>52132</c:v>
                </c:pt>
                <c:pt idx="454">
                  <c:v>53491</c:v>
                </c:pt>
                <c:pt idx="455">
                  <c:v>51600</c:v>
                </c:pt>
                <c:pt idx="456">
                  <c:v>49731</c:v>
                </c:pt>
                <c:pt idx="457">
                  <c:v>58367</c:v>
                </c:pt>
                <c:pt idx="458">
                  <c:v>65207</c:v>
                </c:pt>
                <c:pt idx="459">
                  <c:v>56682</c:v>
                </c:pt>
                <c:pt idx="460">
                  <c:v>49330</c:v>
                </c:pt>
                <c:pt idx="461">
                  <c:v>51495</c:v>
                </c:pt>
                <c:pt idx="462">
                  <c:v>69184</c:v>
                </c:pt>
                <c:pt idx="463">
                  <c:v>70533</c:v>
                </c:pt>
                <c:pt idx="464">
                  <c:v>68996</c:v>
                </c:pt>
                <c:pt idx="465">
                  <c:v>74185</c:v>
                </c:pt>
                <c:pt idx="466">
                  <c:v>63164</c:v>
                </c:pt>
                <c:pt idx="467">
                  <c:v>48350</c:v>
                </c:pt>
                <c:pt idx="468">
                  <c:v>52713</c:v>
                </c:pt>
                <c:pt idx="469">
                  <c:v>59153</c:v>
                </c:pt>
                <c:pt idx="470">
                  <c:v>42072</c:v>
                </c:pt>
                <c:pt idx="471">
                  <c:v>79322</c:v>
                </c:pt>
                <c:pt idx="472">
                  <c:v>73805</c:v>
                </c:pt>
                <c:pt idx="473">
                  <c:v>75605</c:v>
                </c:pt>
                <c:pt idx="474">
                  <c:v>60229</c:v>
                </c:pt>
                <c:pt idx="475">
                  <c:v>62361</c:v>
                </c:pt>
                <c:pt idx="476">
                  <c:v>70742</c:v>
                </c:pt>
                <c:pt idx="477">
                  <c:v>74391</c:v>
                </c:pt>
                <c:pt idx="478">
                  <c:v>90503</c:v>
                </c:pt>
                <c:pt idx="479">
                  <c:v>95451</c:v>
                </c:pt>
                <c:pt idx="480">
                  <c:v>98274</c:v>
                </c:pt>
                <c:pt idx="481">
                  <c:v>79533</c:v>
                </c:pt>
                <c:pt idx="482">
                  <c:v>80668</c:v>
                </c:pt>
                <c:pt idx="483">
                  <c:v>103265</c:v>
                </c:pt>
                <c:pt idx="484">
                  <c:v>100313</c:v>
                </c:pt>
                <c:pt idx="485">
                  <c:v>98572</c:v>
                </c:pt>
                <c:pt idx="486">
                  <c:v>102765</c:v>
                </c:pt>
                <c:pt idx="487">
                  <c:v>110983</c:v>
                </c:pt>
                <c:pt idx="488">
                  <c:v>86292</c:v>
                </c:pt>
                <c:pt idx="489">
                  <c:v>92398</c:v>
                </c:pt>
                <c:pt idx="490">
                  <c:v>136765</c:v>
                </c:pt>
                <c:pt idx="491">
                  <c:v>141957</c:v>
                </c:pt>
                <c:pt idx="492">
                  <c:v>135936</c:v>
                </c:pt>
                <c:pt idx="493">
                  <c:v>142005</c:v>
                </c:pt>
                <c:pt idx="494">
                  <c:v>145294</c:v>
                </c:pt>
                <c:pt idx="495">
                  <c:v>128055</c:v>
                </c:pt>
                <c:pt idx="496">
                  <c:v>123317</c:v>
                </c:pt>
                <c:pt idx="497">
                  <c:v>159354</c:v>
                </c:pt>
                <c:pt idx="498">
                  <c:v>172859</c:v>
                </c:pt>
                <c:pt idx="499">
                  <c:v>185321</c:v>
                </c:pt>
                <c:pt idx="500">
                  <c:v>179216</c:v>
                </c:pt>
                <c:pt idx="501">
                  <c:v>188551</c:v>
                </c:pt>
                <c:pt idx="502">
                  <c:v>138046</c:v>
                </c:pt>
                <c:pt idx="503">
                  <c:v>127461</c:v>
                </c:pt>
                <c:pt idx="504">
                  <c:v>114674</c:v>
                </c:pt>
                <c:pt idx="505">
                  <c:v>116232</c:v>
                </c:pt>
                <c:pt idx="506">
                  <c:v>228702</c:v>
                </c:pt>
                <c:pt idx="507">
                  <c:v>202385</c:v>
                </c:pt>
                <c:pt idx="508">
                  <c:v>179953</c:v>
                </c:pt>
                <c:pt idx="509">
                  <c:v>124139</c:v>
                </c:pt>
                <c:pt idx="510">
                  <c:v>121266</c:v>
                </c:pt>
                <c:pt idx="511">
                  <c:v>180202</c:v>
                </c:pt>
                <c:pt idx="512">
                  <c:v>185181</c:v>
                </c:pt>
                <c:pt idx="513">
                  <c:v>173464</c:v>
                </c:pt>
                <c:pt idx="514">
                  <c:v>164999</c:v>
                </c:pt>
                <c:pt idx="515">
                  <c:v>150222</c:v>
                </c:pt>
                <c:pt idx="516">
                  <c:v>112661</c:v>
                </c:pt>
                <c:pt idx="517">
                  <c:v>106785</c:v>
                </c:pt>
                <c:pt idx="518">
                  <c:v>151712</c:v>
                </c:pt>
                <c:pt idx="519">
                  <c:v>148812</c:v>
                </c:pt>
                <c:pt idx="520">
                  <c:v>153917</c:v>
                </c:pt>
                <c:pt idx="521">
                  <c:v>148980</c:v>
                </c:pt>
                <c:pt idx="522">
                  <c:v>144055</c:v>
                </c:pt>
                <c:pt idx="523">
                  <c:v>102565</c:v>
                </c:pt>
                <c:pt idx="524">
                  <c:v>99387</c:v>
                </c:pt>
                <c:pt idx="525">
                  <c:v>146150</c:v>
                </c:pt>
                <c:pt idx="526">
                  <c:v>135459</c:v>
                </c:pt>
                <c:pt idx="527">
                  <c:v>136252</c:v>
                </c:pt>
                <c:pt idx="528">
                  <c:v>146481</c:v>
                </c:pt>
                <c:pt idx="529">
                  <c:v>126416</c:v>
                </c:pt>
                <c:pt idx="530">
                  <c:v>89768</c:v>
                </c:pt>
                <c:pt idx="531">
                  <c:v>78377</c:v>
                </c:pt>
                <c:pt idx="532">
                  <c:v>101426</c:v>
                </c:pt>
                <c:pt idx="533">
                  <c:v>78626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51-4D33-9B0F-9D2EDAF2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07356"/>
        <c:axId val="1504261960"/>
      </c:barChart>
      <c:lineChart>
        <c:grouping val="standard"/>
        <c:varyColors val="0"/>
        <c:ser>
          <c:idx val="1"/>
          <c:order val="1"/>
          <c:tx>
            <c:strRef>
              <c:f>'Statistik Harian'!$AL$1</c:f>
              <c:strCache>
                <c:ptCount val="1"/>
                <c:pt idx="0">
                  <c:v>Tingkat positivitas mingguan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Harian'!$AL$2:$AL$1461</c:f>
              <c:numCache>
                <c:formatCode>General</c:formatCode>
                <c:ptCount val="1460"/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0</c:v>
                </c:pt>
                <c:pt idx="16" formatCode="0.00%">
                  <c:v>0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0</c:v>
                </c:pt>
                <c:pt idx="20" formatCode="0.00%">
                  <c:v>0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0.13220133414190419</c:v>
                </c:pt>
                <c:pt idx="44" formatCode="0.00%">
                  <c:v>0.12852682701202589</c:v>
                </c:pt>
                <c:pt idx="45" formatCode="0.00%">
                  <c:v>0.13635335369302115</c:v>
                </c:pt>
                <c:pt idx="46" formatCode="0.00%">
                  <c:v>0.12365094048720321</c:v>
                </c:pt>
                <c:pt idx="47" formatCode="0.00%">
                  <c:v>0.15412044374009509</c:v>
                </c:pt>
                <c:pt idx="48" formatCode="0.00%">
                  <c:v>0.1394656875158268</c:v>
                </c:pt>
                <c:pt idx="49" formatCode="0.00%">
                  <c:v>0.1578549329666552</c:v>
                </c:pt>
                <c:pt idx="50" formatCode="0.00%">
                  <c:v>0.15891364902506963</c:v>
                </c:pt>
                <c:pt idx="51" formatCode="0.00%">
                  <c:v>0.16522820362785254</c:v>
                </c:pt>
                <c:pt idx="52" formatCode="0.00%">
                  <c:v>0.17037754114230397</c:v>
                </c:pt>
                <c:pt idx="53" formatCode="0.00%">
                  <c:v>0.17981553472063419</c:v>
                </c:pt>
                <c:pt idx="54" formatCode="0.00%">
                  <c:v>0.15635377838021008</c:v>
                </c:pt>
                <c:pt idx="55" formatCode="0.00%">
                  <c:v>0.14916985951468711</c:v>
                </c:pt>
                <c:pt idx="56" formatCode="0.00%">
                  <c:v>0.14513468938977461</c:v>
                </c:pt>
                <c:pt idx="57" formatCode="0.00%">
                  <c:v>0.11521323997453851</c:v>
                </c:pt>
                <c:pt idx="58" formatCode="0.00%">
                  <c:v>9.8844076949038143E-2</c:v>
                </c:pt>
                <c:pt idx="59" formatCode="0.00%">
                  <c:v>9.0086621751684318E-2</c:v>
                </c:pt>
                <c:pt idx="60" formatCode="0.00%">
                  <c:v>8.1823837230577817E-2</c:v>
                </c:pt>
                <c:pt idx="61" formatCode="0.00%">
                  <c:v>8.8716491281972495E-2</c:v>
                </c:pt>
                <c:pt idx="62" formatCode="0.00%">
                  <c:v>9.3463905147831303E-2</c:v>
                </c:pt>
                <c:pt idx="63" formatCode="0.00%">
                  <c:v>9.7043214556482182E-2</c:v>
                </c:pt>
                <c:pt idx="64" formatCode="0.00%">
                  <c:v>0.10586694188631311</c:v>
                </c:pt>
                <c:pt idx="65" formatCode="0.00%">
                  <c:v>0.10908643191332185</c:v>
                </c:pt>
                <c:pt idx="66" formatCode="0.00%">
                  <c:v>9.5477761622488166E-2</c:v>
                </c:pt>
                <c:pt idx="67" formatCode="0.00%">
                  <c:v>9.718705559987513E-2</c:v>
                </c:pt>
                <c:pt idx="68" formatCode="0.00%">
                  <c:v>9.329829172141918E-2</c:v>
                </c:pt>
                <c:pt idx="69" formatCode="0.00%">
                  <c:v>8.8391589926395356E-2</c:v>
                </c:pt>
                <c:pt idx="70" formatCode="0.00%">
                  <c:v>8.6936761459550704E-2</c:v>
                </c:pt>
                <c:pt idx="71" formatCode="0.00%">
                  <c:v>9.8052032945483064E-2</c:v>
                </c:pt>
                <c:pt idx="72" formatCode="0.00%">
                  <c:v>0.10387188062773348</c:v>
                </c:pt>
                <c:pt idx="73" formatCode="0.00%">
                  <c:v>0.11791351615038852</c:v>
                </c:pt>
                <c:pt idx="74" formatCode="0.00%">
                  <c:v>0.12506475246059351</c:v>
                </c:pt>
                <c:pt idx="75" formatCode="0.00%">
                  <c:v>0.128862736390215</c:v>
                </c:pt>
                <c:pt idx="76" formatCode="0.00%">
                  <c:v>0.14038310154815009</c:v>
                </c:pt>
                <c:pt idx="77" formatCode="0.00%">
                  <c:v>0.13348295393822807</c:v>
                </c:pt>
                <c:pt idx="78" formatCode="0.00%">
                  <c:v>0.12271403801485262</c:v>
                </c:pt>
                <c:pt idx="79" formatCode="0.00%">
                  <c:v>0.12763735757501304</c:v>
                </c:pt>
                <c:pt idx="80" formatCode="0.00%">
                  <c:v>0.11650275000677342</c:v>
                </c:pt>
                <c:pt idx="81" formatCode="0.00%">
                  <c:v>0.11709253287025552</c:v>
                </c:pt>
                <c:pt idx="82" formatCode="0.00%">
                  <c:v>0.12076362620903253</c:v>
                </c:pt>
                <c:pt idx="83" formatCode="0.00%">
                  <c:v>0.11803670592922778</c:v>
                </c:pt>
                <c:pt idx="84" formatCode="0.00%">
                  <c:v>0.11527541169789893</c:v>
                </c:pt>
                <c:pt idx="85" formatCode="0.00%">
                  <c:v>0.11266584499383746</c:v>
                </c:pt>
                <c:pt idx="86" formatCode="0.00%">
                  <c:v>0.10689596208808658</c:v>
                </c:pt>
                <c:pt idx="87" formatCode="0.00%">
                  <c:v>0.12211294065642612</c:v>
                </c:pt>
                <c:pt idx="88" formatCode="0.00%">
                  <c:v>9.8885451956596454E-2</c:v>
                </c:pt>
                <c:pt idx="89" formatCode="0.00%">
                  <c:v>9.6023765996343699E-2</c:v>
                </c:pt>
                <c:pt idx="90" formatCode="0.00%">
                  <c:v>8.5648290100365898E-2</c:v>
                </c:pt>
                <c:pt idx="91" formatCode="0.00%">
                  <c:v>8.8306979554839363E-2</c:v>
                </c:pt>
                <c:pt idx="92" formatCode="0.00%">
                  <c:v>8.6065010311303147E-2</c:v>
                </c:pt>
                <c:pt idx="93" formatCode="0.00%">
                  <c:v>8.4878532473971244E-2</c:v>
                </c:pt>
                <c:pt idx="94" formatCode="0.00%">
                  <c:v>8.3357537031658435E-2</c:v>
                </c:pt>
                <c:pt idx="95" formatCode="0.00%">
                  <c:v>9.8830543453336389E-2</c:v>
                </c:pt>
                <c:pt idx="96" formatCode="0.00%">
                  <c:v>0.10353235798075655</c:v>
                </c:pt>
                <c:pt idx="97" formatCode="0.00%">
                  <c:v>0.12035352222511048</c:v>
                </c:pt>
                <c:pt idx="98" formatCode="0.00%">
                  <c:v>0.12645860980185786</c:v>
                </c:pt>
                <c:pt idx="99" formatCode="0.00%">
                  <c:v>0.14820319161895482</c:v>
                </c:pt>
                <c:pt idx="100" formatCode="0.00%">
                  <c:v>0.15085594503318969</c:v>
                </c:pt>
                <c:pt idx="101" formatCode="0.00%">
                  <c:v>0.15186271698612613</c:v>
                </c:pt>
                <c:pt idx="102" formatCode="0.00%">
                  <c:v>0.14228906974348407</c:v>
                </c:pt>
                <c:pt idx="103" formatCode="0.00%">
                  <c:v>0.13183482997750387</c:v>
                </c:pt>
                <c:pt idx="104" formatCode="0.00%">
                  <c:v>0.13259678597516436</c:v>
                </c:pt>
                <c:pt idx="105" formatCode="0.00%">
                  <c:v>0.12702927709171638</c:v>
                </c:pt>
                <c:pt idx="106" formatCode="0.00%">
                  <c:v>0.11702302631578948</c:v>
                </c:pt>
                <c:pt idx="107" formatCode="0.00%">
                  <c:v>0.11669375507907732</c:v>
                </c:pt>
                <c:pt idx="108" formatCode="0.00%">
                  <c:v>0.11479963994164571</c:v>
                </c:pt>
                <c:pt idx="109" formatCode="0.00%">
                  <c:v>0.12436461108477845</c:v>
                </c:pt>
                <c:pt idx="110" formatCode="0.00%">
                  <c:v>0.1265372598550821</c:v>
                </c:pt>
                <c:pt idx="111" formatCode="0.00%">
                  <c:v>0.11811910460368859</c:v>
                </c:pt>
                <c:pt idx="112" formatCode="0.00%">
                  <c:v>0.12018213300840121</c:v>
                </c:pt>
                <c:pt idx="113" formatCode="0.00%">
                  <c:v>0.11544613884614799</c:v>
                </c:pt>
                <c:pt idx="114" formatCode="0.00%">
                  <c:v>0.1083957430035475</c:v>
                </c:pt>
                <c:pt idx="115" formatCode="0.00%">
                  <c:v>0.10397403376701307</c:v>
                </c:pt>
                <c:pt idx="116" formatCode="0.00%">
                  <c:v>0.10361997576919492</c:v>
                </c:pt>
                <c:pt idx="117" formatCode="0.00%">
                  <c:v>0.11041601501407569</c:v>
                </c:pt>
                <c:pt idx="118" formatCode="0.00%">
                  <c:v>0.11364826502769892</c:v>
                </c:pt>
                <c:pt idx="119" formatCode="0.00%">
                  <c:v>0.11223343072834724</c:v>
                </c:pt>
                <c:pt idx="120" formatCode="0.00%">
                  <c:v>0.11174887434788709</c:v>
                </c:pt>
                <c:pt idx="121" formatCode="0.00%">
                  <c:v>0.12118619527733172</c:v>
                </c:pt>
                <c:pt idx="122" formatCode="0.00%">
                  <c:v>0.11575883991356807</c:v>
                </c:pt>
                <c:pt idx="123" formatCode="0.00%">
                  <c:v>0.11647940074906367</c:v>
                </c:pt>
                <c:pt idx="124" formatCode="0.00%">
                  <c:v>0.11658027986928261</c:v>
                </c:pt>
                <c:pt idx="125" formatCode="0.00%">
                  <c:v>0.11418849318873624</c:v>
                </c:pt>
                <c:pt idx="126" formatCode="0.00%">
                  <c:v>0.11517889537809717</c:v>
                </c:pt>
                <c:pt idx="127" formatCode="0.00%">
                  <c:v>0.12387944915763417</c:v>
                </c:pt>
                <c:pt idx="128" formatCode="0.00%">
                  <c:v>0.1335169750906437</c:v>
                </c:pt>
                <c:pt idx="129" formatCode="0.00%">
                  <c:v>0.15035226715528144</c:v>
                </c:pt>
                <c:pt idx="130" formatCode="0.00%">
                  <c:v>0.14766736297622601</c:v>
                </c:pt>
                <c:pt idx="131" formatCode="0.00%">
                  <c:v>0.14769131896381255</c:v>
                </c:pt>
                <c:pt idx="132" formatCode="0.00%">
                  <c:v>0.154012681739576</c:v>
                </c:pt>
                <c:pt idx="133" formatCode="0.00%">
                  <c:v>0.15548139285939172</c:v>
                </c:pt>
                <c:pt idx="134" formatCode="0.00%">
                  <c:v>0.14631205932853542</c:v>
                </c:pt>
                <c:pt idx="135" formatCode="0.00%">
                  <c:v>0.13375585763051964</c:v>
                </c:pt>
                <c:pt idx="136" formatCode="0.00%">
                  <c:v>0.12489430950809038</c:v>
                </c:pt>
                <c:pt idx="137" formatCode="0.00%">
                  <c:v>0.12494537090281771</c:v>
                </c:pt>
                <c:pt idx="138" formatCode="0.00%">
                  <c:v>0.12561664983575349</c:v>
                </c:pt>
                <c:pt idx="139" formatCode="0.00%">
                  <c:v>0.12433036702528003</c:v>
                </c:pt>
                <c:pt idx="140" formatCode="0.00%">
                  <c:v>0.11807065217391305</c:v>
                </c:pt>
                <c:pt idx="141" formatCode="0.00%">
                  <c:v>0.12674647443215797</c:v>
                </c:pt>
                <c:pt idx="142" formatCode="0.00%">
                  <c:v>0.12871191462864751</c:v>
                </c:pt>
                <c:pt idx="143" formatCode="0.00%">
                  <c:v>0.13171123854440217</c:v>
                </c:pt>
                <c:pt idx="144" formatCode="0.00%">
                  <c:v>0.13451173887111642</c:v>
                </c:pt>
                <c:pt idx="145" formatCode="0.00%">
                  <c:v>0.13662609238451934</c:v>
                </c:pt>
                <c:pt idx="146" formatCode="0.00%">
                  <c:v>0.13824057450628366</c:v>
                </c:pt>
                <c:pt idx="147" formatCode="0.00%">
                  <c:v>0.14277342834372508</c:v>
                </c:pt>
                <c:pt idx="148" formatCode="0.00%">
                  <c:v>0.13874027636459119</c:v>
                </c:pt>
                <c:pt idx="149" formatCode="0.00%">
                  <c:v>0.13626593297938655</c:v>
                </c:pt>
                <c:pt idx="150" formatCode="0.00%">
                  <c:v>0.14488086852491641</c:v>
                </c:pt>
                <c:pt idx="151" formatCode="0.00%">
                  <c:v>0.14601320467242254</c:v>
                </c:pt>
                <c:pt idx="152" formatCode="0.00%">
                  <c:v>0.14843914662420085</c:v>
                </c:pt>
                <c:pt idx="153" formatCode="0.00%">
                  <c:v>0.1481896402379165</c:v>
                </c:pt>
                <c:pt idx="154" formatCode="0.00%">
                  <c:v>0.15332649524281117</c:v>
                </c:pt>
                <c:pt idx="155" formatCode="0.00%">
                  <c:v>0.15228569329840111</c:v>
                </c:pt>
                <c:pt idx="156" formatCode="0.00%">
                  <c:v>0.15461722368879813</c:v>
                </c:pt>
                <c:pt idx="157" formatCode="0.00%">
                  <c:v>0.1505194972531656</c:v>
                </c:pt>
                <c:pt idx="158" formatCode="0.00%">
                  <c:v>0.15468372326355634</c:v>
                </c:pt>
                <c:pt idx="159" formatCode="0.00%">
                  <c:v>0.15448460805389952</c:v>
                </c:pt>
                <c:pt idx="160" formatCode="0.00%">
                  <c:v>0.15436798654301587</c:v>
                </c:pt>
                <c:pt idx="161" formatCode="0.00%">
                  <c:v>0.15173801966400868</c:v>
                </c:pt>
                <c:pt idx="162" formatCode="0.00%">
                  <c:v>0.15489680630907768</c:v>
                </c:pt>
                <c:pt idx="163" formatCode="0.00%">
                  <c:v>0.15514711560738281</c:v>
                </c:pt>
                <c:pt idx="164" formatCode="0.00%">
                  <c:v>0.15833067493050176</c:v>
                </c:pt>
                <c:pt idx="165" formatCode="0.00%">
                  <c:v>0.15708484718957041</c:v>
                </c:pt>
                <c:pt idx="166" formatCode="0.00%">
                  <c:v>0.15879587554837479</c:v>
                </c:pt>
                <c:pt idx="167" formatCode="0.00%">
                  <c:v>0.1699781087897968</c:v>
                </c:pt>
                <c:pt idx="168" formatCode="0.00%">
                  <c:v>0.17199932487823696</c:v>
                </c:pt>
                <c:pt idx="169" formatCode="0.00%">
                  <c:v>0.16898681553628697</c:v>
                </c:pt>
                <c:pt idx="170" formatCode="0.00%">
                  <c:v>0.17746628202283207</c:v>
                </c:pt>
                <c:pt idx="171" formatCode="0.00%">
                  <c:v>0.17437744140625</c:v>
                </c:pt>
                <c:pt idx="172" formatCode="0.00%">
                  <c:v>0.16077465192230561</c:v>
                </c:pt>
                <c:pt idx="173" formatCode="0.00%">
                  <c:v>0.14650702366361837</c:v>
                </c:pt>
                <c:pt idx="174" formatCode="0.00%">
                  <c:v>0.1344710028345974</c:v>
                </c:pt>
                <c:pt idx="175" formatCode="0.00%">
                  <c:v>0.13396748467367126</c:v>
                </c:pt>
                <c:pt idx="176" formatCode="0.00%">
                  <c:v>0.13101038098025375</c:v>
                </c:pt>
                <c:pt idx="177" formatCode="0.00%">
                  <c:v>0.12496611331706772</c:v>
                </c:pt>
                <c:pt idx="178" formatCode="0.00%">
                  <c:v>0.12820832004232377</c:v>
                </c:pt>
                <c:pt idx="179" formatCode="0.00%">
                  <c:v>0.13454418282864375</c:v>
                </c:pt>
                <c:pt idx="180" formatCode="0.00%">
                  <c:v>0.14763142369692428</c:v>
                </c:pt>
                <c:pt idx="181" formatCode="0.00%">
                  <c:v>0.15655615232403183</c:v>
                </c:pt>
                <c:pt idx="182" formatCode="0.00%">
                  <c:v>0.16354570269395746</c:v>
                </c:pt>
                <c:pt idx="183" formatCode="0.00%">
                  <c:v>0.16854431890188204</c:v>
                </c:pt>
                <c:pt idx="184" formatCode="0.00%">
                  <c:v>0.17849004632527857</c:v>
                </c:pt>
                <c:pt idx="185" formatCode="0.00%">
                  <c:v>0.17854786567262651</c:v>
                </c:pt>
                <c:pt idx="186" formatCode="0.00%">
                  <c:v>0.18352466513373281</c:v>
                </c:pt>
                <c:pt idx="187" formatCode="0.00%">
                  <c:v>0.18550822154001431</c:v>
                </c:pt>
                <c:pt idx="188" formatCode="0.00%">
                  <c:v>0.18415899095510746</c:v>
                </c:pt>
                <c:pt idx="189" formatCode="0.00%">
                  <c:v>0.18440775917975324</c:v>
                </c:pt>
                <c:pt idx="190" formatCode="0.00%">
                  <c:v>0.19625747985195946</c:v>
                </c:pt>
                <c:pt idx="191" formatCode="0.00%">
                  <c:v>0.19661043102561465</c:v>
                </c:pt>
                <c:pt idx="192" formatCode="0.00%">
                  <c:v>0.18441935051733241</c:v>
                </c:pt>
                <c:pt idx="193" formatCode="0.00%">
                  <c:v>0.17847560885225977</c:v>
                </c:pt>
                <c:pt idx="194" formatCode="0.00%">
                  <c:v>0.1641853638079262</c:v>
                </c:pt>
                <c:pt idx="195" formatCode="0.00%">
                  <c:v>0.16156627220103917</c:v>
                </c:pt>
                <c:pt idx="196" formatCode="0.00%">
                  <c:v>0.15843485757026407</c:v>
                </c:pt>
                <c:pt idx="197" formatCode="0.00%">
                  <c:v>0.14815178468291557</c:v>
                </c:pt>
                <c:pt idx="198" formatCode="0.00%">
                  <c:v>0.13940596882350684</c:v>
                </c:pt>
                <c:pt idx="199" formatCode="0.00%">
                  <c:v>0.14341541635829463</c:v>
                </c:pt>
                <c:pt idx="200" formatCode="0.00%">
                  <c:v>0.14824445104807188</c:v>
                </c:pt>
                <c:pt idx="201" formatCode="0.00%">
                  <c:v>0.15574892046699798</c:v>
                </c:pt>
                <c:pt idx="202" formatCode="0.00%">
                  <c:v>0.15755671499812632</c:v>
                </c:pt>
                <c:pt idx="203" formatCode="0.00%">
                  <c:v>0.15325066342873156</c:v>
                </c:pt>
                <c:pt idx="204" formatCode="0.00%">
                  <c:v>0.16061065420772197</c:v>
                </c:pt>
                <c:pt idx="205" formatCode="0.00%">
                  <c:v>0.16148331273176761</c:v>
                </c:pt>
                <c:pt idx="206" formatCode="0.00%">
                  <c:v>0.16470779926135129</c:v>
                </c:pt>
                <c:pt idx="207" formatCode="0.00%">
                  <c:v>0.16284852091125468</c:v>
                </c:pt>
                <c:pt idx="208" formatCode="0.00%">
                  <c:v>0.16152784169351128</c:v>
                </c:pt>
                <c:pt idx="209" formatCode="0.00%">
                  <c:v>0.15568400369013308</c:v>
                </c:pt>
                <c:pt idx="210" formatCode="0.00%">
                  <c:v>0.15793713465013859</c:v>
                </c:pt>
                <c:pt idx="211" formatCode="0.00%">
                  <c:v>0.15257738331332965</c:v>
                </c:pt>
                <c:pt idx="212" formatCode="0.00%">
                  <c:v>0.15376421765335554</c:v>
                </c:pt>
                <c:pt idx="213" formatCode="0.00%">
                  <c:v>0.15076846984788453</c:v>
                </c:pt>
                <c:pt idx="214" formatCode="0.00%">
                  <c:v>0.14941358073807667</c:v>
                </c:pt>
                <c:pt idx="215" formatCode="0.00%">
                  <c:v>0.14937314504800431</c:v>
                </c:pt>
                <c:pt idx="216" formatCode="0.00%">
                  <c:v>0.15392537345792773</c:v>
                </c:pt>
                <c:pt idx="217" formatCode="0.00%">
                  <c:v>0.15568469089595849</c:v>
                </c:pt>
                <c:pt idx="218" formatCode="0.00%">
                  <c:v>0.15602698104695595</c:v>
                </c:pt>
                <c:pt idx="219" formatCode="0.00%">
                  <c:v>0.15747162166507669</c:v>
                </c:pt>
                <c:pt idx="220" formatCode="0.00%">
                  <c:v>0.14662121052128746</c:v>
                </c:pt>
                <c:pt idx="221" formatCode="0.00%">
                  <c:v>0.14127795956358613</c:v>
                </c:pt>
                <c:pt idx="222" formatCode="0.00%">
                  <c:v>0.14334188410513621</c:v>
                </c:pt>
                <c:pt idx="223" formatCode="0.00%">
                  <c:v>0.13502132804124181</c:v>
                </c:pt>
                <c:pt idx="224" formatCode="0.00%">
                  <c:v>0.12634839994164443</c:v>
                </c:pt>
                <c:pt idx="225" formatCode="0.00%">
                  <c:v>0.1220311771059677</c:v>
                </c:pt>
                <c:pt idx="226" formatCode="0.00%">
                  <c:v>0.11957398943754731</c:v>
                </c:pt>
                <c:pt idx="227" formatCode="0.00%">
                  <c:v>0.12510641624824087</c:v>
                </c:pt>
                <c:pt idx="228" formatCode="0.00%">
                  <c:v>0.12946627181176387</c:v>
                </c:pt>
                <c:pt idx="229" formatCode="0.00%">
                  <c:v>0.12755681435631344</c:v>
                </c:pt>
                <c:pt idx="230" formatCode="0.00%">
                  <c:v>0.13268766484781669</c:v>
                </c:pt>
                <c:pt idx="231" formatCode="0.00%">
                  <c:v>0.1379795915373821</c:v>
                </c:pt>
                <c:pt idx="232" formatCode="0.00%">
                  <c:v>0.14317736626345443</c:v>
                </c:pt>
                <c:pt idx="233" formatCode="0.00%">
                  <c:v>0.14379664486317506</c:v>
                </c:pt>
                <c:pt idx="234" formatCode="0.00%">
                  <c:v>0.14235033925104579</c:v>
                </c:pt>
                <c:pt idx="235" formatCode="0.00%">
                  <c:v>0.13742019372653294</c:v>
                </c:pt>
                <c:pt idx="236" formatCode="0.00%">
                  <c:v>0.13790661278180594</c:v>
                </c:pt>
                <c:pt idx="237" formatCode="0.00%">
                  <c:v>0.14147781841960072</c:v>
                </c:pt>
                <c:pt idx="238" formatCode="0.00%">
                  <c:v>0.14168428398431887</c:v>
                </c:pt>
                <c:pt idx="239" formatCode="0.00%">
                  <c:v>0.1428474516127349</c:v>
                </c:pt>
                <c:pt idx="240" formatCode="0.00%">
                  <c:v>0.14436420277541773</c:v>
                </c:pt>
                <c:pt idx="241" formatCode="0.00%">
                  <c:v>0.14370587222317893</c:v>
                </c:pt>
                <c:pt idx="242" formatCode="0.00%">
                  <c:v>0.14164179455241946</c:v>
                </c:pt>
                <c:pt idx="243" formatCode="0.00%">
                  <c:v>0.13637303984442881</c:v>
                </c:pt>
                <c:pt idx="244" formatCode="0.00%">
                  <c:v>0.13193885760257443</c:v>
                </c:pt>
                <c:pt idx="245" formatCode="0.00%">
                  <c:v>0.13382048605387983</c:v>
                </c:pt>
                <c:pt idx="246" formatCode="0.00%">
                  <c:v>0.12911223187701282</c:v>
                </c:pt>
                <c:pt idx="247" formatCode="0.00%">
                  <c:v>0.12756697148689311</c:v>
                </c:pt>
                <c:pt idx="248" formatCode="0.00%">
                  <c:v>0.12808118770411542</c:v>
                </c:pt>
                <c:pt idx="249" formatCode="0.00%">
                  <c:v>0.13316585732389785</c:v>
                </c:pt>
                <c:pt idx="250" formatCode="0.00%">
                  <c:v>0.13751489211490095</c:v>
                </c:pt>
                <c:pt idx="251" formatCode="0.00%">
                  <c:v>0.13537559506199404</c:v>
                </c:pt>
                <c:pt idx="252" formatCode="0.00%">
                  <c:v>0.13271369956107856</c:v>
                </c:pt>
                <c:pt idx="253" formatCode="0.00%">
                  <c:v>0.12858347180734164</c:v>
                </c:pt>
                <c:pt idx="254" formatCode="0.00%">
                  <c:v>0.12592501057494426</c:v>
                </c:pt>
                <c:pt idx="255" formatCode="0.00%">
                  <c:v>0.12869305328964506</c:v>
                </c:pt>
                <c:pt idx="256" formatCode="0.00%">
                  <c:v>0.12770940866923214</c:v>
                </c:pt>
                <c:pt idx="257" formatCode="0.00%">
                  <c:v>0.12623673090796661</c:v>
                </c:pt>
                <c:pt idx="258" formatCode="0.00%">
                  <c:v>0.12761832028681133</c:v>
                </c:pt>
                <c:pt idx="259" formatCode="0.00%">
                  <c:v>0.12532520782080581</c:v>
                </c:pt>
                <c:pt idx="260" formatCode="0.00%">
                  <c:v>0.12723424955408558</c:v>
                </c:pt>
                <c:pt idx="261" formatCode="0.00%">
                  <c:v>0.12733085144122361</c:v>
                </c:pt>
                <c:pt idx="262" formatCode="0.00%">
                  <c:v>0.12400884184056296</c:v>
                </c:pt>
                <c:pt idx="263" formatCode="0.00%">
                  <c:v>0.12709457957410042</c:v>
                </c:pt>
                <c:pt idx="264" formatCode="0.00%">
                  <c:v>0.12755059444296019</c:v>
                </c:pt>
                <c:pt idx="265" formatCode="0.00%">
                  <c:v>0.13146634575206004</c:v>
                </c:pt>
                <c:pt idx="266" formatCode="0.00%">
                  <c:v>0.13814807745696836</c:v>
                </c:pt>
                <c:pt idx="267" formatCode="0.00%">
                  <c:v>0.14011364453715025</c:v>
                </c:pt>
                <c:pt idx="268" formatCode="0.00%">
                  <c:v>0.14246156088318881</c:v>
                </c:pt>
                <c:pt idx="269" formatCode="0.00%">
                  <c:v>0.14675705072755457</c:v>
                </c:pt>
                <c:pt idx="270" formatCode="0.00%">
                  <c:v>0.14439361839394305</c:v>
                </c:pt>
                <c:pt idx="271" formatCode="0.00%">
                  <c:v>0.14953889653876171</c:v>
                </c:pt>
                <c:pt idx="272" formatCode="0.00%">
                  <c:v>0.14873161734966267</c:v>
                </c:pt>
                <c:pt idx="273" formatCode="0.00%">
                  <c:v>0.14649178746966962</c:v>
                </c:pt>
                <c:pt idx="274" formatCode="0.00%">
                  <c:v>0.14755453195931206</c:v>
                </c:pt>
                <c:pt idx="275" formatCode="0.00%">
                  <c:v>0.15658769504923351</c:v>
                </c:pt>
                <c:pt idx="276" formatCode="0.00%">
                  <c:v>0.15631394384731825</c:v>
                </c:pt>
                <c:pt idx="277" formatCode="0.00%">
                  <c:v>0.15884647024770726</c:v>
                </c:pt>
                <c:pt idx="278" formatCode="0.00%">
                  <c:v>0.15963744272579108</c:v>
                </c:pt>
                <c:pt idx="279" formatCode="0.00%">
                  <c:v>0.16939079341763105</c:v>
                </c:pt>
                <c:pt idx="280" formatCode="0.00%">
                  <c:v>0.17307552548066441</c:v>
                </c:pt>
                <c:pt idx="281" formatCode="0.00%">
                  <c:v>0.18360689033601177</c:v>
                </c:pt>
                <c:pt idx="282" formatCode="0.00%">
                  <c:v>0.18368424349257764</c:v>
                </c:pt>
                <c:pt idx="283" formatCode="0.00%">
                  <c:v>0.18591013799118825</c:v>
                </c:pt>
                <c:pt idx="284" formatCode="0.00%">
                  <c:v>0.18683292259562465</c:v>
                </c:pt>
                <c:pt idx="285" formatCode="0.00%">
                  <c:v>0.19003775973952564</c:v>
                </c:pt>
                <c:pt idx="286" formatCode="0.00%">
                  <c:v>0.18240229930243426</c:v>
                </c:pt>
                <c:pt idx="287" formatCode="0.00%">
                  <c:v>0.1817603701190339</c:v>
                </c:pt>
                <c:pt idx="288" formatCode="0.00%">
                  <c:v>0.17993934628776817</c:v>
                </c:pt>
                <c:pt idx="289" formatCode="0.00%">
                  <c:v>0.17746237757783262</c:v>
                </c:pt>
                <c:pt idx="290" formatCode="0.00%">
                  <c:v>0.1798821966483666</c:v>
                </c:pt>
                <c:pt idx="291" formatCode="0.00%">
                  <c:v>0.18231235214699296</c:v>
                </c:pt>
                <c:pt idx="292" formatCode="0.00%">
                  <c:v>0.18292091029459159</c:v>
                </c:pt>
                <c:pt idx="293" formatCode="0.00%">
                  <c:v>0.19163767199114345</c:v>
                </c:pt>
                <c:pt idx="294" formatCode="0.00%">
                  <c:v>0.19888988273926947</c:v>
                </c:pt>
                <c:pt idx="295" formatCode="0.00%">
                  <c:v>0.20465175909115346</c:v>
                </c:pt>
                <c:pt idx="296" formatCode="0.00%">
                  <c:v>0.20690204762983283</c:v>
                </c:pt>
                <c:pt idx="297" formatCode="0.00%">
                  <c:v>0.21230519190432226</c:v>
                </c:pt>
                <c:pt idx="298" formatCode="0.00%">
                  <c:v>0.21790717472599472</c:v>
                </c:pt>
                <c:pt idx="299" formatCode="0.00%">
                  <c:v>0.21531930027340015</c:v>
                </c:pt>
                <c:pt idx="300" formatCode="0.00%">
                  <c:v>0.20915519658586909</c:v>
                </c:pt>
                <c:pt idx="301" formatCode="0.00%">
                  <c:v>0.20512938595573121</c:v>
                </c:pt>
                <c:pt idx="302" formatCode="0.00%">
                  <c:v>0.19818257547237819</c:v>
                </c:pt>
                <c:pt idx="303" formatCode="0.00%">
                  <c:v>0.20398822085491966</c:v>
                </c:pt>
                <c:pt idx="304" formatCode="0.00%">
                  <c:v>0.21398135874587595</c:v>
                </c:pt>
                <c:pt idx="305" formatCode="0.00%">
                  <c:v>0.22228727388567934</c:v>
                </c:pt>
                <c:pt idx="306" formatCode="0.00%">
                  <c:v>0.22538771369235239</c:v>
                </c:pt>
                <c:pt idx="307" formatCode="0.00%">
                  <c:v>0.22533746932097082</c:v>
                </c:pt>
                <c:pt idx="308" formatCode="0.00%">
                  <c:v>0.22774900952248558</c:v>
                </c:pt>
                <c:pt idx="309" formatCode="0.00%">
                  <c:v>0.23110390089226457</c:v>
                </c:pt>
                <c:pt idx="310" formatCode="0.00%">
                  <c:v>0.22903601147595384</c:v>
                </c:pt>
                <c:pt idx="311" formatCode="0.00%">
                  <c:v>0.22533531806354559</c:v>
                </c:pt>
                <c:pt idx="312" formatCode="0.00%">
                  <c:v>0.22322612855631233</c:v>
                </c:pt>
                <c:pt idx="313" formatCode="0.00%">
                  <c:v>0.23012105257360635</c:v>
                </c:pt>
                <c:pt idx="314" formatCode="0.00%">
                  <c:v>0.23963610470334301</c:v>
                </c:pt>
                <c:pt idx="315" formatCode="0.00%">
                  <c:v>0.24723312380230766</c:v>
                </c:pt>
                <c:pt idx="316" formatCode="0.00%">
                  <c:v>0.25405296950240769</c:v>
                </c:pt>
                <c:pt idx="317" formatCode="0.00%">
                  <c:v>0.26096664802887165</c:v>
                </c:pt>
                <c:pt idx="318" formatCode="0.00%">
                  <c:v>0.26242086954057398</c:v>
                </c:pt>
                <c:pt idx="319" formatCode="0.00%">
                  <c:v>0.27159302692816262</c:v>
                </c:pt>
                <c:pt idx="320" formatCode="0.00%">
                  <c:v>0.27480362080587695</c:v>
                </c:pt>
                <c:pt idx="321" formatCode="0.00%">
                  <c:v>0.2720115719333191</c:v>
                </c:pt>
                <c:pt idx="322" formatCode="0.00%">
                  <c:v>0.2704112437944452</c:v>
                </c:pt>
                <c:pt idx="323" formatCode="0.00%">
                  <c:v>0.27774669284583114</c:v>
                </c:pt>
                <c:pt idx="324" formatCode="0.00%">
                  <c:v>0.28049801893210358</c:v>
                </c:pt>
                <c:pt idx="325" formatCode="0.00%">
                  <c:v>0.28107266541617343</c:v>
                </c:pt>
                <c:pt idx="326" formatCode="0.00%">
                  <c:v>0.27639974559405839</c:v>
                </c:pt>
                <c:pt idx="327" formatCode="0.00%">
                  <c:v>0.27708392952046113</c:v>
                </c:pt>
                <c:pt idx="328" formatCode="0.00%">
                  <c:v>0.2780939434824215</c:v>
                </c:pt>
                <c:pt idx="329" formatCode="0.00%">
                  <c:v>0.28289668627666409</c:v>
                </c:pt>
                <c:pt idx="330" formatCode="0.00%">
                  <c:v>0.27829099307159355</c:v>
                </c:pt>
                <c:pt idx="331" formatCode="0.00%">
                  <c:v>0.2754227421057836</c:v>
                </c:pt>
                <c:pt idx="332" formatCode="0.00%">
                  <c:v>0.27538963023326885</c:v>
                </c:pt>
                <c:pt idx="333" formatCode="0.00%">
                  <c:v>0.28493582136465395</c:v>
                </c:pt>
                <c:pt idx="334" formatCode="0.00%">
                  <c:v>0.28773603194912956</c:v>
                </c:pt>
                <c:pt idx="335" formatCode="0.00%">
                  <c:v>0.29351542510715273</c:v>
                </c:pt>
                <c:pt idx="336" formatCode="0.00%">
                  <c:v>0.28952899367483059</c:v>
                </c:pt>
                <c:pt idx="337" formatCode="0.00%">
                  <c:v>0.28926284704059541</c:v>
                </c:pt>
                <c:pt idx="338" formatCode="0.00%">
                  <c:v>0.29338039626621809</c:v>
                </c:pt>
                <c:pt idx="339" formatCode="0.00%">
                  <c:v>0.29461904086265606</c:v>
                </c:pt>
                <c:pt idx="340" formatCode="0.00%">
                  <c:v>0.27884917741617798</c:v>
                </c:pt>
                <c:pt idx="341" formatCode="0.00%">
                  <c:v>0.27695720768569049</c:v>
                </c:pt>
                <c:pt idx="342" formatCode="0.00%">
                  <c:v>0.2710333165050326</c:v>
                </c:pt>
                <c:pt idx="343" formatCode="0.00%">
                  <c:v>0.26930428888562136</c:v>
                </c:pt>
                <c:pt idx="344" formatCode="0.00%">
                  <c:v>0.26331424887452975</c:v>
                </c:pt>
                <c:pt idx="345" formatCode="0.00%">
                  <c:v>0.25585930245514987</c:v>
                </c:pt>
                <c:pt idx="346" formatCode="0.00%">
                  <c:v>0.25731270377069387</c:v>
                </c:pt>
                <c:pt idx="347" formatCode="0.00%">
                  <c:v>0.2685315569796366</c:v>
                </c:pt>
                <c:pt idx="348" formatCode="0.00%">
                  <c:v>0.25865793354732369</c:v>
                </c:pt>
                <c:pt idx="349" formatCode="0.00%">
                  <c:v>0.26039538003114787</c:v>
                </c:pt>
                <c:pt idx="350" formatCode="0.00%">
                  <c:v>0.28208623697531865</c:v>
                </c:pt>
                <c:pt idx="351" formatCode="0.00%">
                  <c:v>0.31380587077199451</c:v>
                </c:pt>
                <c:pt idx="352" formatCode="0.00%">
                  <c:v>0.34555298725846306</c:v>
                </c:pt>
                <c:pt idx="353" formatCode="0.00%">
                  <c:v>0.28973478703738637</c:v>
                </c:pt>
                <c:pt idx="354" formatCode="0.00%">
                  <c:v>0.27651513424547614</c:v>
                </c:pt>
                <c:pt idx="355" formatCode="0.00%">
                  <c:v>0.27266528815130392</c:v>
                </c:pt>
                <c:pt idx="356" formatCode="0.00%">
                  <c:v>0.26167610108536132</c:v>
                </c:pt>
                <c:pt idx="357" formatCode="0.00%">
                  <c:v>0.23301303307286411</c:v>
                </c:pt>
                <c:pt idx="358" formatCode="0.00%">
                  <c:v>0.20345146399109298</c:v>
                </c:pt>
                <c:pt idx="359" formatCode="0.00%">
                  <c:v>0.18512298400953869</c:v>
                </c:pt>
                <c:pt idx="360" formatCode="0.00%">
                  <c:v>0.19685778399082585</c:v>
                </c:pt>
                <c:pt idx="361" formatCode="0.00%">
                  <c:v>0.1912475605755882</c:v>
                </c:pt>
                <c:pt idx="362" formatCode="0.00%">
                  <c:v>0.19058464660082455</c:v>
                </c:pt>
                <c:pt idx="363" formatCode="0.00%">
                  <c:v>0.19480697847067557</c:v>
                </c:pt>
                <c:pt idx="364" formatCode="0.00%">
                  <c:v>0.19462253646811026</c:v>
                </c:pt>
                <c:pt idx="365" formatCode="0.00%">
                  <c:v>0.19548715005943354</c:v>
                </c:pt>
                <c:pt idx="366" formatCode="0.00%">
                  <c:v>0.19989072777880548</c:v>
                </c:pt>
                <c:pt idx="367" formatCode="0.00%">
                  <c:v>0.21124970207356797</c:v>
                </c:pt>
                <c:pt idx="368" formatCode="0.00%">
                  <c:v>0.20303081158802372</c:v>
                </c:pt>
                <c:pt idx="369" formatCode="0.00%">
                  <c:v>0.19652240708088198</c:v>
                </c:pt>
                <c:pt idx="370" formatCode="0.00%">
                  <c:v>0.18613817391876769</c:v>
                </c:pt>
                <c:pt idx="371" formatCode="0.00%">
                  <c:v>0.17865368753598829</c:v>
                </c:pt>
                <c:pt idx="372" formatCode="0.00%">
                  <c:v>0.16511554102425954</c:v>
                </c:pt>
                <c:pt idx="373" formatCode="0.00%">
                  <c:v>0.15104449051188007</c:v>
                </c:pt>
                <c:pt idx="374" formatCode="0.00%">
                  <c:v>0.13748304544637457</c:v>
                </c:pt>
                <c:pt idx="375" formatCode="0.00%">
                  <c:v>0.1285362795652297</c:v>
                </c:pt>
                <c:pt idx="376" formatCode="0.00%">
                  <c:v>0.12574615664154462</c:v>
                </c:pt>
                <c:pt idx="377" formatCode="0.00%">
                  <c:v>0.12022991378233162</c:v>
                </c:pt>
                <c:pt idx="378" formatCode="0.00%">
                  <c:v>0.11605955040189096</c:v>
                </c:pt>
                <c:pt idx="379" formatCode="0.00%">
                  <c:v>0.1208213542105641</c:v>
                </c:pt>
                <c:pt idx="380" formatCode="0.00%">
                  <c:v>0.13089596101595957</c:v>
                </c:pt>
                <c:pt idx="381" formatCode="0.00%">
                  <c:v>0.13008241132814277</c:v>
                </c:pt>
                <c:pt idx="382" formatCode="0.00%">
                  <c:v>0.136371942204636</c:v>
                </c:pt>
                <c:pt idx="383" formatCode="0.00%">
                  <c:v>0.13612861177492938</c:v>
                </c:pt>
                <c:pt idx="384" formatCode="0.00%">
                  <c:v>0.13846075692151386</c:v>
                </c:pt>
                <c:pt idx="385" formatCode="0.00%">
                  <c:v>0.13664794057706747</c:v>
                </c:pt>
                <c:pt idx="386" formatCode="0.00%">
                  <c:v>0.13548505371806491</c:v>
                </c:pt>
                <c:pt idx="387" formatCode="0.00%">
                  <c:v>0.12624636731019501</c:v>
                </c:pt>
                <c:pt idx="388" formatCode="0.00%">
                  <c:v>0.11980579477144697</c:v>
                </c:pt>
                <c:pt idx="389" formatCode="0.00%">
                  <c:v>0.11516213457312671</c:v>
                </c:pt>
                <c:pt idx="390" formatCode="0.00%">
                  <c:v>0.11261468969086717</c:v>
                </c:pt>
                <c:pt idx="391" formatCode="0.00%">
                  <c:v>0.1098031256342602</c:v>
                </c:pt>
                <c:pt idx="392" formatCode="0.00%">
                  <c:v>0.108505513210664</c:v>
                </c:pt>
                <c:pt idx="393" formatCode="0.00%">
                  <c:v>0.11213835697907026</c:v>
                </c:pt>
                <c:pt idx="394" formatCode="0.00%">
                  <c:v>0.11171177444318192</c:v>
                </c:pt>
                <c:pt idx="395" formatCode="0.00%">
                  <c:v>0.11656538036332237</c:v>
                </c:pt>
                <c:pt idx="396" formatCode="0.00%">
                  <c:v>0.1200481246916167</c:v>
                </c:pt>
                <c:pt idx="397" formatCode="0.00%">
                  <c:v>0.12759869091832948</c:v>
                </c:pt>
                <c:pt idx="398" formatCode="0.00%">
                  <c:v>0.12355333963263036</c:v>
                </c:pt>
                <c:pt idx="399" formatCode="0.00%">
                  <c:v>0.12250348428570476</c:v>
                </c:pt>
                <c:pt idx="400" formatCode="0.00%">
                  <c:v>0.11585201451398612</c:v>
                </c:pt>
                <c:pt idx="401" formatCode="0.00%">
                  <c:v>0.11403623009103103</c:v>
                </c:pt>
                <c:pt idx="402" formatCode="0.00%">
                  <c:v>0.11138435662361988</c:v>
                </c:pt>
                <c:pt idx="403" formatCode="0.00%">
                  <c:v>0.10990596547091895</c:v>
                </c:pt>
                <c:pt idx="404" formatCode="0.00%">
                  <c:v>0.10275531116906921</c:v>
                </c:pt>
                <c:pt idx="405" formatCode="0.00%">
                  <c:v>0.10758226673614907</c:v>
                </c:pt>
                <c:pt idx="406" formatCode="0.00%">
                  <c:v>0.11093507398840267</c:v>
                </c:pt>
                <c:pt idx="407" formatCode="0.00%">
                  <c:v>0.11689121471407259</c:v>
                </c:pt>
                <c:pt idx="408" formatCode="0.00%">
                  <c:v>0.12127569033956795</c:v>
                </c:pt>
                <c:pt idx="409" formatCode="0.00%">
                  <c:v>0.12079111792135054</c:v>
                </c:pt>
                <c:pt idx="410" formatCode="0.00%">
                  <c:v>0.12134118266131684</c:v>
                </c:pt>
                <c:pt idx="411" formatCode="0.00%">
                  <c:v>0.12270138163470445</c:v>
                </c:pt>
                <c:pt idx="412" formatCode="0.00%">
                  <c:v>0.12197035036044979</c:v>
                </c:pt>
                <c:pt idx="413" formatCode="0.00%">
                  <c:v>0.12248253320250327</c:v>
                </c:pt>
                <c:pt idx="414" formatCode="0.00%">
                  <c:v>0.12155093096822646</c:v>
                </c:pt>
                <c:pt idx="415" formatCode="0.00%">
                  <c:v>0.11907381031106137</c:v>
                </c:pt>
                <c:pt idx="416" formatCode="0.00%">
                  <c:v>0.1226752795875736</c:v>
                </c:pt>
                <c:pt idx="417" formatCode="0.00%">
                  <c:v>0.12212529476756649</c:v>
                </c:pt>
                <c:pt idx="418" formatCode="0.00%">
                  <c:v>0.12102479881753983</c:v>
                </c:pt>
                <c:pt idx="419" formatCode="0.00%">
                  <c:v>0.124446637066272</c:v>
                </c:pt>
                <c:pt idx="420" formatCode="0.00%">
                  <c:v>0.1200144231706287</c:v>
                </c:pt>
                <c:pt idx="421" formatCode="0.00%">
                  <c:v>0.12080954920870507</c:v>
                </c:pt>
                <c:pt idx="422" formatCode="0.00%">
                  <c:v>0.11952965201276981</c:v>
                </c:pt>
                <c:pt idx="423" formatCode="0.00%">
                  <c:v>0.11586058238226293</c:v>
                </c:pt>
                <c:pt idx="424" formatCode="0.00%">
                  <c:v>0.11595916623020247</c:v>
                </c:pt>
                <c:pt idx="425" formatCode="0.00%">
                  <c:v>0.11598414540451399</c:v>
                </c:pt>
                <c:pt idx="426" formatCode="0.00%">
                  <c:v>0.11249891101983396</c:v>
                </c:pt>
                <c:pt idx="427" formatCode="0.00%">
                  <c:v>0.11170226512126732</c:v>
                </c:pt>
                <c:pt idx="428" formatCode="0.00%">
                  <c:v>0.10830416381227653</c:v>
                </c:pt>
                <c:pt idx="429" formatCode="0.00%">
                  <c:v>0.10955962357073319</c:v>
                </c:pt>
                <c:pt idx="430" formatCode="0.00%">
                  <c:v>0.1140148661625061</c:v>
                </c:pt>
                <c:pt idx="431" formatCode="0.00%">
                  <c:v>0.11810705913999155</c:v>
                </c:pt>
                <c:pt idx="432" formatCode="0.00%">
                  <c:v>0.11740010833956716</c:v>
                </c:pt>
                <c:pt idx="433" formatCode="0.00%">
                  <c:v>0.11936250350864595</c:v>
                </c:pt>
                <c:pt idx="434" formatCode="0.00%">
                  <c:v>0.12410148696405948</c:v>
                </c:pt>
                <c:pt idx="435" formatCode="0.00%">
                  <c:v>0.12715898178174279</c:v>
                </c:pt>
                <c:pt idx="436" formatCode="0.00%">
                  <c:v>0.13261645977721578</c:v>
                </c:pt>
                <c:pt idx="437" formatCode="0.00%">
                  <c:v>0.1342633757473555</c:v>
                </c:pt>
                <c:pt idx="438" formatCode="0.00%">
                  <c:v>0.13054594675891112</c:v>
                </c:pt>
                <c:pt idx="439" formatCode="0.00%">
                  <c:v>0.12808215812490786</c:v>
                </c:pt>
                <c:pt idx="440" formatCode="0.00%">
                  <c:v>0.12213777063802239</c:v>
                </c:pt>
                <c:pt idx="441" formatCode="0.00%">
                  <c:v>0.11903415817423617</c:v>
                </c:pt>
                <c:pt idx="442" formatCode="0.00%">
                  <c:v>0.11241855445732321</c:v>
                </c:pt>
                <c:pt idx="443" formatCode="0.00%">
                  <c:v>0.10660250014672222</c:v>
                </c:pt>
                <c:pt idx="444" formatCode="0.00%">
                  <c:v>9.7515458122540755E-2</c:v>
                </c:pt>
                <c:pt idx="445" formatCode="0.00%">
                  <c:v>0.10064403713574391</c:v>
                </c:pt>
                <c:pt idx="446" formatCode="0.00%">
                  <c:v>9.9464400886122101E-2</c:v>
                </c:pt>
                <c:pt idx="447" formatCode="0.00%">
                  <c:v>9.9142310201375303E-2</c:v>
                </c:pt>
                <c:pt idx="448" formatCode="0.00%">
                  <c:v>9.6734074951896731E-2</c:v>
                </c:pt>
                <c:pt idx="449" formatCode="0.00%">
                  <c:v>9.6373358277819218E-2</c:v>
                </c:pt>
                <c:pt idx="450" formatCode="0.00%">
                  <c:v>9.5998507833872176E-2</c:v>
                </c:pt>
                <c:pt idx="451" formatCode="0.00%">
                  <c:v>9.595124743808657E-2</c:v>
                </c:pt>
                <c:pt idx="452" formatCode="0.00%">
                  <c:v>9.2223739321364656E-2</c:v>
                </c:pt>
                <c:pt idx="453" formatCode="0.00%">
                  <c:v>9.4486712697527245E-2</c:v>
                </c:pt>
                <c:pt idx="454" formatCode="0.00%">
                  <c:v>9.4118956934824666E-2</c:v>
                </c:pt>
                <c:pt idx="455" formatCode="0.00%">
                  <c:v>9.5852946278154133E-2</c:v>
                </c:pt>
                <c:pt idx="456" formatCode="0.00%">
                  <c:v>9.7888796087537963E-2</c:v>
                </c:pt>
                <c:pt idx="457" formatCode="0.00%">
                  <c:v>9.6593028102582107E-2</c:v>
                </c:pt>
                <c:pt idx="458" formatCode="0.00%">
                  <c:v>0.10003678279758028</c:v>
                </c:pt>
                <c:pt idx="459" formatCode="0.00%">
                  <c:v>0.10402623899176158</c:v>
                </c:pt>
                <c:pt idx="460" formatCode="0.00%">
                  <c:v>0.10404830284489397</c:v>
                </c:pt>
                <c:pt idx="461" formatCode="0.00%">
                  <c:v>0.10807192242921247</c:v>
                </c:pt>
                <c:pt idx="462" formatCode="0.00%">
                  <c:v>0.1069960699606996</c:v>
                </c:pt>
                <c:pt idx="463" formatCode="0.00%">
                  <c:v>0.10759794485715236</c:v>
                </c:pt>
                <c:pt idx="464" formatCode="0.00%">
                  <c:v>0.11315008101022885</c:v>
                </c:pt>
                <c:pt idx="465" formatCode="0.00%">
                  <c:v>0.11446963590331627</c:v>
                </c:pt>
                <c:pt idx="466" formatCode="0.00%">
                  <c:v>0.11475831697946014</c:v>
                </c:pt>
                <c:pt idx="467" formatCode="0.00%">
                  <c:v>0.12406174381653573</c:v>
                </c:pt>
                <c:pt idx="468" formatCode="0.00%">
                  <c:v>0.12639865809337433</c:v>
                </c:pt>
                <c:pt idx="469" formatCode="0.00%">
                  <c:v>0.1335708108553309</c:v>
                </c:pt>
                <c:pt idx="470" formatCode="0.00%">
                  <c:v>0.14830422408371327</c:v>
                </c:pt>
                <c:pt idx="471" formatCode="0.00%">
                  <c:v>0.15355679195338923</c:v>
                </c:pt>
                <c:pt idx="472" formatCode="0.00%">
                  <c:v>0.16541919207604777</c:v>
                </c:pt>
                <c:pt idx="473" formatCode="0.00%">
                  <c:v>0.17326806180687671</c:v>
                </c:pt>
                <c:pt idx="474" formatCode="0.00%">
                  <c:v>0.17735646276013267</c:v>
                </c:pt>
                <c:pt idx="475" formatCode="0.00%">
                  <c:v>0.18760040393594477</c:v>
                </c:pt>
                <c:pt idx="476" formatCode="0.00%">
                  <c:v>0.19478127100677387</c:v>
                </c:pt>
                <c:pt idx="477" formatCode="0.00%">
                  <c:v>0.19290570142308971</c:v>
                </c:pt>
                <c:pt idx="478" formatCode="0.00%">
                  <c:v>0.20431766068600335</c:v>
                </c:pt>
                <c:pt idx="479" formatCode="0.00%">
                  <c:v>0.20707486746195788</c:v>
                </c:pt>
                <c:pt idx="480" formatCode="0.00%">
                  <c:v>0.21340662486343898</c:v>
                </c:pt>
                <c:pt idx="481" formatCode="0.00%">
                  <c:v>0.21950792553238047</c:v>
                </c:pt>
                <c:pt idx="482" formatCode="0.00%">
                  <c:v>0.22313683717743002</c:v>
                </c:pt>
                <c:pt idx="483" formatCode="0.00%">
                  <c:v>0.22359088066221378</c:v>
                </c:pt>
                <c:pt idx="484" formatCode="0.00%">
                  <c:v>0.22365733184898565</c:v>
                </c:pt>
                <c:pt idx="485" formatCode="0.00%">
                  <c:v>0.22740485210060454</c:v>
                </c:pt>
                <c:pt idx="486" formatCode="0.00%">
                  <c:v>0.23539055548014418</c:v>
                </c:pt>
                <c:pt idx="487" formatCode="0.00%">
                  <c:v>0.24105312850079691</c:v>
                </c:pt>
                <c:pt idx="488" formatCode="0.00%">
                  <c:v>0.24729742797781093</c:v>
                </c:pt>
                <c:pt idx="489" formatCode="0.00%">
                  <c:v>0.25615647885132836</c:v>
                </c:pt>
                <c:pt idx="490" formatCode="0.00%">
                  <c:v>0.25792432698621143</c:v>
                </c:pt>
                <c:pt idx="491" formatCode="0.00%">
                  <c:v>0.26129224197512901</c:v>
                </c:pt>
                <c:pt idx="492" formatCode="0.00%">
                  <c:v>0.26599066282077971</c:v>
                </c:pt>
                <c:pt idx="493" formatCode="0.00%">
                  <c:v>0.26818426724137934</c:v>
                </c:pt>
                <c:pt idx="494" formatCode="0.00%">
                  <c:v>0.26588973788589526</c:v>
                </c:pt>
                <c:pt idx="495" formatCode="0.00%">
                  <c:v>0.26356934551880401</c:v>
                </c:pt>
                <c:pt idx="496" formatCode="0.00%">
                  <c:v>0.26622603529316741</c:v>
                </c:pt>
                <c:pt idx="497" formatCode="0.00%">
                  <c:v>0.27718619802073535</c:v>
                </c:pt>
                <c:pt idx="498" formatCode="0.00%">
                  <c:v>0.28868020102898234</c:v>
                </c:pt>
                <c:pt idx="499" formatCode="0.00%">
                  <c:v>0.29257104444686399</c:v>
                </c:pt>
                <c:pt idx="500" formatCode="0.00%">
                  <c:v>0.2971339362145789</c:v>
                </c:pt>
                <c:pt idx="501" formatCode="0.00%">
                  <c:v>0.30065726906506973</c:v>
                </c:pt>
                <c:pt idx="502" formatCode="0.00%">
                  <c:v>0.30547134993337194</c:v>
                </c:pt>
                <c:pt idx="503" formatCode="0.00%">
                  <c:v>0.29897639922949737</c:v>
                </c:pt>
                <c:pt idx="504" formatCode="0.00%">
                  <c:v>0.30239718257150011</c:v>
                </c:pt>
                <c:pt idx="505" formatCode="0.00%">
                  <c:v>0.29894724807789413</c:v>
                </c:pt>
                <c:pt idx="506" formatCode="0.00%">
                  <c:v>0.28045097441837274</c:v>
                </c:pt>
                <c:pt idx="507" formatCode="0.00%">
                  <c:v>0.27021358562239067</c:v>
                </c:pt>
                <c:pt idx="508" formatCode="0.00%">
                  <c:v>0.26641007166963709</c:v>
                </c:pt>
                <c:pt idx="509" formatCode="0.00%">
                  <c:v>0.2642732073056438</c:v>
                </c:pt>
                <c:pt idx="510" formatCode="0.00%">
                  <c:v>0.26026554442861599</c:v>
                </c:pt>
                <c:pt idx="511" formatCode="0.00%">
                  <c:v>0.2514383556296888</c:v>
                </c:pt>
                <c:pt idx="512" formatCode="0.00%">
                  <c:v>0.24872322454551704</c:v>
                </c:pt>
                <c:pt idx="513" formatCode="0.00%">
                  <c:v>0.25533135034587989</c:v>
                </c:pt>
                <c:pt idx="514" formatCode="0.00%">
                  <c:v>0.2567861962940266</c:v>
                </c:pt>
                <c:pt idx="515" formatCode="0.00%">
                  <c:v>0.2563337162440551</c:v>
                </c:pt>
                <c:pt idx="516" formatCode="0.00%">
                  <c:v>0.25173920836033253</c:v>
                </c:pt>
                <c:pt idx="517" formatCode="0.00%">
                  <c:v>0.24970983145073097</c:v>
                </c:pt>
                <c:pt idx="518" formatCode="0.00%">
                  <c:v>0.24570153412744589</c:v>
                </c:pt>
                <c:pt idx="519" formatCode="0.00%">
                  <c:v>0.24273909314879716</c:v>
                </c:pt>
                <c:pt idx="520" formatCode="0.00%">
                  <c:v>0.23973620676407431</c:v>
                </c:pt>
                <c:pt idx="521" formatCode="0.00%">
                  <c:v>0.2420015024319461</c:v>
                </c:pt>
                <c:pt idx="522" formatCode="0.00%">
                  <c:v>0.23782476766481681</c:v>
                </c:pt>
                <c:pt idx="523" formatCode="0.00%">
                  <c:v>0.23581612539793023</c:v>
                </c:pt>
                <c:pt idx="524" formatCode="0.00%">
                  <c:v>0.23586833335439863</c:v>
                </c:pt>
                <c:pt idx="525" formatCode="0.00%">
                  <c:v>0.23533107453812299</c:v>
                </c:pt>
                <c:pt idx="526" formatCode="0.00%">
                  <c:v>0.23307465881723308</c:v>
                </c:pt>
                <c:pt idx="527" formatCode="0.00%">
                  <c:v>0.22547455874362435</c:v>
                </c:pt>
                <c:pt idx="528" formatCode="0.00%">
                  <c:v>0.21648840170088615</c:v>
                </c:pt>
                <c:pt idx="529" formatCode="0.00%">
                  <c:v>0.21723179980060714</c:v>
                </c:pt>
                <c:pt idx="530" formatCode="0.00%">
                  <c:v>0.21402456833800615</c:v>
                </c:pt>
                <c:pt idx="531" formatCode="0.00%">
                  <c:v>0.21538869930597518</c:v>
                </c:pt>
                <c:pt idx="532" formatCode="0.00%">
                  <c:v>0.21329216302557547</c:v>
                </c:pt>
                <c:pt idx="533" formatCode="0.00%">
                  <c:v>0.20968091202699954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4D33-9B0F-9D2EDAF2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58642"/>
        <c:axId val="2017823878"/>
      </c:lineChart>
      <c:dateAx>
        <c:axId val="2123507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261960"/>
        <c:crosses val="autoZero"/>
        <c:auto val="1"/>
        <c:lblOffset val="100"/>
        <c:baseTimeUnit val="days"/>
      </c:dateAx>
      <c:valAx>
        <c:axId val="150426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orang yang dites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507356"/>
        <c:crosses val="autoZero"/>
        <c:crossBetween val="between"/>
      </c:valAx>
      <c:dateAx>
        <c:axId val="1337858642"/>
        <c:scaling>
          <c:orientation val="minMax"/>
        </c:scaling>
        <c:delete val="1"/>
        <c:axPos val="b"/>
        <c:numFmt formatCode="d&quot;-&quot;mmm" sourceLinked="1"/>
        <c:majorTickMark val="none"/>
        <c:minorTickMark val="none"/>
        <c:tickLblPos val="nextTo"/>
        <c:crossAx val="2017823878"/>
        <c:crosses val="autoZero"/>
        <c:auto val="1"/>
        <c:lblOffset val="100"/>
        <c:baseTimeUnit val="days"/>
      </c:dateAx>
      <c:valAx>
        <c:axId val="2017823878"/>
        <c:scaling>
          <c:orientation val="minMax"/>
          <c:max val="0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Tingkat positivitas mingguan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85864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Harian'!$X$1</c:f>
              <c:strCache>
                <c:ptCount val="1"/>
                <c:pt idx="0">
                  <c:v>Spesimen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Harian'!$X$2:$X$1461</c:f>
              <c:numCache>
                <c:formatCode>#,##0</c:formatCode>
                <c:ptCount val="1460"/>
                <c:pt idx="44">
                  <c:v>3275</c:v>
                </c:pt>
                <c:pt idx="45">
                  <c:v>2402</c:v>
                </c:pt>
                <c:pt idx="46">
                  <c:v>3270</c:v>
                </c:pt>
                <c:pt idx="47">
                  <c:v>2100</c:v>
                </c:pt>
                <c:pt idx="48">
                  <c:v>2289</c:v>
                </c:pt>
                <c:pt idx="49">
                  <c:v>603</c:v>
                </c:pt>
                <c:pt idx="50">
                  <c:v>5362</c:v>
                </c:pt>
                <c:pt idx="51">
                  <c:v>4203</c:v>
                </c:pt>
                <c:pt idx="52">
                  <c:v>4119</c:v>
                </c:pt>
                <c:pt idx="53">
                  <c:v>3774</c:v>
                </c:pt>
                <c:pt idx="54">
                  <c:v>4271</c:v>
                </c:pt>
                <c:pt idx="55">
                  <c:v>3058</c:v>
                </c:pt>
                <c:pt idx="56">
                  <c:v>4461</c:v>
                </c:pt>
                <c:pt idx="57">
                  <c:v>7367</c:v>
                </c:pt>
                <c:pt idx="58">
                  <c:v>7614</c:v>
                </c:pt>
                <c:pt idx="59">
                  <c:v>7706</c:v>
                </c:pt>
                <c:pt idx="60">
                  <c:v>5638</c:v>
                </c:pt>
                <c:pt idx="61">
                  <c:v>5022</c:v>
                </c:pt>
                <c:pt idx="62">
                  <c:v>3896</c:v>
                </c:pt>
                <c:pt idx="63">
                  <c:v>4686</c:v>
                </c:pt>
                <c:pt idx="64">
                  <c:v>6836</c:v>
                </c:pt>
                <c:pt idx="65">
                  <c:v>5768</c:v>
                </c:pt>
                <c:pt idx="66">
                  <c:v>9301</c:v>
                </c:pt>
                <c:pt idx="67">
                  <c:v>7435</c:v>
                </c:pt>
                <c:pt idx="68">
                  <c:v>7386</c:v>
                </c:pt>
                <c:pt idx="69">
                  <c:v>3078</c:v>
                </c:pt>
                <c:pt idx="70">
                  <c:v>3777</c:v>
                </c:pt>
                <c:pt idx="71">
                  <c:v>4067</c:v>
                </c:pt>
                <c:pt idx="72">
                  <c:v>4495</c:v>
                </c:pt>
                <c:pt idx="73">
                  <c:v>4912</c:v>
                </c:pt>
                <c:pt idx="74">
                  <c:v>4216</c:v>
                </c:pt>
                <c:pt idx="75">
                  <c:v>5147</c:v>
                </c:pt>
                <c:pt idx="76">
                  <c:v>2695</c:v>
                </c:pt>
                <c:pt idx="77">
                  <c:v>12276</c:v>
                </c:pt>
                <c:pt idx="78">
                  <c:v>8947</c:v>
                </c:pt>
                <c:pt idx="79">
                  <c:v>8092</c:v>
                </c:pt>
                <c:pt idx="80">
                  <c:v>9359</c:v>
                </c:pt>
                <c:pt idx="81">
                  <c:v>10406</c:v>
                </c:pt>
                <c:pt idx="82">
                  <c:v>8815</c:v>
                </c:pt>
                <c:pt idx="83">
                  <c:v>8391</c:v>
                </c:pt>
                <c:pt idx="84">
                  <c:v>7152</c:v>
                </c:pt>
                <c:pt idx="85">
                  <c:v>14313</c:v>
                </c:pt>
                <c:pt idx="86">
                  <c:v>11495</c:v>
                </c:pt>
                <c:pt idx="87">
                  <c:v>10639</c:v>
                </c:pt>
                <c:pt idx="88">
                  <c:v>11361</c:v>
                </c:pt>
                <c:pt idx="89">
                  <c:v>11470</c:v>
                </c:pt>
                <c:pt idx="90">
                  <c:v>10039</c:v>
                </c:pt>
                <c:pt idx="91">
                  <c:v>9049</c:v>
                </c:pt>
                <c:pt idx="92">
                  <c:v>11970</c:v>
                </c:pt>
                <c:pt idx="93">
                  <c:v>13206</c:v>
                </c:pt>
                <c:pt idx="94">
                  <c:v>13333</c:v>
                </c:pt>
                <c:pt idx="95">
                  <c:v>13095</c:v>
                </c:pt>
                <c:pt idx="96">
                  <c:v>11924</c:v>
                </c:pt>
                <c:pt idx="97">
                  <c:v>6988</c:v>
                </c:pt>
                <c:pt idx="98">
                  <c:v>16181</c:v>
                </c:pt>
                <c:pt idx="99">
                  <c:v>17757</c:v>
                </c:pt>
                <c:pt idx="100">
                  <c:v>16702</c:v>
                </c:pt>
                <c:pt idx="101">
                  <c:v>15333</c:v>
                </c:pt>
                <c:pt idx="102">
                  <c:v>16574</c:v>
                </c:pt>
                <c:pt idx="103">
                  <c:v>18760</c:v>
                </c:pt>
                <c:pt idx="104">
                  <c:v>8776</c:v>
                </c:pt>
                <c:pt idx="105">
                  <c:v>17052</c:v>
                </c:pt>
                <c:pt idx="106">
                  <c:v>19757</c:v>
                </c:pt>
                <c:pt idx="107">
                  <c:v>20650</c:v>
                </c:pt>
                <c:pt idx="108">
                  <c:v>20717</c:v>
                </c:pt>
                <c:pt idx="109">
                  <c:v>19917</c:v>
                </c:pt>
                <c:pt idx="110">
                  <c:v>18229</c:v>
                </c:pt>
                <c:pt idx="111">
                  <c:v>10926</c:v>
                </c:pt>
                <c:pt idx="112">
                  <c:v>17908</c:v>
                </c:pt>
                <c:pt idx="113">
                  <c:v>21233</c:v>
                </c:pt>
                <c:pt idx="114">
                  <c:v>19510</c:v>
                </c:pt>
                <c:pt idx="115">
                  <c:v>22819</c:v>
                </c:pt>
                <c:pt idx="116">
                  <c:v>21589</c:v>
                </c:pt>
                <c:pt idx="117">
                  <c:v>17230</c:v>
                </c:pt>
                <c:pt idx="118">
                  <c:v>11783</c:v>
                </c:pt>
                <c:pt idx="119">
                  <c:v>21515</c:v>
                </c:pt>
                <c:pt idx="120">
                  <c:v>21738</c:v>
                </c:pt>
                <c:pt idx="121">
                  <c:v>23519</c:v>
                </c:pt>
                <c:pt idx="122">
                  <c:v>22281</c:v>
                </c:pt>
                <c:pt idx="123">
                  <c:v>22992</c:v>
                </c:pt>
                <c:pt idx="124">
                  <c:v>21054</c:v>
                </c:pt>
                <c:pt idx="125">
                  <c:v>12756</c:v>
                </c:pt>
                <c:pt idx="126">
                  <c:v>17816</c:v>
                </c:pt>
                <c:pt idx="127">
                  <c:v>22183</c:v>
                </c:pt>
                <c:pt idx="128">
                  <c:v>23832</c:v>
                </c:pt>
                <c:pt idx="129">
                  <c:v>23609</c:v>
                </c:pt>
                <c:pt idx="130">
                  <c:v>23310</c:v>
                </c:pt>
                <c:pt idx="131">
                  <c:v>22379</c:v>
                </c:pt>
                <c:pt idx="132">
                  <c:v>13100</c:v>
                </c:pt>
                <c:pt idx="133">
                  <c:v>23001</c:v>
                </c:pt>
                <c:pt idx="134">
                  <c:v>24871</c:v>
                </c:pt>
                <c:pt idx="135">
                  <c:v>23947</c:v>
                </c:pt>
                <c:pt idx="136">
                  <c:v>29176</c:v>
                </c:pt>
                <c:pt idx="137">
                  <c:v>25552</c:v>
                </c:pt>
                <c:pt idx="138">
                  <c:v>20504</c:v>
                </c:pt>
                <c:pt idx="139">
                  <c:v>14027</c:v>
                </c:pt>
                <c:pt idx="140">
                  <c:v>22262</c:v>
                </c:pt>
                <c:pt idx="141">
                  <c:v>25302</c:v>
                </c:pt>
                <c:pt idx="142">
                  <c:v>27815</c:v>
                </c:pt>
                <c:pt idx="143">
                  <c:v>24965</c:v>
                </c:pt>
                <c:pt idx="144">
                  <c:v>25318</c:v>
                </c:pt>
                <c:pt idx="145">
                  <c:v>20492</c:v>
                </c:pt>
                <c:pt idx="146">
                  <c:v>13060</c:v>
                </c:pt>
                <c:pt idx="147">
                  <c:v>22563</c:v>
                </c:pt>
                <c:pt idx="148">
                  <c:v>30261</c:v>
                </c:pt>
                <c:pt idx="149">
                  <c:v>30046</c:v>
                </c:pt>
                <c:pt idx="150">
                  <c:v>28562</c:v>
                </c:pt>
                <c:pt idx="151">
                  <c:v>11190</c:v>
                </c:pt>
                <c:pt idx="152">
                  <c:v>20032</c:v>
                </c:pt>
                <c:pt idx="153">
                  <c:v>14728</c:v>
                </c:pt>
                <c:pt idx="154">
                  <c:v>22902</c:v>
                </c:pt>
                <c:pt idx="155">
                  <c:v>28738</c:v>
                </c:pt>
                <c:pt idx="156">
                  <c:v>29375</c:v>
                </c:pt>
                <c:pt idx="157">
                  <c:v>30159</c:v>
                </c:pt>
                <c:pt idx="158">
                  <c:v>30565</c:v>
                </c:pt>
                <c:pt idx="159">
                  <c:v>21918</c:v>
                </c:pt>
                <c:pt idx="160">
                  <c:v>15836</c:v>
                </c:pt>
                <c:pt idx="161">
                  <c:v>25791</c:v>
                </c:pt>
                <c:pt idx="162">
                  <c:v>26248</c:v>
                </c:pt>
                <c:pt idx="163">
                  <c:v>25814</c:v>
                </c:pt>
                <c:pt idx="164">
                  <c:v>26018</c:v>
                </c:pt>
                <c:pt idx="165">
                  <c:v>27296</c:v>
                </c:pt>
                <c:pt idx="166">
                  <c:v>25414</c:v>
                </c:pt>
                <c:pt idx="167">
                  <c:v>12453</c:v>
                </c:pt>
                <c:pt idx="168">
                  <c:v>14371</c:v>
                </c:pt>
                <c:pt idx="169">
                  <c:v>26078</c:v>
                </c:pt>
                <c:pt idx="170">
                  <c:v>28824</c:v>
                </c:pt>
                <c:pt idx="171">
                  <c:v>19929</c:v>
                </c:pt>
                <c:pt idx="172">
                  <c:v>24749</c:v>
                </c:pt>
                <c:pt idx="173">
                  <c:v>22152</c:v>
                </c:pt>
                <c:pt idx="174">
                  <c:v>19395</c:v>
                </c:pt>
                <c:pt idx="175">
                  <c:v>21275</c:v>
                </c:pt>
                <c:pt idx="176">
                  <c:v>29312</c:v>
                </c:pt>
                <c:pt idx="177">
                  <c:v>29663</c:v>
                </c:pt>
                <c:pt idx="178">
                  <c:v>33082</c:v>
                </c:pt>
                <c:pt idx="179">
                  <c:v>28905</c:v>
                </c:pt>
                <c:pt idx="180">
                  <c:v>25934</c:v>
                </c:pt>
                <c:pt idx="181">
                  <c:v>15305</c:v>
                </c:pt>
                <c:pt idx="182">
                  <c:v>30625</c:v>
                </c:pt>
                <c:pt idx="183">
                  <c:v>31001</c:v>
                </c:pt>
                <c:pt idx="184">
                  <c:v>37597</c:v>
                </c:pt>
                <c:pt idx="185">
                  <c:v>36268</c:v>
                </c:pt>
                <c:pt idx="186">
                  <c:v>30640</c:v>
                </c:pt>
                <c:pt idx="187">
                  <c:v>27979</c:v>
                </c:pt>
                <c:pt idx="188">
                  <c:v>18412</c:v>
                </c:pt>
                <c:pt idx="189">
                  <c:v>32643</c:v>
                </c:pt>
                <c:pt idx="190">
                  <c:v>29863</c:v>
                </c:pt>
                <c:pt idx="191">
                  <c:v>34909</c:v>
                </c:pt>
                <c:pt idx="192">
                  <c:v>31854</c:v>
                </c:pt>
                <c:pt idx="193">
                  <c:v>38571</c:v>
                </c:pt>
                <c:pt idx="194">
                  <c:v>30100</c:v>
                </c:pt>
                <c:pt idx="195">
                  <c:v>22606</c:v>
                </c:pt>
                <c:pt idx="196">
                  <c:v>42636</c:v>
                </c:pt>
                <c:pt idx="197">
                  <c:v>39774</c:v>
                </c:pt>
                <c:pt idx="198">
                  <c:v>41804</c:v>
                </c:pt>
                <c:pt idx="199">
                  <c:v>44428</c:v>
                </c:pt>
                <c:pt idx="200">
                  <c:v>44543</c:v>
                </c:pt>
                <c:pt idx="201">
                  <c:v>36753</c:v>
                </c:pt>
                <c:pt idx="202">
                  <c:v>27525</c:v>
                </c:pt>
                <c:pt idx="203">
                  <c:v>43896</c:v>
                </c:pt>
                <c:pt idx="204">
                  <c:v>38181</c:v>
                </c:pt>
                <c:pt idx="205">
                  <c:v>42564</c:v>
                </c:pt>
                <c:pt idx="206">
                  <c:v>46133</c:v>
                </c:pt>
                <c:pt idx="207">
                  <c:v>48836</c:v>
                </c:pt>
                <c:pt idx="208">
                  <c:v>37272</c:v>
                </c:pt>
                <c:pt idx="209">
                  <c:v>32189</c:v>
                </c:pt>
                <c:pt idx="210">
                  <c:v>37158</c:v>
                </c:pt>
                <c:pt idx="211">
                  <c:v>45496</c:v>
                </c:pt>
                <c:pt idx="212">
                  <c:v>43592</c:v>
                </c:pt>
                <c:pt idx="213">
                  <c:v>42421</c:v>
                </c:pt>
                <c:pt idx="214">
                  <c:v>43487</c:v>
                </c:pt>
                <c:pt idx="215">
                  <c:v>36743</c:v>
                </c:pt>
                <c:pt idx="216">
                  <c:v>27024</c:v>
                </c:pt>
                <c:pt idx="217">
                  <c:v>36342</c:v>
                </c:pt>
                <c:pt idx="218">
                  <c:v>44212</c:v>
                </c:pt>
                <c:pt idx="219">
                  <c:v>43389</c:v>
                </c:pt>
                <c:pt idx="220">
                  <c:v>44700</c:v>
                </c:pt>
                <c:pt idx="221">
                  <c:v>42668</c:v>
                </c:pt>
                <c:pt idx="222">
                  <c:v>36332</c:v>
                </c:pt>
                <c:pt idx="223">
                  <c:v>39285</c:v>
                </c:pt>
                <c:pt idx="224">
                  <c:v>50418</c:v>
                </c:pt>
                <c:pt idx="225">
                  <c:v>40393</c:v>
                </c:pt>
                <c:pt idx="226">
                  <c:v>42208</c:v>
                </c:pt>
                <c:pt idx="227">
                  <c:v>41541</c:v>
                </c:pt>
                <c:pt idx="228">
                  <c:v>43305</c:v>
                </c:pt>
                <c:pt idx="229">
                  <c:v>36378</c:v>
                </c:pt>
                <c:pt idx="230">
                  <c:v>36259</c:v>
                </c:pt>
                <c:pt idx="231">
                  <c:v>31029</c:v>
                </c:pt>
                <c:pt idx="232">
                  <c:v>43586</c:v>
                </c:pt>
                <c:pt idx="233">
                  <c:v>43928</c:v>
                </c:pt>
                <c:pt idx="234">
                  <c:v>42287</c:v>
                </c:pt>
                <c:pt idx="235">
                  <c:v>39922</c:v>
                </c:pt>
                <c:pt idx="236">
                  <c:v>33797</c:v>
                </c:pt>
                <c:pt idx="237">
                  <c:v>24413</c:v>
                </c:pt>
                <c:pt idx="238">
                  <c:v>37438</c:v>
                </c:pt>
                <c:pt idx="239">
                  <c:v>40572</c:v>
                </c:pt>
                <c:pt idx="240">
                  <c:v>34317</c:v>
                </c:pt>
                <c:pt idx="241">
                  <c:v>24854</c:v>
                </c:pt>
                <c:pt idx="242">
                  <c:v>29001</c:v>
                </c:pt>
                <c:pt idx="243">
                  <c:v>23208</c:v>
                </c:pt>
                <c:pt idx="244">
                  <c:v>26661</c:v>
                </c:pt>
                <c:pt idx="245">
                  <c:v>29928</c:v>
                </c:pt>
                <c:pt idx="246">
                  <c:v>40979</c:v>
                </c:pt>
                <c:pt idx="247">
                  <c:v>39581</c:v>
                </c:pt>
                <c:pt idx="248">
                  <c:v>38091</c:v>
                </c:pt>
                <c:pt idx="249">
                  <c:v>38249</c:v>
                </c:pt>
                <c:pt idx="250">
                  <c:v>35588</c:v>
                </c:pt>
                <c:pt idx="251">
                  <c:v>34365</c:v>
                </c:pt>
                <c:pt idx="252">
                  <c:v>33063</c:v>
                </c:pt>
                <c:pt idx="253">
                  <c:v>39341</c:v>
                </c:pt>
                <c:pt idx="254">
                  <c:v>42165</c:v>
                </c:pt>
                <c:pt idx="255">
                  <c:v>42333</c:v>
                </c:pt>
                <c:pt idx="256">
                  <c:v>41336</c:v>
                </c:pt>
                <c:pt idx="257">
                  <c:v>32861</c:v>
                </c:pt>
                <c:pt idx="258">
                  <c:v>34639</c:v>
                </c:pt>
                <c:pt idx="259">
                  <c:v>39772</c:v>
                </c:pt>
                <c:pt idx="260">
                  <c:v>41942</c:v>
                </c:pt>
                <c:pt idx="261">
                  <c:v>47630</c:v>
                </c:pt>
                <c:pt idx="262">
                  <c:v>41955</c:v>
                </c:pt>
                <c:pt idx="263">
                  <c:v>43122</c:v>
                </c:pt>
                <c:pt idx="264">
                  <c:v>35989</c:v>
                </c:pt>
                <c:pt idx="265">
                  <c:v>40083</c:v>
                </c:pt>
                <c:pt idx="266">
                  <c:v>39971</c:v>
                </c:pt>
                <c:pt idx="267">
                  <c:v>45330</c:v>
                </c:pt>
                <c:pt idx="268">
                  <c:v>51471</c:v>
                </c:pt>
                <c:pt idx="269">
                  <c:v>48823</c:v>
                </c:pt>
                <c:pt idx="270">
                  <c:v>46574</c:v>
                </c:pt>
                <c:pt idx="271">
                  <c:v>42903</c:v>
                </c:pt>
                <c:pt idx="272">
                  <c:v>40055</c:v>
                </c:pt>
                <c:pt idx="273">
                  <c:v>51232</c:v>
                </c:pt>
                <c:pt idx="274">
                  <c:v>58245</c:v>
                </c:pt>
                <c:pt idx="275">
                  <c:v>62397</c:v>
                </c:pt>
                <c:pt idx="276">
                  <c:v>59365</c:v>
                </c:pt>
                <c:pt idx="277">
                  <c:v>54922</c:v>
                </c:pt>
                <c:pt idx="278">
                  <c:v>50634</c:v>
                </c:pt>
                <c:pt idx="279">
                  <c:v>26873</c:v>
                </c:pt>
                <c:pt idx="280">
                  <c:v>52819</c:v>
                </c:pt>
                <c:pt idx="281">
                  <c:v>56034</c:v>
                </c:pt>
                <c:pt idx="282">
                  <c:v>49603</c:v>
                </c:pt>
                <c:pt idx="283">
                  <c:v>54072</c:v>
                </c:pt>
                <c:pt idx="284">
                  <c:v>59388</c:v>
                </c:pt>
                <c:pt idx="285">
                  <c:v>51048</c:v>
                </c:pt>
                <c:pt idx="286">
                  <c:v>42006</c:v>
                </c:pt>
                <c:pt idx="287">
                  <c:v>60700</c:v>
                </c:pt>
                <c:pt idx="288">
                  <c:v>61291</c:v>
                </c:pt>
                <c:pt idx="289">
                  <c:v>60629</c:v>
                </c:pt>
                <c:pt idx="290">
                  <c:v>67678</c:v>
                </c:pt>
                <c:pt idx="291">
                  <c:v>63768</c:v>
                </c:pt>
                <c:pt idx="292">
                  <c:v>48134</c:v>
                </c:pt>
                <c:pt idx="293">
                  <c:v>37445</c:v>
                </c:pt>
                <c:pt idx="294">
                  <c:v>49806</c:v>
                </c:pt>
                <c:pt idx="295">
                  <c:v>52672</c:v>
                </c:pt>
                <c:pt idx="296">
                  <c:v>61068</c:v>
                </c:pt>
                <c:pt idx="297">
                  <c:v>50393</c:v>
                </c:pt>
                <c:pt idx="298">
                  <c:v>44581</c:v>
                </c:pt>
                <c:pt idx="299">
                  <c:v>41963</c:v>
                </c:pt>
                <c:pt idx="300">
                  <c:v>34796</c:v>
                </c:pt>
                <c:pt idx="301">
                  <c:v>65143</c:v>
                </c:pt>
                <c:pt idx="302">
                  <c:v>72922</c:v>
                </c:pt>
                <c:pt idx="303">
                  <c:v>57800</c:v>
                </c:pt>
                <c:pt idx="304">
                  <c:v>40785</c:v>
                </c:pt>
                <c:pt idx="305">
                  <c:v>33530</c:v>
                </c:pt>
                <c:pt idx="306">
                  <c:v>41503</c:v>
                </c:pt>
                <c:pt idx="307">
                  <c:v>45868</c:v>
                </c:pt>
                <c:pt idx="308">
                  <c:v>60520</c:v>
                </c:pt>
                <c:pt idx="309">
                  <c:v>67908</c:v>
                </c:pt>
                <c:pt idx="310">
                  <c:v>68019</c:v>
                </c:pt>
                <c:pt idx="311">
                  <c:v>66619</c:v>
                </c:pt>
                <c:pt idx="312">
                  <c:v>57058</c:v>
                </c:pt>
                <c:pt idx="313">
                  <c:v>46025</c:v>
                </c:pt>
                <c:pt idx="314">
                  <c:v>38061</c:v>
                </c:pt>
                <c:pt idx="315">
                  <c:v>70309</c:v>
                </c:pt>
                <c:pt idx="316">
                  <c:v>71689</c:v>
                </c:pt>
                <c:pt idx="317">
                  <c:v>70376</c:v>
                </c:pt>
                <c:pt idx="318">
                  <c:v>72957</c:v>
                </c:pt>
                <c:pt idx="319">
                  <c:v>63300</c:v>
                </c:pt>
                <c:pt idx="320">
                  <c:v>46138</c:v>
                </c:pt>
                <c:pt idx="321">
                  <c:v>47488</c:v>
                </c:pt>
                <c:pt idx="322">
                  <c:v>70634</c:v>
                </c:pt>
                <c:pt idx="323">
                  <c:v>58805</c:v>
                </c:pt>
                <c:pt idx="324">
                  <c:v>67454</c:v>
                </c:pt>
                <c:pt idx="325">
                  <c:v>77942</c:v>
                </c:pt>
                <c:pt idx="326">
                  <c:v>68343</c:v>
                </c:pt>
                <c:pt idx="327">
                  <c:v>48002</c:v>
                </c:pt>
                <c:pt idx="328">
                  <c:v>51906</c:v>
                </c:pt>
                <c:pt idx="329">
                  <c:v>75194</c:v>
                </c:pt>
                <c:pt idx="330">
                  <c:v>77788</c:v>
                </c:pt>
                <c:pt idx="331">
                  <c:v>87280</c:v>
                </c:pt>
                <c:pt idx="332">
                  <c:v>77300</c:v>
                </c:pt>
                <c:pt idx="333">
                  <c:v>70026</c:v>
                </c:pt>
                <c:pt idx="334">
                  <c:v>44688</c:v>
                </c:pt>
                <c:pt idx="335">
                  <c:v>48213</c:v>
                </c:pt>
                <c:pt idx="336">
                  <c:v>71702</c:v>
                </c:pt>
                <c:pt idx="337">
                  <c:v>74965</c:v>
                </c:pt>
                <c:pt idx="338">
                  <c:v>68744</c:v>
                </c:pt>
                <c:pt idx="339">
                  <c:v>76373</c:v>
                </c:pt>
                <c:pt idx="340">
                  <c:v>65167</c:v>
                </c:pt>
                <c:pt idx="341">
                  <c:v>41526</c:v>
                </c:pt>
                <c:pt idx="342">
                  <c:v>38661</c:v>
                </c:pt>
                <c:pt idx="343">
                  <c:v>67888</c:v>
                </c:pt>
                <c:pt idx="344">
                  <c:v>70312</c:v>
                </c:pt>
                <c:pt idx="345">
                  <c:v>71511</c:v>
                </c:pt>
                <c:pt idx="346">
                  <c:v>53957</c:v>
                </c:pt>
                <c:pt idx="347">
                  <c:v>37816</c:v>
                </c:pt>
                <c:pt idx="348">
                  <c:v>35894</c:v>
                </c:pt>
                <c:pt idx="349">
                  <c:v>26378</c:v>
                </c:pt>
                <c:pt idx="350">
                  <c:v>28167</c:v>
                </c:pt>
                <c:pt idx="351">
                  <c:v>28167</c:v>
                </c:pt>
                <c:pt idx="352">
                  <c:v>44617</c:v>
                </c:pt>
                <c:pt idx="353">
                  <c:v>88821</c:v>
                </c:pt>
                <c:pt idx="354">
                  <c:v>69479</c:v>
                </c:pt>
                <c:pt idx="355">
                  <c:v>42837</c:v>
                </c:pt>
                <c:pt idx="356">
                  <c:v>46562</c:v>
                </c:pt>
                <c:pt idx="357">
                  <c:v>65431</c:v>
                </c:pt>
                <c:pt idx="358">
                  <c:v>73014</c:v>
                </c:pt>
                <c:pt idx="359">
                  <c:v>69544</c:v>
                </c:pt>
                <c:pt idx="360">
                  <c:v>63872</c:v>
                </c:pt>
                <c:pt idx="361">
                  <c:v>55495</c:v>
                </c:pt>
                <c:pt idx="362">
                  <c:v>35434</c:v>
                </c:pt>
                <c:pt idx="363">
                  <c:v>35684</c:v>
                </c:pt>
                <c:pt idx="364">
                  <c:v>33174</c:v>
                </c:pt>
                <c:pt idx="365">
                  <c:v>80144</c:v>
                </c:pt>
                <c:pt idx="366">
                  <c:v>63051</c:v>
                </c:pt>
                <c:pt idx="367">
                  <c:v>36107</c:v>
                </c:pt>
                <c:pt idx="368">
                  <c:v>43900</c:v>
                </c:pt>
                <c:pt idx="369">
                  <c:v>43900</c:v>
                </c:pt>
                <c:pt idx="370">
                  <c:v>50261</c:v>
                </c:pt>
                <c:pt idx="371">
                  <c:v>67854</c:v>
                </c:pt>
                <c:pt idx="372">
                  <c:v>93016</c:v>
                </c:pt>
                <c:pt idx="373">
                  <c:v>65736</c:v>
                </c:pt>
                <c:pt idx="374">
                  <c:v>56918</c:v>
                </c:pt>
                <c:pt idx="375">
                  <c:v>76914</c:v>
                </c:pt>
                <c:pt idx="376">
                  <c:v>37825</c:v>
                </c:pt>
                <c:pt idx="377">
                  <c:v>47808</c:v>
                </c:pt>
                <c:pt idx="378">
                  <c:v>75626</c:v>
                </c:pt>
                <c:pt idx="379">
                  <c:v>75980</c:v>
                </c:pt>
                <c:pt idx="380">
                  <c:v>75737</c:v>
                </c:pt>
                <c:pt idx="381">
                  <c:v>73460</c:v>
                </c:pt>
                <c:pt idx="382">
                  <c:v>69700</c:v>
                </c:pt>
                <c:pt idx="383">
                  <c:v>41355</c:v>
                </c:pt>
                <c:pt idx="384">
                  <c:v>43755</c:v>
                </c:pt>
                <c:pt idx="385">
                  <c:v>77402</c:v>
                </c:pt>
                <c:pt idx="386">
                  <c:v>72278</c:v>
                </c:pt>
                <c:pt idx="387">
                  <c:v>81091</c:v>
                </c:pt>
                <c:pt idx="388">
                  <c:v>71559</c:v>
                </c:pt>
                <c:pt idx="389">
                  <c:v>67548</c:v>
                </c:pt>
                <c:pt idx="390">
                  <c:v>42685</c:v>
                </c:pt>
                <c:pt idx="391">
                  <c:v>46663</c:v>
                </c:pt>
                <c:pt idx="392">
                  <c:v>76904</c:v>
                </c:pt>
                <c:pt idx="393">
                  <c:v>71440</c:v>
                </c:pt>
                <c:pt idx="394">
                  <c:v>72794</c:v>
                </c:pt>
                <c:pt idx="395">
                  <c:v>56495</c:v>
                </c:pt>
                <c:pt idx="396">
                  <c:v>40066</c:v>
                </c:pt>
                <c:pt idx="397">
                  <c:v>36490</c:v>
                </c:pt>
                <c:pt idx="398">
                  <c:v>44957</c:v>
                </c:pt>
                <c:pt idx="399">
                  <c:v>78042</c:v>
                </c:pt>
                <c:pt idx="400">
                  <c:v>77496</c:v>
                </c:pt>
                <c:pt idx="401">
                  <c:v>73416</c:v>
                </c:pt>
                <c:pt idx="402">
                  <c:v>72712</c:v>
                </c:pt>
                <c:pt idx="403">
                  <c:v>64091</c:v>
                </c:pt>
                <c:pt idx="404">
                  <c:v>42106</c:v>
                </c:pt>
                <c:pt idx="405">
                  <c:v>46331</c:v>
                </c:pt>
                <c:pt idx="406">
                  <c:v>77522</c:v>
                </c:pt>
                <c:pt idx="407">
                  <c:v>74158</c:v>
                </c:pt>
                <c:pt idx="408">
                  <c:v>74583</c:v>
                </c:pt>
                <c:pt idx="409">
                  <c:v>73406</c:v>
                </c:pt>
                <c:pt idx="410">
                  <c:v>64838</c:v>
                </c:pt>
                <c:pt idx="411">
                  <c:v>38619</c:v>
                </c:pt>
                <c:pt idx="412">
                  <c:v>54728</c:v>
                </c:pt>
                <c:pt idx="413">
                  <c:v>69207</c:v>
                </c:pt>
                <c:pt idx="414">
                  <c:v>72561</c:v>
                </c:pt>
                <c:pt idx="415">
                  <c:v>78593</c:v>
                </c:pt>
                <c:pt idx="416">
                  <c:v>63623</c:v>
                </c:pt>
                <c:pt idx="417">
                  <c:v>67751</c:v>
                </c:pt>
                <c:pt idx="418">
                  <c:v>42719</c:v>
                </c:pt>
                <c:pt idx="419">
                  <c:v>51878</c:v>
                </c:pt>
                <c:pt idx="420">
                  <c:v>76621</c:v>
                </c:pt>
                <c:pt idx="421">
                  <c:v>73283</c:v>
                </c:pt>
                <c:pt idx="422">
                  <c:v>75820</c:v>
                </c:pt>
                <c:pt idx="423">
                  <c:v>77226</c:v>
                </c:pt>
                <c:pt idx="424">
                  <c:v>63217</c:v>
                </c:pt>
                <c:pt idx="425">
                  <c:v>39958</c:v>
                </c:pt>
                <c:pt idx="426">
                  <c:v>48199</c:v>
                </c:pt>
                <c:pt idx="427">
                  <c:v>75885</c:v>
                </c:pt>
                <c:pt idx="428">
                  <c:v>79318</c:v>
                </c:pt>
                <c:pt idx="429">
                  <c:v>76273</c:v>
                </c:pt>
                <c:pt idx="430">
                  <c:v>75990</c:v>
                </c:pt>
                <c:pt idx="431">
                  <c:v>74547</c:v>
                </c:pt>
                <c:pt idx="432">
                  <c:v>48901</c:v>
                </c:pt>
                <c:pt idx="433">
                  <c:v>49483</c:v>
                </c:pt>
                <c:pt idx="434">
                  <c:v>75416</c:v>
                </c:pt>
                <c:pt idx="435">
                  <c:v>63258</c:v>
                </c:pt>
                <c:pt idx="436">
                  <c:v>31550</c:v>
                </c:pt>
                <c:pt idx="437">
                  <c:v>18540</c:v>
                </c:pt>
                <c:pt idx="438">
                  <c:v>29587</c:v>
                </c:pt>
                <c:pt idx="439">
                  <c:v>37473</c:v>
                </c:pt>
                <c:pt idx="440">
                  <c:v>45653</c:v>
                </c:pt>
                <c:pt idx="441">
                  <c:v>79748</c:v>
                </c:pt>
                <c:pt idx="442">
                  <c:v>84979</c:v>
                </c:pt>
                <c:pt idx="443">
                  <c:v>95435</c:v>
                </c:pt>
                <c:pt idx="444">
                  <c:v>92052</c:v>
                </c:pt>
                <c:pt idx="445">
                  <c:v>81816</c:v>
                </c:pt>
                <c:pt idx="446">
                  <c:v>72958</c:v>
                </c:pt>
                <c:pt idx="447">
                  <c:v>65469</c:v>
                </c:pt>
                <c:pt idx="448">
                  <c:v>84424</c:v>
                </c:pt>
                <c:pt idx="449">
                  <c:v>82320</c:v>
                </c:pt>
                <c:pt idx="450">
                  <c:v>80949</c:v>
                </c:pt>
                <c:pt idx="451">
                  <c:v>110682</c:v>
                </c:pt>
                <c:pt idx="452">
                  <c:v>105946</c:v>
                </c:pt>
                <c:pt idx="453">
                  <c:v>71017</c:v>
                </c:pt>
                <c:pt idx="454">
                  <c:v>67861</c:v>
                </c:pt>
                <c:pt idx="455">
                  <c:v>75945</c:v>
                </c:pt>
                <c:pt idx="456">
                  <c:v>64830</c:v>
                </c:pt>
                <c:pt idx="457">
                  <c:v>95200</c:v>
                </c:pt>
                <c:pt idx="458">
                  <c:v>117995</c:v>
                </c:pt>
                <c:pt idx="459">
                  <c:v>89025</c:v>
                </c:pt>
                <c:pt idx="460">
                  <c:v>64223</c:v>
                </c:pt>
                <c:pt idx="461">
                  <c:v>64056</c:v>
                </c:pt>
                <c:pt idx="462">
                  <c:v>101931</c:v>
                </c:pt>
                <c:pt idx="463">
                  <c:v>107825</c:v>
                </c:pt>
                <c:pt idx="464">
                  <c:v>110623</c:v>
                </c:pt>
                <c:pt idx="465">
                  <c:v>115772</c:v>
                </c:pt>
                <c:pt idx="466">
                  <c:v>97949</c:v>
                </c:pt>
                <c:pt idx="467">
                  <c:v>70468</c:v>
                </c:pt>
                <c:pt idx="468">
                  <c:v>69314</c:v>
                </c:pt>
                <c:pt idx="469">
                  <c:v>108800</c:v>
                </c:pt>
                <c:pt idx="470">
                  <c:v>92682</c:v>
                </c:pt>
                <c:pt idx="471">
                  <c:v>130829</c:v>
                </c:pt>
                <c:pt idx="472">
                  <c:v>132215</c:v>
                </c:pt>
                <c:pt idx="473">
                  <c:v>122410</c:v>
                </c:pt>
                <c:pt idx="474">
                  <c:v>89183</c:v>
                </c:pt>
                <c:pt idx="475">
                  <c:v>84418</c:v>
                </c:pt>
                <c:pt idx="476">
                  <c:v>130630</c:v>
                </c:pt>
                <c:pt idx="477">
                  <c:v>141187</c:v>
                </c:pt>
                <c:pt idx="478">
                  <c:v>136896</c:v>
                </c:pt>
                <c:pt idx="479">
                  <c:v>140915</c:v>
                </c:pt>
                <c:pt idx="480">
                  <c:v>135634</c:v>
                </c:pt>
                <c:pt idx="481">
                  <c:v>98904</c:v>
                </c:pt>
                <c:pt idx="482">
                  <c:v>98187</c:v>
                </c:pt>
                <c:pt idx="483">
                  <c:v>142641</c:v>
                </c:pt>
                <c:pt idx="484">
                  <c:v>142731</c:v>
                </c:pt>
                <c:pt idx="485">
                  <c:v>155191</c:v>
                </c:pt>
                <c:pt idx="486">
                  <c:v>153608</c:v>
                </c:pt>
                <c:pt idx="487">
                  <c:v>157227</c:v>
                </c:pt>
                <c:pt idx="488">
                  <c:v>120834</c:v>
                </c:pt>
                <c:pt idx="489">
                  <c:v>110115</c:v>
                </c:pt>
                <c:pt idx="490">
                  <c:v>183053</c:v>
                </c:pt>
                <c:pt idx="491">
                  <c:v>199143</c:v>
                </c:pt>
                <c:pt idx="492">
                  <c:v>200361</c:v>
                </c:pt>
                <c:pt idx="493">
                  <c:v>219935</c:v>
                </c:pt>
                <c:pt idx="494">
                  <c:v>194559</c:v>
                </c:pt>
                <c:pt idx="495">
                  <c:v>159219</c:v>
                </c:pt>
                <c:pt idx="496">
                  <c:v>149744</c:v>
                </c:pt>
                <c:pt idx="497">
                  <c:v>227083</c:v>
                </c:pt>
                <c:pt idx="498">
                  <c:v>240724</c:v>
                </c:pt>
                <c:pt idx="499">
                  <c:v>249059</c:v>
                </c:pt>
                <c:pt idx="500">
                  <c:v>258532</c:v>
                </c:pt>
                <c:pt idx="501">
                  <c:v>251392</c:v>
                </c:pt>
                <c:pt idx="502">
                  <c:v>192918</c:v>
                </c:pt>
                <c:pt idx="503">
                  <c:v>160686</c:v>
                </c:pt>
                <c:pt idx="504">
                  <c:v>179275</c:v>
                </c:pt>
                <c:pt idx="505">
                  <c:v>153330</c:v>
                </c:pt>
                <c:pt idx="506">
                  <c:v>294470</c:v>
                </c:pt>
                <c:pt idx="507">
                  <c:v>274246</c:v>
                </c:pt>
                <c:pt idx="508">
                  <c:v>252696</c:v>
                </c:pt>
                <c:pt idx="509">
                  <c:v>173472</c:v>
                </c:pt>
                <c:pt idx="510">
                  <c:v>160589</c:v>
                </c:pt>
                <c:pt idx="511">
                  <c:v>270434</c:v>
                </c:pt>
                <c:pt idx="512">
                  <c:v>277809</c:v>
                </c:pt>
                <c:pt idx="513">
                  <c:v>262954</c:v>
                </c:pt>
                <c:pt idx="514">
                  <c:v>252184</c:v>
                </c:pt>
                <c:pt idx="515">
                  <c:v>241761</c:v>
                </c:pt>
                <c:pt idx="516">
                  <c:v>178679</c:v>
                </c:pt>
                <c:pt idx="517">
                  <c:v>151216</c:v>
                </c:pt>
                <c:pt idx="518">
                  <c:v>247926</c:v>
                </c:pt>
                <c:pt idx="519">
                  <c:v>242328</c:v>
                </c:pt>
                <c:pt idx="520">
                  <c:v>248556</c:v>
                </c:pt>
                <c:pt idx="521">
                  <c:v>237556</c:v>
                </c:pt>
                <c:pt idx="522">
                  <c:v>235787</c:v>
                </c:pt>
                <c:pt idx="523">
                  <c:v>166944</c:v>
                </c:pt>
                <c:pt idx="524">
                  <c:v>145202</c:v>
                </c:pt>
                <c:pt idx="525">
                  <c:v>241152</c:v>
                </c:pt>
                <c:pt idx="526">
                  <c:v>210815</c:v>
                </c:pt>
                <c:pt idx="527">
                  <c:v>153717</c:v>
                </c:pt>
                <c:pt idx="528">
                  <c:v>226031</c:v>
                </c:pt>
                <c:pt idx="529">
                  <c:v>222582</c:v>
                </c:pt>
                <c:pt idx="530">
                  <c:v>159178</c:v>
                </c:pt>
                <c:pt idx="531">
                  <c:v>129010</c:v>
                </c:pt>
                <c:pt idx="532">
                  <c:v>182216</c:v>
                </c:pt>
                <c:pt idx="533">
                  <c:v>137182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3A-4D42-8A44-9FE44B9E211C}"/>
            </c:ext>
          </c:extLst>
        </c:ser>
        <c:ser>
          <c:idx val="1"/>
          <c:order val="1"/>
          <c:tx>
            <c:strRef>
              <c:f>'Statistik Harian'!$AA$1</c:f>
              <c:strCache>
                <c:ptCount val="1"/>
                <c:pt idx="0">
                  <c:v>Orang yang dites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Harian'!$AA$2:$AA$1461</c:f>
              <c:numCache>
                <c:formatCode>#,##0</c:formatCode>
                <c:ptCount val="1460"/>
                <c:pt idx="1">
                  <c:v>2</c:v>
                </c:pt>
                <c:pt idx="2">
                  <c:v>31</c:v>
                </c:pt>
                <c:pt idx="3">
                  <c:v>16</c:v>
                </c:pt>
                <c:pt idx="4">
                  <c:v>62</c:v>
                </c:pt>
                <c:pt idx="5">
                  <c:v>4</c:v>
                </c:pt>
                <c:pt idx="6">
                  <c:v>29</c:v>
                </c:pt>
                <c:pt idx="7">
                  <c:v>60</c:v>
                </c:pt>
                <c:pt idx="8">
                  <c:v>151</c:v>
                </c:pt>
                <c:pt idx="9">
                  <c:v>168</c:v>
                </c:pt>
                <c:pt idx="10">
                  <c:v>143</c:v>
                </c:pt>
                <c:pt idx="11">
                  <c:v>200</c:v>
                </c:pt>
                <c:pt idx="12">
                  <c:v>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2158</c:v>
                </c:pt>
                <c:pt idx="37">
                  <c:v>1168</c:v>
                </c:pt>
                <c:pt idx="38">
                  <c:v>1773</c:v>
                </c:pt>
                <c:pt idx="39">
                  <c:v>512</c:v>
                </c:pt>
                <c:pt idx="40">
                  <c:v>7111</c:v>
                </c:pt>
                <c:pt idx="41">
                  <c:v>878</c:v>
                </c:pt>
                <c:pt idx="42">
                  <c:v>3675</c:v>
                </c:pt>
                <c:pt idx="43">
                  <c:v>1373</c:v>
                </c:pt>
                <c:pt idx="44">
                  <c:v>1974</c:v>
                </c:pt>
                <c:pt idx="45">
                  <c:v>2159</c:v>
                </c:pt>
                <c:pt idx="46">
                  <c:v>2288</c:v>
                </c:pt>
                <c:pt idx="47">
                  <c:v>2797</c:v>
                </c:pt>
                <c:pt idx="48">
                  <c:v>1530</c:v>
                </c:pt>
                <c:pt idx="49">
                  <c:v>2424</c:v>
                </c:pt>
                <c:pt idx="50">
                  <c:v>1188</c:v>
                </c:pt>
                <c:pt idx="51">
                  <c:v>1286</c:v>
                </c:pt>
                <c:pt idx="52">
                  <c:v>1916</c:v>
                </c:pt>
                <c:pt idx="53">
                  <c:v>1978</c:v>
                </c:pt>
                <c:pt idx="54">
                  <c:v>4433</c:v>
                </c:pt>
                <c:pt idx="55">
                  <c:v>2435</c:v>
                </c:pt>
                <c:pt idx="56">
                  <c:v>3135</c:v>
                </c:pt>
                <c:pt idx="57">
                  <c:v>5240</c:v>
                </c:pt>
                <c:pt idx="58">
                  <c:v>4567</c:v>
                </c:pt>
                <c:pt idx="59">
                  <c:v>4187</c:v>
                </c:pt>
                <c:pt idx="60">
                  <c:v>3330</c:v>
                </c:pt>
                <c:pt idx="61">
                  <c:v>3144</c:v>
                </c:pt>
                <c:pt idx="62">
                  <c:v>3049</c:v>
                </c:pt>
                <c:pt idx="63">
                  <c:v>2863</c:v>
                </c:pt>
                <c:pt idx="64">
                  <c:v>4052</c:v>
                </c:pt>
                <c:pt idx="65">
                  <c:v>3741</c:v>
                </c:pt>
                <c:pt idx="66">
                  <c:v>6644</c:v>
                </c:pt>
                <c:pt idx="67">
                  <c:v>5338</c:v>
                </c:pt>
                <c:pt idx="68">
                  <c:v>4753</c:v>
                </c:pt>
                <c:pt idx="69">
                  <c:v>2906</c:v>
                </c:pt>
                <c:pt idx="70">
                  <c:v>3370</c:v>
                </c:pt>
                <c:pt idx="71">
                  <c:v>3844</c:v>
                </c:pt>
                <c:pt idx="72">
                  <c:v>4241</c:v>
                </c:pt>
                <c:pt idx="73">
                  <c:v>4247</c:v>
                </c:pt>
                <c:pt idx="74">
                  <c:v>3665</c:v>
                </c:pt>
                <c:pt idx="75">
                  <c:v>4748</c:v>
                </c:pt>
                <c:pt idx="76">
                  <c:v>2562</c:v>
                </c:pt>
                <c:pt idx="77">
                  <c:v>4764</c:v>
                </c:pt>
                <c:pt idx="78">
                  <c:v>6340</c:v>
                </c:pt>
                <c:pt idx="79">
                  <c:v>6235</c:v>
                </c:pt>
                <c:pt idx="80">
                  <c:v>8595</c:v>
                </c:pt>
                <c:pt idx="81">
                  <c:v>7066</c:v>
                </c:pt>
                <c:pt idx="82">
                  <c:v>3829</c:v>
                </c:pt>
                <c:pt idx="83">
                  <c:v>3328</c:v>
                </c:pt>
                <c:pt idx="84">
                  <c:v>5110</c:v>
                </c:pt>
                <c:pt idx="85">
                  <c:v>7216</c:v>
                </c:pt>
                <c:pt idx="86">
                  <c:v>5793</c:v>
                </c:pt>
                <c:pt idx="87">
                  <c:v>3854</c:v>
                </c:pt>
                <c:pt idx="88">
                  <c:v>11604</c:v>
                </c:pt>
                <c:pt idx="89">
                  <c:v>6855</c:v>
                </c:pt>
                <c:pt idx="90">
                  <c:v>8489</c:v>
                </c:pt>
                <c:pt idx="91">
                  <c:v>5834</c:v>
                </c:pt>
                <c:pt idx="92">
                  <c:v>8486</c:v>
                </c:pt>
                <c:pt idx="93">
                  <c:v>5303</c:v>
                </c:pt>
                <c:pt idx="94">
                  <c:v>5074</c:v>
                </c:pt>
                <c:pt idx="95">
                  <c:v>7930</c:v>
                </c:pt>
                <c:pt idx="96">
                  <c:v>4406</c:v>
                </c:pt>
                <c:pt idx="97">
                  <c:v>5284</c:v>
                </c:pt>
                <c:pt idx="98">
                  <c:v>7223</c:v>
                </c:pt>
                <c:pt idx="99">
                  <c:v>5825</c:v>
                </c:pt>
                <c:pt idx="100">
                  <c:v>7193</c:v>
                </c:pt>
                <c:pt idx="101">
                  <c:v>7476</c:v>
                </c:pt>
                <c:pt idx="102">
                  <c:v>11128</c:v>
                </c:pt>
                <c:pt idx="103">
                  <c:v>9658</c:v>
                </c:pt>
                <c:pt idx="104">
                  <c:v>6257</c:v>
                </c:pt>
                <c:pt idx="105">
                  <c:v>10119</c:v>
                </c:pt>
                <c:pt idx="106">
                  <c:v>8969</c:v>
                </c:pt>
                <c:pt idx="107">
                  <c:v>10381</c:v>
                </c:pt>
                <c:pt idx="108">
                  <c:v>7922</c:v>
                </c:pt>
                <c:pt idx="109">
                  <c:v>7877</c:v>
                </c:pt>
                <c:pt idx="110">
                  <c:v>8647</c:v>
                </c:pt>
                <c:pt idx="111">
                  <c:v>10012</c:v>
                </c:pt>
                <c:pt idx="112">
                  <c:v>8564</c:v>
                </c:pt>
                <c:pt idx="113">
                  <c:v>12238</c:v>
                </c:pt>
                <c:pt idx="114">
                  <c:v>13239</c:v>
                </c:pt>
                <c:pt idx="115">
                  <c:v>12749</c:v>
                </c:pt>
                <c:pt idx="116">
                  <c:v>9662</c:v>
                </c:pt>
                <c:pt idx="117">
                  <c:v>7067</c:v>
                </c:pt>
                <c:pt idx="118">
                  <c:v>9047</c:v>
                </c:pt>
                <c:pt idx="119">
                  <c:v>11635</c:v>
                </c:pt>
                <c:pt idx="120">
                  <c:v>15000</c:v>
                </c:pt>
                <c:pt idx="121">
                  <c:v>10814</c:v>
                </c:pt>
                <c:pt idx="122">
                  <c:v>16838</c:v>
                </c:pt>
                <c:pt idx="123">
                  <c:v>9699</c:v>
                </c:pt>
                <c:pt idx="124">
                  <c:v>10506</c:v>
                </c:pt>
                <c:pt idx="125">
                  <c:v>11909</c:v>
                </c:pt>
                <c:pt idx="126">
                  <c:v>10675</c:v>
                </c:pt>
                <c:pt idx="127">
                  <c:v>12777</c:v>
                </c:pt>
                <c:pt idx="128">
                  <c:v>12544</c:v>
                </c:pt>
                <c:pt idx="129">
                  <c:v>9388</c:v>
                </c:pt>
                <c:pt idx="130">
                  <c:v>12625</c:v>
                </c:pt>
                <c:pt idx="131">
                  <c:v>10994</c:v>
                </c:pt>
                <c:pt idx="132">
                  <c:v>9062</c:v>
                </c:pt>
                <c:pt idx="133">
                  <c:v>12015</c:v>
                </c:pt>
                <c:pt idx="134">
                  <c:v>15491</c:v>
                </c:pt>
                <c:pt idx="135">
                  <c:v>12156</c:v>
                </c:pt>
                <c:pt idx="136">
                  <c:v>13994</c:v>
                </c:pt>
                <c:pt idx="137">
                  <c:v>13238</c:v>
                </c:pt>
                <c:pt idx="138">
                  <c:v>10195</c:v>
                </c:pt>
                <c:pt idx="139">
                  <c:v>13259</c:v>
                </c:pt>
                <c:pt idx="140">
                  <c:v>17347</c:v>
                </c:pt>
                <c:pt idx="141">
                  <c:v>11782</c:v>
                </c:pt>
                <c:pt idx="142">
                  <c:v>13331</c:v>
                </c:pt>
                <c:pt idx="143">
                  <c:v>14143</c:v>
                </c:pt>
                <c:pt idx="144">
                  <c:v>12158</c:v>
                </c:pt>
                <c:pt idx="145">
                  <c:v>7692</c:v>
                </c:pt>
                <c:pt idx="146">
                  <c:v>10996</c:v>
                </c:pt>
                <c:pt idx="147">
                  <c:v>15222</c:v>
                </c:pt>
                <c:pt idx="148">
                  <c:v>17859</c:v>
                </c:pt>
                <c:pt idx="149">
                  <c:v>14976</c:v>
                </c:pt>
                <c:pt idx="150">
                  <c:v>10536</c:v>
                </c:pt>
                <c:pt idx="151">
                  <c:v>9355</c:v>
                </c:pt>
                <c:pt idx="152">
                  <c:v>6458</c:v>
                </c:pt>
                <c:pt idx="153">
                  <c:v>12179</c:v>
                </c:pt>
                <c:pt idx="154">
                  <c:v>13456</c:v>
                </c:pt>
                <c:pt idx="155">
                  <c:v>14722</c:v>
                </c:pt>
                <c:pt idx="156">
                  <c:v>13602</c:v>
                </c:pt>
                <c:pt idx="157">
                  <c:v>15599</c:v>
                </c:pt>
                <c:pt idx="158">
                  <c:v>11692</c:v>
                </c:pt>
                <c:pt idx="159">
                  <c:v>8992</c:v>
                </c:pt>
                <c:pt idx="160">
                  <c:v>12299</c:v>
                </c:pt>
                <c:pt idx="161">
                  <c:v>13513</c:v>
                </c:pt>
                <c:pt idx="162">
                  <c:v>13698</c:v>
                </c:pt>
                <c:pt idx="163">
                  <c:v>14850</c:v>
                </c:pt>
                <c:pt idx="164">
                  <c:v>12728</c:v>
                </c:pt>
                <c:pt idx="165">
                  <c:v>12821</c:v>
                </c:pt>
                <c:pt idx="166">
                  <c:v>9218</c:v>
                </c:pt>
                <c:pt idx="167">
                  <c:v>7224</c:v>
                </c:pt>
                <c:pt idx="168">
                  <c:v>12409</c:v>
                </c:pt>
                <c:pt idx="169">
                  <c:v>14940</c:v>
                </c:pt>
                <c:pt idx="170">
                  <c:v>11774</c:v>
                </c:pt>
                <c:pt idx="171">
                  <c:v>13534</c:v>
                </c:pt>
                <c:pt idx="172">
                  <c:v>18166</c:v>
                </c:pt>
                <c:pt idx="173">
                  <c:v>17416</c:v>
                </c:pt>
                <c:pt idx="174">
                  <c:v>16185</c:v>
                </c:pt>
                <c:pt idx="175">
                  <c:v>18579</c:v>
                </c:pt>
                <c:pt idx="176">
                  <c:v>20520</c:v>
                </c:pt>
                <c:pt idx="177">
                  <c:v>21018</c:v>
                </c:pt>
                <c:pt idx="178">
                  <c:v>16649</c:v>
                </c:pt>
                <c:pt idx="179">
                  <c:v>21166</c:v>
                </c:pt>
                <c:pt idx="180">
                  <c:v>11317</c:v>
                </c:pt>
                <c:pt idx="181">
                  <c:v>14566</c:v>
                </c:pt>
                <c:pt idx="182">
                  <c:v>15293</c:v>
                </c:pt>
                <c:pt idx="183">
                  <c:v>21508</c:v>
                </c:pt>
                <c:pt idx="184">
                  <c:v>19306</c:v>
                </c:pt>
                <c:pt idx="185">
                  <c:v>18100</c:v>
                </c:pt>
                <c:pt idx="186">
                  <c:v>16897</c:v>
                </c:pt>
                <c:pt idx="187">
                  <c:v>13225</c:v>
                </c:pt>
                <c:pt idx="188">
                  <c:v>16181</c:v>
                </c:pt>
                <c:pt idx="189">
                  <c:v>16600</c:v>
                </c:pt>
                <c:pt idx="190">
                  <c:v>15335</c:v>
                </c:pt>
                <c:pt idx="191">
                  <c:v>20314</c:v>
                </c:pt>
                <c:pt idx="192">
                  <c:v>28349</c:v>
                </c:pt>
                <c:pt idx="193">
                  <c:v>24922</c:v>
                </c:pt>
                <c:pt idx="194">
                  <c:v>26138</c:v>
                </c:pt>
                <c:pt idx="195">
                  <c:v>20193</c:v>
                </c:pt>
                <c:pt idx="196">
                  <c:v>22511</c:v>
                </c:pt>
                <c:pt idx="197">
                  <c:v>30713</c:v>
                </c:pt>
                <c:pt idx="198">
                  <c:v>29555</c:v>
                </c:pt>
                <c:pt idx="199">
                  <c:v>24324</c:v>
                </c:pt>
                <c:pt idx="200">
                  <c:v>21554</c:v>
                </c:pt>
                <c:pt idx="201">
                  <c:v>19973</c:v>
                </c:pt>
                <c:pt idx="202">
                  <c:v>24825</c:v>
                </c:pt>
                <c:pt idx="203">
                  <c:v>31065</c:v>
                </c:pt>
                <c:pt idx="204">
                  <c:v>25498</c:v>
                </c:pt>
                <c:pt idx="205">
                  <c:v>34786</c:v>
                </c:pt>
                <c:pt idx="206">
                  <c:v>26419</c:v>
                </c:pt>
                <c:pt idx="207">
                  <c:v>25658</c:v>
                </c:pt>
                <c:pt idx="208">
                  <c:v>20800</c:v>
                </c:pt>
                <c:pt idx="209">
                  <c:v>27637</c:v>
                </c:pt>
                <c:pt idx="210">
                  <c:v>27891</c:v>
                </c:pt>
                <c:pt idx="211">
                  <c:v>30940</c:v>
                </c:pt>
                <c:pt idx="212">
                  <c:v>30296</c:v>
                </c:pt>
                <c:pt idx="213">
                  <c:v>26831</c:v>
                </c:pt>
                <c:pt idx="214">
                  <c:v>24122</c:v>
                </c:pt>
                <c:pt idx="215">
                  <c:v>21641</c:v>
                </c:pt>
                <c:pt idx="216">
                  <c:v>22771</c:v>
                </c:pt>
                <c:pt idx="217">
                  <c:v>26153</c:v>
                </c:pt>
                <c:pt idx="218">
                  <c:v>32167</c:v>
                </c:pt>
                <c:pt idx="219">
                  <c:v>32901</c:v>
                </c:pt>
                <c:pt idx="220">
                  <c:v>39118</c:v>
                </c:pt>
                <c:pt idx="221">
                  <c:v>33675</c:v>
                </c:pt>
                <c:pt idx="222">
                  <c:v>22163</c:v>
                </c:pt>
                <c:pt idx="223">
                  <c:v>33018</c:v>
                </c:pt>
                <c:pt idx="224">
                  <c:v>40012</c:v>
                </c:pt>
                <c:pt idx="225">
                  <c:v>37044</c:v>
                </c:pt>
                <c:pt idx="226">
                  <c:v>34119</c:v>
                </c:pt>
                <c:pt idx="227">
                  <c:v>30197</c:v>
                </c:pt>
                <c:pt idx="228">
                  <c:v>25976</c:v>
                </c:pt>
                <c:pt idx="229">
                  <c:v>22421</c:v>
                </c:pt>
                <c:pt idx="230">
                  <c:v>25202</c:v>
                </c:pt>
                <c:pt idx="231">
                  <c:v>29564</c:v>
                </c:pt>
                <c:pt idx="232">
                  <c:v>30597</c:v>
                </c:pt>
                <c:pt idx="233">
                  <c:v>33412</c:v>
                </c:pt>
                <c:pt idx="234">
                  <c:v>32680</c:v>
                </c:pt>
                <c:pt idx="235">
                  <c:v>31465</c:v>
                </c:pt>
                <c:pt idx="236">
                  <c:v>18992</c:v>
                </c:pt>
                <c:pt idx="237">
                  <c:v>19038</c:v>
                </c:pt>
                <c:pt idx="238">
                  <c:v>28700</c:v>
                </c:pt>
                <c:pt idx="239">
                  <c:v>27344</c:v>
                </c:pt>
                <c:pt idx="240">
                  <c:v>25393</c:v>
                </c:pt>
                <c:pt idx="241">
                  <c:v>23278</c:v>
                </c:pt>
                <c:pt idx="242">
                  <c:v>27459</c:v>
                </c:pt>
                <c:pt idx="243">
                  <c:v>17971</c:v>
                </c:pt>
                <c:pt idx="244">
                  <c:v>20146</c:v>
                </c:pt>
                <c:pt idx="245">
                  <c:v>22218</c:v>
                </c:pt>
                <c:pt idx="246">
                  <c:v>28105</c:v>
                </c:pt>
                <c:pt idx="247">
                  <c:v>31306</c:v>
                </c:pt>
                <c:pt idx="248">
                  <c:v>29472</c:v>
                </c:pt>
                <c:pt idx="249">
                  <c:v>29116</c:v>
                </c:pt>
                <c:pt idx="250">
                  <c:v>20941</c:v>
                </c:pt>
                <c:pt idx="251">
                  <c:v>24747</c:v>
                </c:pt>
                <c:pt idx="252">
                  <c:v>32020</c:v>
                </c:pt>
                <c:pt idx="253">
                  <c:v>37611</c:v>
                </c:pt>
                <c:pt idx="254">
                  <c:v>36496</c:v>
                </c:pt>
                <c:pt idx="255">
                  <c:v>37892</c:v>
                </c:pt>
                <c:pt idx="256">
                  <c:v>38710</c:v>
                </c:pt>
                <c:pt idx="257">
                  <c:v>25396</c:v>
                </c:pt>
                <c:pt idx="258">
                  <c:v>27570</c:v>
                </c:pt>
                <c:pt idx="259">
                  <c:v>36556</c:v>
                </c:pt>
                <c:pt idx="260">
                  <c:v>37897</c:v>
                </c:pt>
                <c:pt idx="261">
                  <c:v>41222</c:v>
                </c:pt>
                <c:pt idx="262">
                  <c:v>39204</c:v>
                </c:pt>
                <c:pt idx="263">
                  <c:v>30568</c:v>
                </c:pt>
                <c:pt idx="264">
                  <c:v>26535</c:v>
                </c:pt>
                <c:pt idx="265">
                  <c:v>27334</c:v>
                </c:pt>
                <c:pt idx="266">
                  <c:v>27768</c:v>
                </c:pt>
                <c:pt idx="267">
                  <c:v>43720</c:v>
                </c:pt>
                <c:pt idx="268">
                  <c:v>38162</c:v>
                </c:pt>
                <c:pt idx="269">
                  <c:v>39435</c:v>
                </c:pt>
                <c:pt idx="270">
                  <c:v>37299</c:v>
                </c:pt>
                <c:pt idx="271">
                  <c:v>31021</c:v>
                </c:pt>
                <c:pt idx="272">
                  <c:v>29839</c:v>
                </c:pt>
                <c:pt idx="273">
                  <c:v>37692</c:v>
                </c:pt>
                <c:pt idx="274">
                  <c:v>41861</c:v>
                </c:pt>
                <c:pt idx="275">
                  <c:v>45479</c:v>
                </c:pt>
                <c:pt idx="276">
                  <c:v>39735</c:v>
                </c:pt>
                <c:pt idx="277">
                  <c:v>36941</c:v>
                </c:pt>
                <c:pt idx="278">
                  <c:v>28605</c:v>
                </c:pt>
                <c:pt idx="279">
                  <c:v>21572</c:v>
                </c:pt>
                <c:pt idx="280">
                  <c:v>33485</c:v>
                </c:pt>
                <c:pt idx="281">
                  <c:v>30514</c:v>
                </c:pt>
                <c:pt idx="282">
                  <c:v>32662</c:v>
                </c:pt>
                <c:pt idx="283">
                  <c:v>39786</c:v>
                </c:pt>
                <c:pt idx="284">
                  <c:v>37769</c:v>
                </c:pt>
                <c:pt idx="285">
                  <c:v>25347</c:v>
                </c:pt>
                <c:pt idx="286">
                  <c:v>29376</c:v>
                </c:pt>
                <c:pt idx="287">
                  <c:v>38849</c:v>
                </c:pt>
                <c:pt idx="288">
                  <c:v>36592</c:v>
                </c:pt>
                <c:pt idx="289">
                  <c:v>43461</c:v>
                </c:pt>
                <c:pt idx="290">
                  <c:v>38514</c:v>
                </c:pt>
                <c:pt idx="291">
                  <c:v>41914</c:v>
                </c:pt>
                <c:pt idx="292">
                  <c:v>28837</c:v>
                </c:pt>
                <c:pt idx="293">
                  <c:v>24753</c:v>
                </c:pt>
                <c:pt idx="294">
                  <c:v>30768</c:v>
                </c:pt>
                <c:pt idx="295">
                  <c:v>33554</c:v>
                </c:pt>
                <c:pt idx="296">
                  <c:v>40082</c:v>
                </c:pt>
                <c:pt idx="297">
                  <c:v>35131</c:v>
                </c:pt>
                <c:pt idx="298">
                  <c:v>31232</c:v>
                </c:pt>
                <c:pt idx="299">
                  <c:v>29425</c:v>
                </c:pt>
                <c:pt idx="300">
                  <c:v>26630</c:v>
                </c:pt>
                <c:pt idx="301">
                  <c:v>42805</c:v>
                </c:pt>
                <c:pt idx="302">
                  <c:v>44389</c:v>
                </c:pt>
                <c:pt idx="303">
                  <c:v>37265</c:v>
                </c:pt>
                <c:pt idx="304">
                  <c:v>27401</c:v>
                </c:pt>
                <c:pt idx="305">
                  <c:v>24379</c:v>
                </c:pt>
                <c:pt idx="306">
                  <c:v>27778</c:v>
                </c:pt>
                <c:pt idx="307">
                  <c:v>30671</c:v>
                </c:pt>
                <c:pt idx="308">
                  <c:v>38309</c:v>
                </c:pt>
                <c:pt idx="309">
                  <c:v>44734</c:v>
                </c:pt>
                <c:pt idx="310">
                  <c:v>44791</c:v>
                </c:pt>
                <c:pt idx="311">
                  <c:v>42605</c:v>
                </c:pt>
                <c:pt idx="312">
                  <c:v>39508</c:v>
                </c:pt>
                <c:pt idx="313">
                  <c:v>31743</c:v>
                </c:pt>
                <c:pt idx="314">
                  <c:v>27948</c:v>
                </c:pt>
                <c:pt idx="315">
                  <c:v>40548</c:v>
                </c:pt>
                <c:pt idx="316">
                  <c:v>46977</c:v>
                </c:pt>
                <c:pt idx="317">
                  <c:v>46097</c:v>
                </c:pt>
                <c:pt idx="318">
                  <c:v>49466</c:v>
                </c:pt>
                <c:pt idx="319">
                  <c:v>45358</c:v>
                </c:pt>
                <c:pt idx="320">
                  <c:v>34370</c:v>
                </c:pt>
                <c:pt idx="321">
                  <c:v>32381</c:v>
                </c:pt>
                <c:pt idx="322">
                  <c:v>43471</c:v>
                </c:pt>
                <c:pt idx="323">
                  <c:v>43748</c:v>
                </c:pt>
                <c:pt idx="324">
                  <c:v>43725</c:v>
                </c:pt>
                <c:pt idx="325">
                  <c:v>51764</c:v>
                </c:pt>
                <c:pt idx="326">
                  <c:v>42987</c:v>
                </c:pt>
                <c:pt idx="327">
                  <c:v>35456</c:v>
                </c:pt>
                <c:pt idx="328">
                  <c:v>34580</c:v>
                </c:pt>
                <c:pt idx="329">
                  <c:v>48097</c:v>
                </c:pt>
                <c:pt idx="330">
                  <c:v>46491</c:v>
                </c:pt>
                <c:pt idx="331">
                  <c:v>54114</c:v>
                </c:pt>
                <c:pt idx="332">
                  <c:v>52419</c:v>
                </c:pt>
                <c:pt idx="333">
                  <c:v>40629</c:v>
                </c:pt>
                <c:pt idx="334">
                  <c:v>33162</c:v>
                </c:pt>
                <c:pt idx="335">
                  <c:v>31893</c:v>
                </c:pt>
                <c:pt idx="336">
                  <c:v>42944</c:v>
                </c:pt>
                <c:pt idx="337">
                  <c:v>46893</c:v>
                </c:pt>
                <c:pt idx="338">
                  <c:v>42168</c:v>
                </c:pt>
                <c:pt idx="339">
                  <c:v>44231</c:v>
                </c:pt>
                <c:pt idx="340">
                  <c:v>48102</c:v>
                </c:pt>
                <c:pt idx="341">
                  <c:v>30900</c:v>
                </c:pt>
                <c:pt idx="342">
                  <c:v>28015</c:v>
                </c:pt>
                <c:pt idx="343">
                  <c:v>38528</c:v>
                </c:pt>
                <c:pt idx="344">
                  <c:v>41053</c:v>
                </c:pt>
                <c:pt idx="345">
                  <c:v>38401</c:v>
                </c:pt>
                <c:pt idx="346">
                  <c:v>35404</c:v>
                </c:pt>
                <c:pt idx="347">
                  <c:v>24889</c:v>
                </c:pt>
                <c:pt idx="348">
                  <c:v>24250</c:v>
                </c:pt>
                <c:pt idx="349">
                  <c:v>19641</c:v>
                </c:pt>
                <c:pt idx="350">
                  <c:v>26156</c:v>
                </c:pt>
                <c:pt idx="351">
                  <c:v>22750</c:v>
                </c:pt>
                <c:pt idx="352">
                  <c:v>22556</c:v>
                </c:pt>
                <c:pt idx="353">
                  <c:v>71814</c:v>
                </c:pt>
                <c:pt idx="354">
                  <c:v>32170</c:v>
                </c:pt>
                <c:pt idx="355">
                  <c:v>29309</c:v>
                </c:pt>
                <c:pt idx="356">
                  <c:v>43273</c:v>
                </c:pt>
                <c:pt idx="357">
                  <c:v>55576</c:v>
                </c:pt>
                <c:pt idx="358">
                  <c:v>52476</c:v>
                </c:pt>
                <c:pt idx="359">
                  <c:v>50019</c:v>
                </c:pt>
                <c:pt idx="360">
                  <c:v>39766</c:v>
                </c:pt>
                <c:pt idx="361">
                  <c:v>31394</c:v>
                </c:pt>
                <c:pt idx="362">
                  <c:v>21229</c:v>
                </c:pt>
                <c:pt idx="363">
                  <c:v>18940</c:v>
                </c:pt>
                <c:pt idx="364">
                  <c:v>29990</c:v>
                </c:pt>
                <c:pt idx="365">
                  <c:v>47667</c:v>
                </c:pt>
                <c:pt idx="366">
                  <c:v>38496</c:v>
                </c:pt>
                <c:pt idx="367">
                  <c:v>21298</c:v>
                </c:pt>
                <c:pt idx="368">
                  <c:v>37884</c:v>
                </c:pt>
                <c:pt idx="369">
                  <c:v>29884</c:v>
                </c:pt>
                <c:pt idx="370">
                  <c:v>37837</c:v>
                </c:pt>
                <c:pt idx="371">
                  <c:v>43962</c:v>
                </c:pt>
                <c:pt idx="372">
                  <c:v>61625</c:v>
                </c:pt>
                <c:pt idx="373">
                  <c:v>49705</c:v>
                </c:pt>
                <c:pt idx="374">
                  <c:v>45068</c:v>
                </c:pt>
                <c:pt idx="375">
                  <c:v>50156</c:v>
                </c:pt>
                <c:pt idx="376">
                  <c:v>28102</c:v>
                </c:pt>
                <c:pt idx="377">
                  <c:v>41502</c:v>
                </c:pt>
                <c:pt idx="378">
                  <c:v>47064</c:v>
                </c:pt>
                <c:pt idx="379">
                  <c:v>58752</c:v>
                </c:pt>
                <c:pt idx="380">
                  <c:v>35943</c:v>
                </c:pt>
                <c:pt idx="381">
                  <c:v>45963</c:v>
                </c:pt>
                <c:pt idx="382">
                  <c:v>43807</c:v>
                </c:pt>
                <c:pt idx="383">
                  <c:v>26304</c:v>
                </c:pt>
                <c:pt idx="384">
                  <c:v>37582</c:v>
                </c:pt>
                <c:pt idx="385">
                  <c:v>50125</c:v>
                </c:pt>
                <c:pt idx="386">
                  <c:v>49518</c:v>
                </c:pt>
                <c:pt idx="387">
                  <c:v>53162</c:v>
                </c:pt>
                <c:pt idx="388">
                  <c:v>51619</c:v>
                </c:pt>
                <c:pt idx="389">
                  <c:v>45881</c:v>
                </c:pt>
                <c:pt idx="390">
                  <c:v>30638</c:v>
                </c:pt>
                <c:pt idx="391">
                  <c:v>39042</c:v>
                </c:pt>
                <c:pt idx="392">
                  <c:v>48287</c:v>
                </c:pt>
                <c:pt idx="393">
                  <c:v>45714</c:v>
                </c:pt>
                <c:pt idx="394">
                  <c:v>54766</c:v>
                </c:pt>
                <c:pt idx="395">
                  <c:v>41406</c:v>
                </c:pt>
                <c:pt idx="396">
                  <c:v>36045</c:v>
                </c:pt>
                <c:pt idx="397">
                  <c:v>33881</c:v>
                </c:pt>
                <c:pt idx="398">
                  <c:v>38347</c:v>
                </c:pt>
                <c:pt idx="399">
                  <c:v>49759</c:v>
                </c:pt>
                <c:pt idx="400">
                  <c:v>53457</c:v>
                </c:pt>
                <c:pt idx="401">
                  <c:v>54253</c:v>
                </c:pt>
                <c:pt idx="402">
                  <c:v>48180</c:v>
                </c:pt>
                <c:pt idx="403">
                  <c:v>43707</c:v>
                </c:pt>
                <c:pt idx="404">
                  <c:v>30918</c:v>
                </c:pt>
                <c:pt idx="405">
                  <c:v>34434</c:v>
                </c:pt>
                <c:pt idx="406">
                  <c:v>50641</c:v>
                </c:pt>
                <c:pt idx="407">
                  <c:v>44186</c:v>
                </c:pt>
                <c:pt idx="408">
                  <c:v>48728</c:v>
                </c:pt>
                <c:pt idx="409">
                  <c:v>50198</c:v>
                </c:pt>
                <c:pt idx="410">
                  <c:v>44955</c:v>
                </c:pt>
                <c:pt idx="411">
                  <c:v>31280</c:v>
                </c:pt>
                <c:pt idx="412">
                  <c:v>37267</c:v>
                </c:pt>
                <c:pt idx="413">
                  <c:v>48107</c:v>
                </c:pt>
                <c:pt idx="414">
                  <c:v>47048</c:v>
                </c:pt>
                <c:pt idx="415">
                  <c:v>55681</c:v>
                </c:pt>
                <c:pt idx="416">
                  <c:v>41559</c:v>
                </c:pt>
                <c:pt idx="417">
                  <c:v>42263</c:v>
                </c:pt>
                <c:pt idx="418">
                  <c:v>32525</c:v>
                </c:pt>
                <c:pt idx="419">
                  <c:v>36867</c:v>
                </c:pt>
                <c:pt idx="420">
                  <c:v>51895</c:v>
                </c:pt>
                <c:pt idx="421">
                  <c:v>41057</c:v>
                </c:pt>
                <c:pt idx="422">
                  <c:v>55483</c:v>
                </c:pt>
                <c:pt idx="423">
                  <c:v>51664</c:v>
                </c:pt>
                <c:pt idx="424">
                  <c:v>41722</c:v>
                </c:pt>
                <c:pt idx="425">
                  <c:v>32389</c:v>
                </c:pt>
                <c:pt idx="426">
                  <c:v>35713</c:v>
                </c:pt>
                <c:pt idx="427">
                  <c:v>51536</c:v>
                </c:pt>
                <c:pt idx="428">
                  <c:v>51176</c:v>
                </c:pt>
                <c:pt idx="429">
                  <c:v>50122</c:v>
                </c:pt>
                <c:pt idx="430">
                  <c:v>46635</c:v>
                </c:pt>
                <c:pt idx="431">
                  <c:v>44705</c:v>
                </c:pt>
                <c:pt idx="432">
                  <c:v>30249</c:v>
                </c:pt>
                <c:pt idx="433">
                  <c:v>31963</c:v>
                </c:pt>
                <c:pt idx="434">
                  <c:v>45090</c:v>
                </c:pt>
                <c:pt idx="435">
                  <c:v>38640</c:v>
                </c:pt>
                <c:pt idx="436">
                  <c:v>21713</c:v>
                </c:pt>
                <c:pt idx="437">
                  <c:v>15945</c:v>
                </c:pt>
                <c:pt idx="438">
                  <c:v>22519</c:v>
                </c:pt>
                <c:pt idx="439">
                  <c:v>27640</c:v>
                </c:pt>
                <c:pt idx="440">
                  <c:v>36988</c:v>
                </c:pt>
                <c:pt idx="441">
                  <c:v>43504</c:v>
                </c:pt>
                <c:pt idx="442">
                  <c:v>53158</c:v>
                </c:pt>
                <c:pt idx="443">
                  <c:v>55831</c:v>
                </c:pt>
                <c:pt idx="444">
                  <c:v>71685</c:v>
                </c:pt>
                <c:pt idx="445">
                  <c:v>41765</c:v>
                </c:pt>
                <c:pt idx="446">
                  <c:v>53679</c:v>
                </c:pt>
                <c:pt idx="447">
                  <c:v>54406</c:v>
                </c:pt>
                <c:pt idx="448">
                  <c:v>61861</c:v>
                </c:pt>
                <c:pt idx="449">
                  <c:v>56318</c:v>
                </c:pt>
                <c:pt idx="450">
                  <c:v>62386</c:v>
                </c:pt>
                <c:pt idx="451">
                  <c:v>73092</c:v>
                </c:pt>
                <c:pt idx="452">
                  <c:v>71834</c:v>
                </c:pt>
                <c:pt idx="453">
                  <c:v>52132</c:v>
                </c:pt>
                <c:pt idx="454">
                  <c:v>53491</c:v>
                </c:pt>
                <c:pt idx="455">
                  <c:v>51600</c:v>
                </c:pt>
                <c:pt idx="456">
                  <c:v>49731</c:v>
                </c:pt>
                <c:pt idx="457">
                  <c:v>58367</c:v>
                </c:pt>
                <c:pt idx="458">
                  <c:v>65207</c:v>
                </c:pt>
                <c:pt idx="459">
                  <c:v>56682</c:v>
                </c:pt>
                <c:pt idx="460">
                  <c:v>49330</c:v>
                </c:pt>
                <c:pt idx="461">
                  <c:v>51495</c:v>
                </c:pt>
                <c:pt idx="462">
                  <c:v>69184</c:v>
                </c:pt>
                <c:pt idx="463">
                  <c:v>70533</c:v>
                </c:pt>
                <c:pt idx="464">
                  <c:v>68996</c:v>
                </c:pt>
                <c:pt idx="465">
                  <c:v>74185</c:v>
                </c:pt>
                <c:pt idx="466">
                  <c:v>63164</c:v>
                </c:pt>
                <c:pt idx="467">
                  <c:v>48350</c:v>
                </c:pt>
                <c:pt idx="468">
                  <c:v>52713</c:v>
                </c:pt>
                <c:pt idx="469">
                  <c:v>59153</c:v>
                </c:pt>
                <c:pt idx="470">
                  <c:v>42072</c:v>
                </c:pt>
                <c:pt idx="471">
                  <c:v>79322</c:v>
                </c:pt>
                <c:pt idx="472">
                  <c:v>73805</c:v>
                </c:pt>
                <c:pt idx="473">
                  <c:v>75605</c:v>
                </c:pt>
                <c:pt idx="474">
                  <c:v>60229</c:v>
                </c:pt>
                <c:pt idx="475">
                  <c:v>62361</c:v>
                </c:pt>
                <c:pt idx="476">
                  <c:v>70742</c:v>
                </c:pt>
                <c:pt idx="477">
                  <c:v>74391</c:v>
                </c:pt>
                <c:pt idx="478">
                  <c:v>90503</c:v>
                </c:pt>
                <c:pt idx="479">
                  <c:v>95451</c:v>
                </c:pt>
                <c:pt idx="480">
                  <c:v>98274</c:v>
                </c:pt>
                <c:pt idx="481">
                  <c:v>79533</c:v>
                </c:pt>
                <c:pt idx="482">
                  <c:v>80668</c:v>
                </c:pt>
                <c:pt idx="483">
                  <c:v>103265</c:v>
                </c:pt>
                <c:pt idx="484">
                  <c:v>100313</c:v>
                </c:pt>
                <c:pt idx="485">
                  <c:v>98572</c:v>
                </c:pt>
                <c:pt idx="486">
                  <c:v>102765</c:v>
                </c:pt>
                <c:pt idx="487">
                  <c:v>110983</c:v>
                </c:pt>
                <c:pt idx="488">
                  <c:v>86292</c:v>
                </c:pt>
                <c:pt idx="489">
                  <c:v>92398</c:v>
                </c:pt>
                <c:pt idx="490">
                  <c:v>136765</c:v>
                </c:pt>
                <c:pt idx="491">
                  <c:v>141957</c:v>
                </c:pt>
                <c:pt idx="492">
                  <c:v>135936</c:v>
                </c:pt>
                <c:pt idx="493">
                  <c:v>142005</c:v>
                </c:pt>
                <c:pt idx="494">
                  <c:v>145294</c:v>
                </c:pt>
                <c:pt idx="495">
                  <c:v>128055</c:v>
                </c:pt>
                <c:pt idx="496">
                  <c:v>123317</c:v>
                </c:pt>
                <c:pt idx="497">
                  <c:v>159354</c:v>
                </c:pt>
                <c:pt idx="498">
                  <c:v>172859</c:v>
                </c:pt>
                <c:pt idx="499">
                  <c:v>185321</c:v>
                </c:pt>
                <c:pt idx="500">
                  <c:v>179216</c:v>
                </c:pt>
                <c:pt idx="501">
                  <c:v>188551</c:v>
                </c:pt>
                <c:pt idx="502">
                  <c:v>138046</c:v>
                </c:pt>
                <c:pt idx="503">
                  <c:v>127461</c:v>
                </c:pt>
                <c:pt idx="504">
                  <c:v>114674</c:v>
                </c:pt>
                <c:pt idx="505">
                  <c:v>116232</c:v>
                </c:pt>
                <c:pt idx="506">
                  <c:v>228702</c:v>
                </c:pt>
                <c:pt idx="507">
                  <c:v>202385</c:v>
                </c:pt>
                <c:pt idx="508">
                  <c:v>179953</c:v>
                </c:pt>
                <c:pt idx="509">
                  <c:v>124139</c:v>
                </c:pt>
                <c:pt idx="510">
                  <c:v>121266</c:v>
                </c:pt>
                <c:pt idx="511">
                  <c:v>180202</c:v>
                </c:pt>
                <c:pt idx="512">
                  <c:v>185181</c:v>
                </c:pt>
                <c:pt idx="513">
                  <c:v>173464</c:v>
                </c:pt>
                <c:pt idx="514">
                  <c:v>164999</c:v>
                </c:pt>
                <c:pt idx="515">
                  <c:v>150222</c:v>
                </c:pt>
                <c:pt idx="516">
                  <c:v>112661</c:v>
                </c:pt>
                <c:pt idx="517">
                  <c:v>106785</c:v>
                </c:pt>
                <c:pt idx="518">
                  <c:v>151712</c:v>
                </c:pt>
                <c:pt idx="519">
                  <c:v>148812</c:v>
                </c:pt>
                <c:pt idx="520">
                  <c:v>153917</c:v>
                </c:pt>
                <c:pt idx="521">
                  <c:v>148980</c:v>
                </c:pt>
                <c:pt idx="522">
                  <c:v>144055</c:v>
                </c:pt>
                <c:pt idx="523">
                  <c:v>102565</c:v>
                </c:pt>
                <c:pt idx="524">
                  <c:v>99387</c:v>
                </c:pt>
                <c:pt idx="525">
                  <c:v>146150</c:v>
                </c:pt>
                <c:pt idx="526">
                  <c:v>135459</c:v>
                </c:pt>
                <c:pt idx="527">
                  <c:v>136252</c:v>
                </c:pt>
                <c:pt idx="528">
                  <c:v>146481</c:v>
                </c:pt>
                <c:pt idx="529">
                  <c:v>126416</c:v>
                </c:pt>
                <c:pt idx="530">
                  <c:v>89768</c:v>
                </c:pt>
                <c:pt idx="531">
                  <c:v>78377</c:v>
                </c:pt>
                <c:pt idx="532">
                  <c:v>101426</c:v>
                </c:pt>
                <c:pt idx="533">
                  <c:v>78626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03A-4D42-8A44-9FE44B9E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38873"/>
        <c:axId val="1797557395"/>
      </c:barChart>
      <c:lineChart>
        <c:grouping val="standard"/>
        <c:varyColors val="0"/>
        <c:ser>
          <c:idx val="2"/>
          <c:order val="2"/>
          <c:tx>
            <c:strRef>
              <c:f>'Statistik Harian'!$AJ$1</c:f>
              <c:strCache>
                <c:ptCount val="1"/>
                <c:pt idx="0">
                  <c:v>Positive rate harian</c:v>
                </c:pt>
              </c:strCache>
            </c:strRef>
          </c:tx>
          <c:spPr>
            <a:ln w="19050" cmpd="sng">
              <a:solidFill>
                <a:srgbClr val="000000"/>
              </a:solidFill>
              <a:prstDash val="sysDot"/>
            </a:ln>
          </c:spPr>
          <c:marker>
            <c:symbol val="circle"/>
            <c:size val="3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Harian'!$AJ$2:$AJ$1461</c:f>
              <c:numCache>
                <c:formatCode>0.00%</c:formatCode>
                <c:ptCount val="14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3.7735849056603772E-2</c:v>
                </c:pt>
                <c:pt idx="5">
                  <c:v>0</c:v>
                </c:pt>
                <c:pt idx="6">
                  <c:v>0.08</c:v>
                </c:pt>
                <c:pt idx="7">
                  <c:v>0.23636363636363636</c:v>
                </c:pt>
                <c:pt idx="8">
                  <c:v>4.7337278106508875E-2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0.28852739726027399</c:v>
                </c:pt>
                <c:pt idx="38">
                  <c:v>0.12351945854483926</c:v>
                </c:pt>
                <c:pt idx="39">
                  <c:v>0.64453125</c:v>
                </c:pt>
                <c:pt idx="40">
                  <c:v>5.611025172268317E-2</c:v>
                </c:pt>
                <c:pt idx="41">
                  <c:v>0.35990888382687924</c:v>
                </c:pt>
                <c:pt idx="42">
                  <c:v>7.6734693877551025E-2</c:v>
                </c:pt>
                <c:pt idx="43">
                  <c:v>0.21631463947560087</c:v>
                </c:pt>
                <c:pt idx="44">
                  <c:v>0.19250253292806485</c:v>
                </c:pt>
                <c:pt idx="45">
                  <c:v>0.18851320055581289</c:v>
                </c:pt>
                <c:pt idx="46">
                  <c:v>0.14204545454545456</c:v>
                </c:pt>
                <c:pt idx="47">
                  <c:v>0.11691097604576332</c:v>
                </c:pt>
                <c:pt idx="48">
                  <c:v>0.12091503267973856</c:v>
                </c:pt>
                <c:pt idx="49">
                  <c:v>0.1547029702970297</c:v>
                </c:pt>
                <c:pt idx="50">
                  <c:v>0.23821548821548821</c:v>
                </c:pt>
                <c:pt idx="51">
                  <c:v>0.27760497667185069</c:v>
                </c:pt>
                <c:pt idx="52">
                  <c:v>0.22755741127348644</c:v>
                </c:pt>
                <c:pt idx="53">
                  <c:v>0.20020222446916078</c:v>
                </c:pt>
                <c:pt idx="54">
                  <c:v>6.2034739454094295E-2</c:v>
                </c:pt>
                <c:pt idx="55">
                  <c:v>8.7885010266940455E-2</c:v>
                </c:pt>
                <c:pt idx="56">
                  <c:v>0.13237639553429026</c:v>
                </c:pt>
                <c:pt idx="57">
                  <c:v>4.9618320610687022E-2</c:v>
                </c:pt>
                <c:pt idx="58">
                  <c:v>7.5979855485001094E-2</c:v>
                </c:pt>
                <c:pt idx="59">
                  <c:v>0.10341533317411034</c:v>
                </c:pt>
                <c:pt idx="60">
                  <c:v>8.7687687687687685E-2</c:v>
                </c:pt>
                <c:pt idx="61">
                  <c:v>0.11100508905852417</c:v>
                </c:pt>
                <c:pt idx="62">
                  <c:v>0.12955067235159068</c:v>
                </c:pt>
                <c:pt idx="63">
                  <c:v>0.16905344044708348</c:v>
                </c:pt>
                <c:pt idx="64">
                  <c:v>9.057255676209279E-2</c:v>
                </c:pt>
                <c:pt idx="65">
                  <c:v>9.0350173750334134E-2</c:v>
                </c:pt>
                <c:pt idx="66">
                  <c:v>5.0571944611679714E-2</c:v>
                </c:pt>
                <c:pt idx="67">
                  <c:v>9.9850131135256648E-2</c:v>
                </c:pt>
                <c:pt idx="68">
                  <c:v>8.1422259625499691E-2</c:v>
                </c:pt>
                <c:pt idx="69">
                  <c:v>8.0178940123881617E-2</c:v>
                </c:pt>
                <c:pt idx="70">
                  <c:v>0.14362017804154303</c:v>
                </c:pt>
                <c:pt idx="71">
                  <c:v>0.17924037460978148</c:v>
                </c:pt>
                <c:pt idx="72">
                  <c:v>0.13393067672718698</c:v>
                </c:pt>
                <c:pt idx="73">
                  <c:v>0.11537555921827172</c:v>
                </c:pt>
                <c:pt idx="74">
                  <c:v>0.14433833560709414</c:v>
                </c:pt>
                <c:pt idx="75">
                  <c:v>0.10299073294018535</c:v>
                </c:pt>
                <c:pt idx="76">
                  <c:v>0.19359875097580015</c:v>
                </c:pt>
                <c:pt idx="77">
                  <c:v>0.10201511335012595</c:v>
                </c:pt>
                <c:pt idx="78">
                  <c:v>0.10930599369085174</c:v>
                </c:pt>
                <c:pt idx="79">
                  <c:v>0.15605453087409785</c:v>
                </c:pt>
                <c:pt idx="80">
                  <c:v>7.3763816172193131E-2</c:v>
                </c:pt>
                <c:pt idx="81">
                  <c:v>0.13430512312482309</c:v>
                </c:pt>
                <c:pt idx="82">
                  <c:v>0.1373726821624445</c:v>
                </c:pt>
                <c:pt idx="83">
                  <c:v>0.14393028846153846</c:v>
                </c:pt>
                <c:pt idx="84">
                  <c:v>8.1213307240704496E-2</c:v>
                </c:pt>
                <c:pt idx="85">
                  <c:v>9.5066518847006648E-2</c:v>
                </c:pt>
                <c:pt idx="86">
                  <c:v>0.11859140341791817</c:v>
                </c:pt>
                <c:pt idx="87">
                  <c:v>0.17592112091333678</c:v>
                </c:pt>
                <c:pt idx="88">
                  <c:v>4.800068941744226E-2</c:v>
                </c:pt>
                <c:pt idx="89">
                  <c:v>0.10211524434719182</c:v>
                </c:pt>
                <c:pt idx="90">
                  <c:v>5.5012368948050415E-2</c:v>
                </c:pt>
                <c:pt idx="91">
                  <c:v>0.10438806993486459</c:v>
                </c:pt>
                <c:pt idx="92">
                  <c:v>8.0603346688663688E-2</c:v>
                </c:pt>
                <c:pt idx="93">
                  <c:v>0.11031491608523478</c:v>
                </c:pt>
                <c:pt idx="94">
                  <c:v>0.13854946787544345</c:v>
                </c:pt>
                <c:pt idx="95">
                  <c:v>0.12522068095838587</c:v>
                </c:pt>
                <c:pt idx="96">
                  <c:v>0.1525192918747163</c:v>
                </c:pt>
                <c:pt idx="97">
                  <c:v>0.16029523088569267</c:v>
                </c:pt>
                <c:pt idx="98">
                  <c:v>0.14439983386404542</c:v>
                </c:pt>
                <c:pt idx="99">
                  <c:v>0.21287553648068669</c:v>
                </c:pt>
                <c:pt idx="100">
                  <c:v>0.13610454608647296</c:v>
                </c:pt>
                <c:pt idx="101">
                  <c:v>0.14860888175494916</c:v>
                </c:pt>
                <c:pt idx="102">
                  <c:v>9.11214953271028E-2</c:v>
                </c:pt>
                <c:pt idx="103">
                  <c:v>8.8734727686891696E-2</c:v>
                </c:pt>
                <c:pt idx="104">
                  <c:v>0.16253795748761388</c:v>
                </c:pt>
                <c:pt idx="105">
                  <c:v>0.10929933787923708</c:v>
                </c:pt>
                <c:pt idx="106">
                  <c:v>0.11495149960976697</c:v>
                </c:pt>
                <c:pt idx="107">
                  <c:v>0.12821500818803583</c:v>
                </c:pt>
                <c:pt idx="108">
                  <c:v>0.13140621055289067</c:v>
                </c:pt>
                <c:pt idx="109">
                  <c:v>0.1556430112987178</c:v>
                </c:pt>
                <c:pt idx="110">
                  <c:v>9.9687752977911409E-2</c:v>
                </c:pt>
                <c:pt idx="111">
                  <c:v>9.5285657211346381E-2</c:v>
                </c:pt>
                <c:pt idx="112">
                  <c:v>0.12272302662307333</c:v>
                </c:pt>
                <c:pt idx="113">
                  <c:v>9.0946233044615132E-2</c:v>
                </c:pt>
                <c:pt idx="114">
                  <c:v>8.8979530175995164E-2</c:v>
                </c:pt>
                <c:pt idx="115">
                  <c:v>9.7262530394540747E-2</c:v>
                </c:pt>
                <c:pt idx="116">
                  <c:v>0.14334506313392673</c:v>
                </c:pt>
                <c:pt idx="117">
                  <c:v>0.1695203056459601</c:v>
                </c:pt>
                <c:pt idx="118">
                  <c:v>0.11959765668177297</c:v>
                </c:pt>
                <c:pt idx="119">
                  <c:v>0.11113021057155135</c:v>
                </c:pt>
                <c:pt idx="120">
                  <c:v>9.2333333333333337E-2</c:v>
                </c:pt>
                <c:pt idx="121">
                  <c:v>0.15017569816904014</c:v>
                </c:pt>
                <c:pt idx="122">
                  <c:v>7.7265708516450884E-2</c:v>
                </c:pt>
                <c:pt idx="123">
                  <c:v>0.14919063821012477</c:v>
                </c:pt>
                <c:pt idx="124">
                  <c:v>0.15296021321149819</c:v>
                </c:pt>
                <c:pt idx="125">
                  <c:v>0.10151985893022084</c:v>
                </c:pt>
                <c:pt idx="126">
                  <c:v>0.11878220140515222</c:v>
                </c:pt>
                <c:pt idx="127">
                  <c:v>0.14502621898724269</c:v>
                </c:pt>
                <c:pt idx="128">
                  <c:v>0.21181441326530612</c:v>
                </c:pt>
                <c:pt idx="129">
                  <c:v>0.17160204516403921</c:v>
                </c:pt>
                <c:pt idx="130">
                  <c:v>0.13235643564356436</c:v>
                </c:pt>
                <c:pt idx="131">
                  <c:v>0.15290158268146262</c:v>
                </c:pt>
                <c:pt idx="132">
                  <c:v>0.14146987419995585</c:v>
                </c:pt>
                <c:pt idx="133">
                  <c:v>0.13241781106949646</c:v>
                </c:pt>
                <c:pt idx="134">
                  <c:v>9.8250597120908917E-2</c:v>
                </c:pt>
                <c:pt idx="135">
                  <c:v>0.12948338269167489</c:v>
                </c:pt>
                <c:pt idx="136">
                  <c:v>0.10447334571959412</c:v>
                </c:pt>
                <c:pt idx="137">
                  <c:v>0.13234627587248829</c:v>
                </c:pt>
                <c:pt idx="138">
                  <c:v>0.1607650809220206</c:v>
                </c:pt>
                <c:pt idx="139">
                  <c:v>0.12768685421223319</c:v>
                </c:pt>
                <c:pt idx="140">
                  <c:v>9.5405545627486016E-2</c:v>
                </c:pt>
                <c:pt idx="141">
                  <c:v>0.15973518927177049</c:v>
                </c:pt>
                <c:pt idx="142">
                  <c:v>0.14297502062861001</c:v>
                </c:pt>
                <c:pt idx="143">
                  <c:v>0.12451389379905253</c:v>
                </c:pt>
                <c:pt idx="144">
                  <c:v>0.1536436913966113</c:v>
                </c:pt>
                <c:pt idx="145">
                  <c:v>0.19396775871034841</c:v>
                </c:pt>
                <c:pt idx="146">
                  <c:v>0.13868679519825391</c:v>
                </c:pt>
                <c:pt idx="147">
                  <c:v>0.11483379319406123</c:v>
                </c:pt>
                <c:pt idx="148">
                  <c:v>0.1333221344980122</c:v>
                </c:pt>
                <c:pt idx="149">
                  <c:v>0.12713675213675213</c:v>
                </c:pt>
                <c:pt idx="150">
                  <c:v>0.19362186788154898</c:v>
                </c:pt>
                <c:pt idx="151">
                  <c:v>0.16675574559059328</c:v>
                </c:pt>
                <c:pt idx="152">
                  <c:v>0.23521213998141841</c:v>
                </c:pt>
                <c:pt idx="153">
                  <c:v>0.13786025125215534</c:v>
                </c:pt>
                <c:pt idx="154">
                  <c:v>0.1428359096313912</c:v>
                </c:pt>
                <c:pt idx="155">
                  <c:v>0.12328487977177013</c:v>
                </c:pt>
                <c:pt idx="156">
                  <c:v>0.13836200558741363</c:v>
                </c:pt>
                <c:pt idx="157">
                  <c:v>0.15853580357715238</c:v>
                </c:pt>
                <c:pt idx="158">
                  <c:v>0.19474854601436881</c:v>
                </c:pt>
                <c:pt idx="159">
                  <c:v>0.21052046263345195</c:v>
                </c:pt>
                <c:pt idx="160">
                  <c:v>0.13716562322140011</c:v>
                </c:pt>
                <c:pt idx="161">
                  <c:v>0.1252867608969141</c:v>
                </c:pt>
                <c:pt idx="162">
                  <c:v>0.14177252153599065</c:v>
                </c:pt>
                <c:pt idx="163">
                  <c:v>0.14127946127946128</c:v>
                </c:pt>
                <c:pt idx="164">
                  <c:v>0.18125392834695161</c:v>
                </c:pt>
                <c:pt idx="165">
                  <c:v>0.182903049684112</c:v>
                </c:pt>
                <c:pt idx="166">
                  <c:v>0.22575395964417444</c:v>
                </c:pt>
                <c:pt idx="167">
                  <c:v>0.25207641196013292</c:v>
                </c:pt>
                <c:pt idx="168">
                  <c:v>0.13482150052381336</c:v>
                </c:pt>
                <c:pt idx="169">
                  <c:v>0.12730923694779117</c:v>
                </c:pt>
                <c:pt idx="170">
                  <c:v>0.19245795821301173</c:v>
                </c:pt>
                <c:pt idx="171">
                  <c:v>0.16233190483227428</c:v>
                </c:pt>
                <c:pt idx="172">
                  <c:v>0.11505009358141584</c:v>
                </c:pt>
                <c:pt idx="173">
                  <c:v>0.11696141479099678</c:v>
                </c:pt>
                <c:pt idx="174">
                  <c:v>0.11597157862218103</c:v>
                </c:pt>
                <c:pt idx="175">
                  <c:v>0.13170784218741591</c:v>
                </c:pt>
                <c:pt idx="176">
                  <c:v>0.11237816764132554</c:v>
                </c:pt>
                <c:pt idx="177">
                  <c:v>0.12936530592825196</c:v>
                </c:pt>
                <c:pt idx="178">
                  <c:v>0.18037119346507297</c:v>
                </c:pt>
                <c:pt idx="179">
                  <c:v>0.15628838703581216</c:v>
                </c:pt>
                <c:pt idx="180">
                  <c:v>0.25254042590792614</c:v>
                </c:pt>
                <c:pt idx="181">
                  <c:v>0.18831525470273239</c:v>
                </c:pt>
                <c:pt idx="182">
                  <c:v>0.1814555679068855</c:v>
                </c:pt>
                <c:pt idx="183">
                  <c:v>0.14297005765296633</c:v>
                </c:pt>
                <c:pt idx="184">
                  <c:v>0.18761006940847405</c:v>
                </c:pt>
                <c:pt idx="185">
                  <c:v>0.18060773480662984</c:v>
                </c:pt>
                <c:pt idx="186">
                  <c:v>0.18512161922234716</c:v>
                </c:pt>
                <c:pt idx="187">
                  <c:v>0.26041587901701324</c:v>
                </c:pt>
                <c:pt idx="188">
                  <c:v>0.1779865274086892</c:v>
                </c:pt>
                <c:pt idx="189">
                  <c:v>0.18349397590361446</c:v>
                </c:pt>
                <c:pt idx="190">
                  <c:v>0.2156504727746984</c:v>
                </c:pt>
                <c:pt idx="191">
                  <c:v>0.19006596435955497</c:v>
                </c:pt>
                <c:pt idx="192">
                  <c:v>0.13182122826201984</c:v>
                </c:pt>
                <c:pt idx="193">
                  <c:v>0.15271647540325817</c:v>
                </c:pt>
                <c:pt idx="194">
                  <c:v>0.13910781238044226</c:v>
                </c:pt>
                <c:pt idx="195">
                  <c:v>0.15554895260733917</c:v>
                </c:pt>
                <c:pt idx="196">
                  <c:v>0.15579050242103859</c:v>
                </c:pt>
                <c:pt idx="197">
                  <c:v>0.12903330837104809</c:v>
                </c:pt>
                <c:pt idx="198">
                  <c:v>0.12299103366604636</c:v>
                </c:pt>
                <c:pt idx="199">
                  <c:v>0.15996546620621607</c:v>
                </c:pt>
                <c:pt idx="200">
                  <c:v>0.19337477962327179</c:v>
                </c:pt>
                <c:pt idx="201">
                  <c:v>0.19971962148901015</c:v>
                </c:pt>
                <c:pt idx="202">
                  <c:v>0.16821752265861029</c:v>
                </c:pt>
                <c:pt idx="203">
                  <c:v>0.13104780299372285</c:v>
                </c:pt>
                <c:pt idx="204">
                  <c:v>0.17511177347242921</c:v>
                </c:pt>
                <c:pt idx="205">
                  <c:v>0.13321451158512046</c:v>
                </c:pt>
                <c:pt idx="206">
                  <c:v>0.18255800749460616</c:v>
                </c:pt>
                <c:pt idx="207">
                  <c:v>0.17515005066645881</c:v>
                </c:pt>
                <c:pt idx="208">
                  <c:v>0.18625</c:v>
                </c:pt>
                <c:pt idx="209">
                  <c:v>0.12696747114375656</c:v>
                </c:pt>
                <c:pt idx="210">
                  <c:v>0.14348714639130902</c:v>
                </c:pt>
                <c:pt idx="211">
                  <c:v>0.13846153846153847</c:v>
                </c:pt>
                <c:pt idx="212">
                  <c:v>0.13777396355954583</c:v>
                </c:pt>
                <c:pt idx="213">
                  <c:v>0.16089597853229473</c:v>
                </c:pt>
                <c:pt idx="214">
                  <c:v>0.16611392090208107</c:v>
                </c:pt>
                <c:pt idx="215">
                  <c:v>0.18446467353634305</c:v>
                </c:pt>
                <c:pt idx="216">
                  <c:v>0.15906196477976373</c:v>
                </c:pt>
                <c:pt idx="217">
                  <c:v>0.15508737047375062</c:v>
                </c:pt>
                <c:pt idx="218">
                  <c:v>0.14107625827711631</c:v>
                </c:pt>
                <c:pt idx="219">
                  <c:v>0.14741193276800096</c:v>
                </c:pt>
                <c:pt idx="220">
                  <c:v>0.10465770233652028</c:v>
                </c:pt>
                <c:pt idx="221">
                  <c:v>0.12751299183370454</c:v>
                </c:pt>
                <c:pt idx="222">
                  <c:v>0.20290574380724632</c:v>
                </c:pt>
                <c:pt idx="223">
                  <c:v>9.8946029438488098E-2</c:v>
                </c:pt>
                <c:pt idx="224">
                  <c:v>9.7620713785864247E-2</c:v>
                </c:pt>
                <c:pt idx="225">
                  <c:v>0.11140805528560631</c:v>
                </c:pt>
                <c:pt idx="226">
                  <c:v>0.12928280430258801</c:v>
                </c:pt>
                <c:pt idx="227">
                  <c:v>0.14243136735437295</c:v>
                </c:pt>
                <c:pt idx="228">
                  <c:v>0.16557591623036649</c:v>
                </c:pt>
                <c:pt idx="229">
                  <c:v>0.18308728424245127</c:v>
                </c:pt>
                <c:pt idx="230">
                  <c:v>0.13383858423934608</c:v>
                </c:pt>
                <c:pt idx="231">
                  <c:v>0.12183736977404952</c:v>
                </c:pt>
                <c:pt idx="232">
                  <c:v>0.13945811680883746</c:v>
                </c:pt>
                <c:pt idx="233">
                  <c:v>0.13264695319047048</c:v>
                </c:pt>
                <c:pt idx="234">
                  <c:v>0.13369033047735618</c:v>
                </c:pt>
                <c:pt idx="235">
                  <c:v>0.1293500715080248</c:v>
                </c:pt>
                <c:pt idx="236">
                  <c:v>0.19650379106992419</c:v>
                </c:pt>
                <c:pt idx="237">
                  <c:v>0.16924046643554996</c:v>
                </c:pt>
                <c:pt idx="238">
                  <c:v>0.12264808362369338</c:v>
                </c:pt>
                <c:pt idx="239">
                  <c:v>0.14734493856056174</c:v>
                </c:pt>
                <c:pt idx="240">
                  <c:v>0.14039302169889339</c:v>
                </c:pt>
                <c:pt idx="241">
                  <c:v>0.12445227253200447</c:v>
                </c:pt>
                <c:pt idx="242">
                  <c:v>0.11446156087257366</c:v>
                </c:pt>
                <c:pt idx="243">
                  <c:v>0.15001947582215791</c:v>
                </c:pt>
                <c:pt idx="244">
                  <c:v>0.12995135510771369</c:v>
                </c:pt>
                <c:pt idx="245">
                  <c:v>0.13381042398055631</c:v>
                </c:pt>
                <c:pt idx="246">
                  <c:v>0.11940935776552215</c:v>
                </c:pt>
                <c:pt idx="247">
                  <c:v>0.1298473136140037</c:v>
                </c:pt>
                <c:pt idx="248">
                  <c:v>0.12818946796959826</c:v>
                </c:pt>
                <c:pt idx="249">
                  <c:v>0.14637999725236983</c:v>
                </c:pt>
                <c:pt idx="250">
                  <c:v>0.1852824602454515</c:v>
                </c:pt>
                <c:pt idx="251">
                  <c:v>0.11528670141835375</c:v>
                </c:pt>
                <c:pt idx="252">
                  <c:v>0.11801998750780762</c:v>
                </c:pt>
                <c:pt idx="253">
                  <c:v>0.10023663289994948</c:v>
                </c:pt>
                <c:pt idx="254">
                  <c:v>0.11434129767645769</c:v>
                </c:pt>
                <c:pt idx="255">
                  <c:v>0.14367148738520005</c:v>
                </c:pt>
                <c:pt idx="256">
                  <c:v>0.13619219839834668</c:v>
                </c:pt>
                <c:pt idx="257">
                  <c:v>0.16167900456764844</c:v>
                </c:pt>
                <c:pt idx="258">
                  <c:v>0.12821907870874139</c:v>
                </c:pt>
                <c:pt idx="259">
                  <c:v>0.10414159098369624</c:v>
                </c:pt>
                <c:pt idx="260">
                  <c:v>0.11254188985935562</c:v>
                </c:pt>
                <c:pt idx="261">
                  <c:v>0.11639415845907525</c:v>
                </c:pt>
                <c:pt idx="262">
                  <c:v>0.12223242526272829</c:v>
                </c:pt>
                <c:pt idx="263">
                  <c:v>0.1635043182412981</c:v>
                </c:pt>
                <c:pt idx="264">
                  <c:v>0.1643112869794611</c:v>
                </c:pt>
                <c:pt idx="265">
                  <c:v>0.16250823150654861</c:v>
                </c:pt>
                <c:pt idx="266">
                  <c:v>0.15096513972918468</c:v>
                </c:pt>
                <c:pt idx="267">
                  <c:v>0.12657822506861849</c:v>
                </c:pt>
                <c:pt idx="268">
                  <c:v>0.12884544835176354</c:v>
                </c:pt>
                <c:pt idx="269">
                  <c:v>0.14778749841511349</c:v>
                </c:pt>
                <c:pt idx="270">
                  <c:v>0.14525858602107294</c:v>
                </c:pt>
                <c:pt idx="271">
                  <c:v>0.20202443506012055</c:v>
                </c:pt>
                <c:pt idx="272">
                  <c:v>0.15473038640705117</c:v>
                </c:pt>
                <c:pt idx="273">
                  <c:v>0.13509498036718667</c:v>
                </c:pt>
                <c:pt idx="274">
                  <c:v>0.13217553331262991</c:v>
                </c:pt>
                <c:pt idx="275">
                  <c:v>0.18401899777919478</c:v>
                </c:pt>
                <c:pt idx="276">
                  <c:v>0.14604253177299609</c:v>
                </c:pt>
                <c:pt idx="277">
                  <c:v>0.16315205327413984</c:v>
                </c:pt>
                <c:pt idx="278">
                  <c:v>0.21286488376158014</c:v>
                </c:pt>
                <c:pt idx="279">
                  <c:v>0.2667346560356017</c:v>
                </c:pt>
                <c:pt idx="280">
                  <c:v>0.15804091384201882</c:v>
                </c:pt>
                <c:pt idx="281">
                  <c:v>0.19853182145900242</c:v>
                </c:pt>
                <c:pt idx="282">
                  <c:v>0.18471006062090503</c:v>
                </c:pt>
                <c:pt idx="283">
                  <c:v>0.15859850198562309</c:v>
                </c:pt>
                <c:pt idx="284">
                  <c:v>0.16913341629378592</c:v>
                </c:pt>
                <c:pt idx="285">
                  <c:v>0.2441709077997396</c:v>
                </c:pt>
                <c:pt idx="286">
                  <c:v>0.18685321350762527</c:v>
                </c:pt>
                <c:pt idx="287">
                  <c:v>0.15753301243275245</c:v>
                </c:pt>
                <c:pt idx="288">
                  <c:v>0.18378334062090074</c:v>
                </c:pt>
                <c:pt idx="289">
                  <c:v>0.16920917604288901</c:v>
                </c:pt>
                <c:pt idx="290">
                  <c:v>0.17367710442955808</c:v>
                </c:pt>
                <c:pt idx="291">
                  <c:v>0.184926277616071</c:v>
                </c:pt>
                <c:pt idx="292">
                  <c:v>0.24211949925443008</c:v>
                </c:pt>
                <c:pt idx="293">
                  <c:v>0.27665333494929906</c:v>
                </c:pt>
                <c:pt idx="294">
                  <c:v>0.2062857514300572</c:v>
                </c:pt>
                <c:pt idx="295">
                  <c:v>0.22393753352804435</c:v>
                </c:pt>
                <c:pt idx="296">
                  <c:v>0.1796068060476024</c:v>
                </c:pt>
                <c:pt idx="297">
                  <c:v>0.20662662605675899</c:v>
                </c:pt>
                <c:pt idx="298">
                  <c:v>0.21580430327868852</c:v>
                </c:pt>
                <c:pt idx="299">
                  <c:v>0.22185216652506373</c:v>
                </c:pt>
                <c:pt idx="300">
                  <c:v>0.21982726248591813</c:v>
                </c:pt>
                <c:pt idx="301">
                  <c:v>0.18462796402289453</c:v>
                </c:pt>
                <c:pt idx="302">
                  <c:v>0.18026988668363783</c:v>
                </c:pt>
                <c:pt idx="303">
                  <c:v>0.21666443043069905</c:v>
                </c:pt>
                <c:pt idx="304">
                  <c:v>0.29458778876683334</c:v>
                </c:pt>
                <c:pt idx="305">
                  <c:v>0.29545920669428605</c:v>
                </c:pt>
                <c:pt idx="306">
                  <c:v>0.24757001943984447</c:v>
                </c:pt>
                <c:pt idx="307">
                  <c:v>0.22017540999641355</c:v>
                </c:pt>
                <c:pt idx="308">
                  <c:v>0.19434075543605941</c:v>
                </c:pt>
                <c:pt idx="309">
                  <c:v>0.19792551526802879</c:v>
                </c:pt>
                <c:pt idx="310">
                  <c:v>0.20809984148601282</c:v>
                </c:pt>
                <c:pt idx="311">
                  <c:v>0.24919610374369205</c:v>
                </c:pt>
                <c:pt idx="312">
                  <c:v>0.25427761466032195</c:v>
                </c:pt>
                <c:pt idx="313">
                  <c:v>0.30368900229971962</c:v>
                </c:pt>
                <c:pt idx="314">
                  <c:v>0.31100615428653211</c:v>
                </c:pt>
                <c:pt idx="315">
                  <c:v>0.24778040840485352</c:v>
                </c:pt>
                <c:pt idx="316">
                  <c:v>0.2400749302850331</c:v>
                </c:pt>
                <c:pt idx="317">
                  <c:v>0.25071045838123956</c:v>
                </c:pt>
                <c:pt idx="318">
                  <c:v>0.25912748150244613</c:v>
                </c:pt>
                <c:pt idx="319">
                  <c:v>0.31359407381277832</c:v>
                </c:pt>
                <c:pt idx="320">
                  <c:v>0.32839685772475996</c:v>
                </c:pt>
                <c:pt idx="321">
                  <c:v>0.28059664618140268</c:v>
                </c:pt>
                <c:pt idx="322">
                  <c:v>0.23843481861470867</c:v>
                </c:pt>
                <c:pt idx="323">
                  <c:v>0.28728170430648259</c:v>
                </c:pt>
                <c:pt idx="324">
                  <c:v>0.2676500857632933</c:v>
                </c:pt>
                <c:pt idx="325">
                  <c:v>0.26334904566880457</c:v>
                </c:pt>
                <c:pt idx="326">
                  <c:v>0.2835973666457301</c:v>
                </c:pt>
                <c:pt idx="327">
                  <c:v>0.33246841155234658</c:v>
                </c:pt>
                <c:pt idx="328">
                  <c:v>0.28901098901098898</c:v>
                </c:pt>
                <c:pt idx="329">
                  <c:v>0.27224151194461194</c:v>
                </c:pt>
                <c:pt idx="330">
                  <c:v>0.2569959777161171</c:v>
                </c:pt>
                <c:pt idx="331">
                  <c:v>0.25307683778689433</c:v>
                </c:pt>
                <c:pt idx="332">
                  <c:v>0.26330147465613613</c:v>
                </c:pt>
                <c:pt idx="333">
                  <c:v>0.35733097048905954</c:v>
                </c:pt>
                <c:pt idx="334">
                  <c:v>0.3618901151920873</c:v>
                </c:pt>
                <c:pt idx="335">
                  <c:v>0.34471514125356661</c:v>
                </c:pt>
                <c:pt idx="336">
                  <c:v>0.24168684798807749</c:v>
                </c:pt>
                <c:pt idx="337">
                  <c:v>0.25556053142260038</c:v>
                </c:pt>
                <c:pt idx="338">
                  <c:v>0.27115348131284384</c:v>
                </c:pt>
                <c:pt idx="339">
                  <c:v>0.26562817933123828</c:v>
                </c:pt>
                <c:pt idx="340">
                  <c:v>0.25271298490707245</c:v>
                </c:pt>
                <c:pt idx="341">
                  <c:v>0.3503883495145631</c:v>
                </c:pt>
                <c:pt idx="342">
                  <c:v>0.29419953596287701</c:v>
                </c:pt>
                <c:pt idx="343">
                  <c:v>0.22580980066445183</c:v>
                </c:pt>
                <c:pt idx="344">
                  <c:v>0.21377244050373906</c:v>
                </c:pt>
                <c:pt idx="345">
                  <c:v>0.21965573813181949</c:v>
                </c:pt>
                <c:pt idx="346">
                  <c:v>0.27875381312846004</c:v>
                </c:pt>
                <c:pt idx="347">
                  <c:v>0.3553376993852706</c:v>
                </c:pt>
                <c:pt idx="348">
                  <c:v>0.27896907216494843</c:v>
                </c:pt>
                <c:pt idx="349">
                  <c:v>0.32900565144340921</c:v>
                </c:pt>
                <c:pt idx="350">
                  <c:v>0.38343018810215629</c:v>
                </c:pt>
                <c:pt idx="351">
                  <c:v>0.4258021978021978</c:v>
                </c:pt>
                <c:pt idx="352">
                  <c:v>0.40073594608973223</c:v>
                </c:pt>
                <c:pt idx="353">
                  <c:v>0.14779847940512991</c:v>
                </c:pt>
                <c:pt idx="354">
                  <c:v>0.25035747590923219</c:v>
                </c:pt>
                <c:pt idx="355">
                  <c:v>0.24907025145859635</c:v>
                </c:pt>
                <c:pt idx="356">
                  <c:v>0.23525061816837289</c:v>
                </c:pt>
                <c:pt idx="357">
                  <c:v>0.17588527421908737</c:v>
                </c:pt>
                <c:pt idx="358">
                  <c:v>0.14355133775440201</c:v>
                </c:pt>
                <c:pt idx="359">
                  <c:v>0.16979547771846698</c:v>
                </c:pt>
                <c:pt idx="360">
                  <c:v>0.20701101443444148</c:v>
                </c:pt>
                <c:pt idx="361">
                  <c:v>0.19774479199847106</c:v>
                </c:pt>
                <c:pt idx="362">
                  <c:v>0.26190588346130295</c:v>
                </c:pt>
                <c:pt idx="363">
                  <c:v>0.27943944781426477</c:v>
                </c:pt>
                <c:pt idx="364">
                  <c:v>0.19046348782927641</c:v>
                </c:pt>
                <c:pt idx="365">
                  <c:v>0.1428241760547129</c:v>
                </c:pt>
                <c:pt idx="366">
                  <c:v>0.18869492934330839</c:v>
                </c:pt>
                <c:pt idx="367">
                  <c:v>0.32730772842520423</c:v>
                </c:pt>
                <c:pt idx="368">
                  <c:v>0.15222785344736564</c:v>
                </c:pt>
                <c:pt idx="369">
                  <c:v>0.19495382144291259</c:v>
                </c:pt>
                <c:pt idx="370">
                  <c:v>0.18220260591484524</c:v>
                </c:pt>
                <c:pt idx="371">
                  <c:v>0.1453300577771712</c:v>
                </c:pt>
                <c:pt idx="372">
                  <c:v>9.1407707910750507E-2</c:v>
                </c:pt>
                <c:pt idx="373">
                  <c:v>0.1034905945075948</c:v>
                </c:pt>
                <c:pt idx="374">
                  <c:v>0.14227389722197567</c:v>
                </c:pt>
                <c:pt idx="375">
                  <c:v>9.1853417337905738E-2</c:v>
                </c:pt>
                <c:pt idx="376">
                  <c:v>0.16774606789552346</c:v>
                </c:pt>
                <c:pt idx="377">
                  <c:v>0.13466820876102356</c:v>
                </c:pt>
                <c:pt idx="378">
                  <c:v>0.11503484616692164</c:v>
                </c:pt>
                <c:pt idx="379">
                  <c:v>0.11616625816993464</c:v>
                </c:pt>
                <c:pt idx="380">
                  <c:v>0.18278941657624573</c:v>
                </c:pt>
                <c:pt idx="381">
                  <c:v>0.13660988186149728</c:v>
                </c:pt>
                <c:pt idx="382">
                  <c:v>0.1291117857876595</c:v>
                </c:pt>
                <c:pt idx="383">
                  <c:v>0.16712287104622872</c:v>
                </c:pt>
                <c:pt idx="384">
                  <c:v>0.15283912511308606</c:v>
                </c:pt>
                <c:pt idx="385">
                  <c:v>0.10567581047381547</c:v>
                </c:pt>
                <c:pt idx="386">
                  <c:v>0.10555757502322388</c:v>
                </c:pt>
                <c:pt idx="387">
                  <c:v>0.11487528685903464</c:v>
                </c:pt>
                <c:pt idx="388">
                  <c:v>9.6514849183440207E-2</c:v>
                </c:pt>
                <c:pt idx="389">
                  <c:v>9.7229790109195524E-2</c:v>
                </c:pt>
                <c:pt idx="390">
                  <c:v>0.13326587897382336</c:v>
                </c:pt>
                <c:pt idx="391">
                  <c:v>0.12827211720711029</c:v>
                </c:pt>
                <c:pt idx="392">
                  <c:v>9.6961915215275335E-2</c:v>
                </c:pt>
                <c:pt idx="393">
                  <c:v>0.12987268670429189</c:v>
                </c:pt>
                <c:pt idx="394">
                  <c:v>0.1121498740094219</c:v>
                </c:pt>
                <c:pt idx="395">
                  <c:v>0.12860455006520793</c:v>
                </c:pt>
                <c:pt idx="396">
                  <c:v>0.1205437647385213</c:v>
                </c:pt>
                <c:pt idx="397">
                  <c:v>0.1986659189516248</c:v>
                </c:pt>
                <c:pt idx="398">
                  <c:v>9.6800271207656399E-2</c:v>
                </c:pt>
                <c:pt idx="399">
                  <c:v>9.1420647521051474E-2</c:v>
                </c:pt>
                <c:pt idx="400">
                  <c:v>9.0914192715640607E-2</c:v>
                </c:pt>
                <c:pt idx="401">
                  <c:v>0.10145061102611837</c:v>
                </c:pt>
                <c:pt idx="402">
                  <c:v>0.10927770859277709</c:v>
                </c:pt>
                <c:pt idx="403">
                  <c:v>0.10806049374242112</c:v>
                </c:pt>
                <c:pt idx="404">
                  <c:v>0.13348211397891196</c:v>
                </c:pt>
                <c:pt idx="405">
                  <c:v>0.1402392983678922</c:v>
                </c:pt>
                <c:pt idx="406">
                  <c:v>0.11259651270709505</c:v>
                </c:pt>
                <c:pt idx="407">
                  <c:v>0.12800434526773186</c:v>
                </c:pt>
                <c:pt idx="408">
                  <c:v>0.12676489903135774</c:v>
                </c:pt>
                <c:pt idx="409">
                  <c:v>0.10683692577393522</c:v>
                </c:pt>
                <c:pt idx="410">
                  <c:v>0.11213435657880103</c:v>
                </c:pt>
                <c:pt idx="411">
                  <c:v>0.14657928388746802</c:v>
                </c:pt>
                <c:pt idx="412">
                  <c:v>0.13287895457106824</c:v>
                </c:pt>
                <c:pt idx="413">
                  <c:v>0.11534703889246888</c:v>
                </c:pt>
                <c:pt idx="414">
                  <c:v>0.12157796293147424</c:v>
                </c:pt>
                <c:pt idx="415">
                  <c:v>0.11212083116323342</c:v>
                </c:pt>
                <c:pt idx="416">
                  <c:v>0.13080199234822781</c:v>
                </c:pt>
                <c:pt idx="417">
                  <c:v>0.10751721363840712</c:v>
                </c:pt>
                <c:pt idx="418">
                  <c:v>0.13534204458109148</c:v>
                </c:pt>
                <c:pt idx="419">
                  <c:v>0.16122819866004828</c:v>
                </c:pt>
                <c:pt idx="420">
                  <c:v>8.9719626168224292E-2</c:v>
                </c:pt>
                <c:pt idx="421">
                  <c:v>0.12765180115449254</c:v>
                </c:pt>
                <c:pt idx="422">
                  <c:v>0.10513130147973253</c:v>
                </c:pt>
                <c:pt idx="423">
                  <c:v>0.10645710746361102</c:v>
                </c:pt>
                <c:pt idx="424">
                  <c:v>0.10814438425770577</c:v>
                </c:pt>
                <c:pt idx="425">
                  <c:v>0.13566334249282164</c:v>
                </c:pt>
                <c:pt idx="426">
                  <c:v>0.13244476801164842</c:v>
                </c:pt>
                <c:pt idx="427">
                  <c:v>8.4775690779261101E-2</c:v>
                </c:pt>
                <c:pt idx="428">
                  <c:v>0.10327106456151321</c:v>
                </c:pt>
                <c:pt idx="429">
                  <c:v>0.11266509716292247</c:v>
                </c:pt>
                <c:pt idx="430">
                  <c:v>0.1356706336442586</c:v>
                </c:pt>
                <c:pt idx="431">
                  <c:v>0.13712112739067217</c:v>
                </c:pt>
                <c:pt idx="432">
                  <c:v>0.12965717874971072</c:v>
                </c:pt>
                <c:pt idx="433">
                  <c:v>0.15302068016143666</c:v>
                </c:pt>
                <c:pt idx="434">
                  <c:v>0.1113550676424928</c:v>
                </c:pt>
                <c:pt idx="435">
                  <c:v>0.11925465838509317</c:v>
                </c:pt>
                <c:pt idx="436">
                  <c:v>0.1587988762492516</c:v>
                </c:pt>
                <c:pt idx="437">
                  <c:v>0.16513013483850736</c:v>
                </c:pt>
                <c:pt idx="438">
                  <c:v>0.10591056441227407</c:v>
                </c:pt>
                <c:pt idx="439">
                  <c:v>0.11143270622286541</c:v>
                </c:pt>
                <c:pt idx="440">
                  <c:v>0.1161187412133665</c:v>
                </c:pt>
                <c:pt idx="441">
                  <c:v>9.6198050753953657E-2</c:v>
                </c:pt>
                <c:pt idx="442">
                  <c:v>9.1632491816847891E-2</c:v>
                </c:pt>
                <c:pt idx="443">
                  <c:v>0.10383120488617435</c:v>
                </c:pt>
                <c:pt idx="444">
                  <c:v>8.0156239101625171E-2</c:v>
                </c:pt>
                <c:pt idx="445">
                  <c:v>0.12680474081168441</c:v>
                </c:pt>
                <c:pt idx="446">
                  <c:v>9.8362488123847319E-2</c:v>
                </c:pt>
                <c:pt idx="447">
                  <c:v>0.10857258390618682</c:v>
                </c:pt>
                <c:pt idx="448">
                  <c:v>8.1796285220090206E-2</c:v>
                </c:pt>
                <c:pt idx="449">
                  <c:v>8.9385276465783592E-2</c:v>
                </c:pt>
                <c:pt idx="450">
                  <c:v>0.10063155195075818</c:v>
                </c:pt>
                <c:pt idx="451">
                  <c:v>8.0200295517977346E-2</c:v>
                </c:pt>
                <c:pt idx="452">
                  <c:v>9.1391263190132813E-2</c:v>
                </c:pt>
                <c:pt idx="453">
                  <c:v>0.117298396378424</c:v>
                </c:pt>
                <c:pt idx="454">
                  <c:v>0.10584958217270195</c:v>
                </c:pt>
                <c:pt idx="455">
                  <c:v>9.3488372093023256E-2</c:v>
                </c:pt>
                <c:pt idx="456">
                  <c:v>0.10548752287305704</c:v>
                </c:pt>
                <c:pt idx="457">
                  <c:v>9.1712782908150159E-2</c:v>
                </c:pt>
                <c:pt idx="458">
                  <c:v>9.946784854386799E-2</c:v>
                </c:pt>
                <c:pt idx="459">
                  <c:v>0.11633322747962316</c:v>
                </c:pt>
                <c:pt idx="460">
                  <c:v>0.11822420433813095</c:v>
                </c:pt>
                <c:pt idx="461">
                  <c:v>0.13579959219341683</c:v>
                </c:pt>
                <c:pt idx="462">
                  <c:v>9.0974791859389448E-2</c:v>
                </c:pt>
                <c:pt idx="463">
                  <c:v>0.10952320190549104</c:v>
                </c:pt>
                <c:pt idx="464">
                  <c:v>0.12887703634993333</c:v>
                </c:pt>
                <c:pt idx="465">
                  <c:v>0.10895733638875783</c:v>
                </c:pt>
                <c:pt idx="466">
                  <c:v>0.11818440884047875</c:v>
                </c:pt>
                <c:pt idx="467">
                  <c:v>0.20409513960703204</c:v>
                </c:pt>
                <c:pt idx="468">
                  <c:v>0.15535067250962761</c:v>
                </c:pt>
                <c:pt idx="469">
                  <c:v>0.13796426216759927</c:v>
                </c:pt>
                <c:pt idx="470">
                  <c:v>0.23635672181023007</c:v>
                </c:pt>
                <c:pt idx="471">
                  <c:v>0.15914878596101964</c:v>
                </c:pt>
                <c:pt idx="472">
                  <c:v>0.17600433574961047</c:v>
                </c:pt>
                <c:pt idx="473">
                  <c:v>0.1707029958336089</c:v>
                </c:pt>
                <c:pt idx="474">
                  <c:v>0.22807949658802237</c:v>
                </c:pt>
                <c:pt idx="475">
                  <c:v>0.23309440194993666</c:v>
                </c:pt>
                <c:pt idx="476">
                  <c:v>0.19320912612026803</c:v>
                </c:pt>
                <c:pt idx="477">
                  <c:v>0.20577758062131171</c:v>
                </c:pt>
                <c:pt idx="478">
                  <c:v>0.22732948079069201</c:v>
                </c:pt>
                <c:pt idx="479">
                  <c:v>0.19771401032990749</c:v>
                </c:pt>
                <c:pt idx="480">
                  <c:v>0.21465494433929624</c:v>
                </c:pt>
                <c:pt idx="481">
                  <c:v>0.26834144317453135</c:v>
                </c:pt>
                <c:pt idx="482">
                  <c:v>0.2565329498685972</c:v>
                </c:pt>
                <c:pt idx="483">
                  <c:v>0.19819880888974967</c:v>
                </c:pt>
                <c:pt idx="484">
                  <c:v>0.21738957064388464</c:v>
                </c:pt>
                <c:pt idx="485">
                  <c:v>0.25195795966400197</c:v>
                </c:pt>
                <c:pt idx="486">
                  <c:v>0.25135016785870679</c:v>
                </c:pt>
                <c:pt idx="487">
                  <c:v>0.25150698755665279</c:v>
                </c:pt>
                <c:pt idx="488">
                  <c:v>0.31559124831965885</c:v>
                </c:pt>
                <c:pt idx="489">
                  <c:v>0.32192255243619994</c:v>
                </c:pt>
                <c:pt idx="490">
                  <c:v>0.22804811172449091</c:v>
                </c:pt>
                <c:pt idx="491">
                  <c:v>0.24217896968800412</c:v>
                </c:pt>
                <c:pt idx="492">
                  <c:v>0.28241966807909602</c:v>
                </c:pt>
                <c:pt idx="493">
                  <c:v>0.26846942009084185</c:v>
                </c:pt>
                <c:pt idx="494">
                  <c:v>0.24153784739906672</c:v>
                </c:pt>
                <c:pt idx="495">
                  <c:v>0.28266760376400768</c:v>
                </c:pt>
                <c:pt idx="496">
                  <c:v>0.32782990179780563</c:v>
                </c:pt>
                <c:pt idx="497">
                  <c:v>0.3005823512431442</c:v>
                </c:pt>
                <c:pt idx="498">
                  <c:v>0.31538421488033602</c:v>
                </c:pt>
                <c:pt idx="499">
                  <c:v>0.30626318657896301</c:v>
                </c:pt>
                <c:pt idx="500">
                  <c:v>0.30131238282296224</c:v>
                </c:pt>
                <c:pt idx="501">
                  <c:v>0.27553287969833096</c:v>
                </c:pt>
                <c:pt idx="502">
                  <c:v>0.32395723164742185</c:v>
                </c:pt>
                <c:pt idx="503">
                  <c:v>0.26876456327817921</c:v>
                </c:pt>
                <c:pt idx="504">
                  <c:v>0.33420827737760955</c:v>
                </c:pt>
                <c:pt idx="505">
                  <c:v>0.29055681739968336</c:v>
                </c:pt>
                <c:pt idx="506">
                  <c:v>0.21647821182149696</c:v>
                </c:pt>
                <c:pt idx="507">
                  <c:v>0.24246362131580898</c:v>
                </c:pt>
                <c:pt idx="508">
                  <c:v>0.25237700955249426</c:v>
                </c:pt>
                <c:pt idx="509">
                  <c:v>0.31157815029926134</c:v>
                </c:pt>
                <c:pt idx="510">
                  <c:v>0.23277753038774265</c:v>
                </c:pt>
                <c:pt idx="511">
                  <c:v>0.25084627251639824</c:v>
                </c:pt>
                <c:pt idx="512">
                  <c:v>0.2580772325454555</c:v>
                </c:pt>
                <c:pt idx="513">
                  <c:v>0.25065143199741735</c:v>
                </c:pt>
                <c:pt idx="514">
                  <c:v>0.24950454245177245</c:v>
                </c:pt>
                <c:pt idx="515">
                  <c:v>0.24819267484123497</c:v>
                </c:pt>
                <c:pt idx="516">
                  <c:v>0.27283620773825901</c:v>
                </c:pt>
                <c:pt idx="517">
                  <c:v>0.2098047478578452</c:v>
                </c:pt>
                <c:pt idx="518">
                  <c:v>0.22344969415735078</c:v>
                </c:pt>
                <c:pt idx="519">
                  <c:v>0.24102222939010295</c:v>
                </c:pt>
                <c:pt idx="520">
                  <c:v>0.23235899868110735</c:v>
                </c:pt>
                <c:pt idx="521">
                  <c:v>0.26535105383272922</c:v>
                </c:pt>
                <c:pt idx="522">
                  <c:v>0.22042275519766755</c:v>
                </c:pt>
                <c:pt idx="523">
                  <c:v>0.25754399649003074</c:v>
                </c:pt>
                <c:pt idx="524">
                  <c:v>0.20836729149687586</c:v>
                </c:pt>
                <c:pt idx="525">
                  <c:v>0.21950735545672254</c:v>
                </c:pt>
                <c:pt idx="526">
                  <c:v>0.22608316907699008</c:v>
                </c:pt>
                <c:pt idx="527">
                  <c:v>0.18134779672958928</c:v>
                </c:pt>
                <c:pt idx="528">
                  <c:v>0.21018425597859108</c:v>
                </c:pt>
                <c:pt idx="529">
                  <c:v>0.22622136438425516</c:v>
                </c:pt>
                <c:pt idx="530">
                  <c:v>0.23185322163800018</c:v>
                </c:pt>
                <c:pt idx="531">
                  <c:v>0.22179976268548171</c:v>
                </c:pt>
                <c:pt idx="532">
                  <c:v>0.20449391674718514</c:v>
                </c:pt>
                <c:pt idx="533">
                  <c:v>0.2005443491974665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A-4D42-8A44-9FE44B9E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12090"/>
        <c:axId val="984155455"/>
      </c:lineChart>
      <c:dateAx>
        <c:axId val="114853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7557395"/>
        <c:crosses val="autoZero"/>
        <c:auto val="1"/>
        <c:lblOffset val="100"/>
        <c:baseTimeUnit val="days"/>
      </c:dateAx>
      <c:valAx>
        <c:axId val="1797557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spesimen / orang yang dites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8538873"/>
        <c:crosses val="autoZero"/>
        <c:crossBetween val="between"/>
      </c:valAx>
      <c:dateAx>
        <c:axId val="348512090"/>
        <c:scaling>
          <c:orientation val="minMax"/>
        </c:scaling>
        <c:delete val="1"/>
        <c:axPos val="b"/>
        <c:numFmt formatCode="d&quot;-&quot;mmm" sourceLinked="1"/>
        <c:majorTickMark val="none"/>
        <c:minorTickMark val="none"/>
        <c:tickLblPos val="nextTo"/>
        <c:crossAx val="984155455"/>
        <c:crosses val="autoZero"/>
        <c:auto val="1"/>
        <c:lblOffset val="100"/>
        <c:baseTimeUnit val="days"/>
      </c:dateAx>
      <c:valAx>
        <c:axId val="984155455"/>
        <c:scaling>
          <c:orientation val="minMax"/>
          <c:max val="0.4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Tingkat positivitas tes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85120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dan kasus harian 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Harian'!$B$1</c:f>
              <c:strCache>
                <c:ptCount val="1"/>
                <c:pt idx="0">
                  <c:v>Kasus harian</c:v>
                </c:pt>
              </c:strCache>
            </c:strRef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Harian'!$B$2:$B$1461</c:f>
              <c:numCache>
                <c:formatCode>#,##0</c:formatCode>
                <c:ptCount val="14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0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C29-A5B1-5B1ED222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99560"/>
        <c:axId val="336515179"/>
      </c:barChart>
      <c:barChart>
        <c:barDir val="col"/>
        <c:grouping val="clustered"/>
        <c:varyColors val="1"/>
        <c:ser>
          <c:idx val="1"/>
          <c:order val="1"/>
          <c:tx>
            <c:strRef>
              <c:f>'Statistik Harian'!$AA$1</c:f>
              <c:strCache>
                <c:ptCount val="1"/>
                <c:pt idx="0">
                  <c:v>Orang yang dites</c:v>
                </c:pt>
              </c:strCache>
            </c:strRef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Harian'!$AA$2:$AA$1461</c:f>
              <c:numCache>
                <c:formatCode>#,##0</c:formatCode>
                <c:ptCount val="1460"/>
                <c:pt idx="1">
                  <c:v>2</c:v>
                </c:pt>
                <c:pt idx="2">
                  <c:v>31</c:v>
                </c:pt>
                <c:pt idx="3">
                  <c:v>16</c:v>
                </c:pt>
                <c:pt idx="4">
                  <c:v>62</c:v>
                </c:pt>
                <c:pt idx="5">
                  <c:v>4</c:v>
                </c:pt>
                <c:pt idx="6">
                  <c:v>29</c:v>
                </c:pt>
                <c:pt idx="7">
                  <c:v>60</c:v>
                </c:pt>
                <c:pt idx="8">
                  <c:v>151</c:v>
                </c:pt>
                <c:pt idx="9">
                  <c:v>168</c:v>
                </c:pt>
                <c:pt idx="10">
                  <c:v>143</c:v>
                </c:pt>
                <c:pt idx="11">
                  <c:v>200</c:v>
                </c:pt>
                <c:pt idx="12">
                  <c:v>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2158</c:v>
                </c:pt>
                <c:pt idx="37">
                  <c:v>1168</c:v>
                </c:pt>
                <c:pt idx="38">
                  <c:v>1773</c:v>
                </c:pt>
                <c:pt idx="39">
                  <c:v>512</c:v>
                </c:pt>
                <c:pt idx="40">
                  <c:v>7111</c:v>
                </c:pt>
                <c:pt idx="41">
                  <c:v>878</c:v>
                </c:pt>
                <c:pt idx="42">
                  <c:v>3675</c:v>
                </c:pt>
                <c:pt idx="43">
                  <c:v>1373</c:v>
                </c:pt>
                <c:pt idx="44">
                  <c:v>1974</c:v>
                </c:pt>
                <c:pt idx="45">
                  <c:v>2159</c:v>
                </c:pt>
                <c:pt idx="46">
                  <c:v>2288</c:v>
                </c:pt>
                <c:pt idx="47">
                  <c:v>2797</c:v>
                </c:pt>
                <c:pt idx="48">
                  <c:v>1530</c:v>
                </c:pt>
                <c:pt idx="49">
                  <c:v>2424</c:v>
                </c:pt>
                <c:pt idx="50">
                  <c:v>1188</c:v>
                </c:pt>
                <c:pt idx="51">
                  <c:v>1286</c:v>
                </c:pt>
                <c:pt idx="52">
                  <c:v>1916</c:v>
                </c:pt>
                <c:pt idx="53">
                  <c:v>1978</c:v>
                </c:pt>
                <c:pt idx="54">
                  <c:v>4433</c:v>
                </c:pt>
                <c:pt idx="55">
                  <c:v>2435</c:v>
                </c:pt>
                <c:pt idx="56">
                  <c:v>3135</c:v>
                </c:pt>
                <c:pt idx="57">
                  <c:v>5240</c:v>
                </c:pt>
                <c:pt idx="58">
                  <c:v>4567</c:v>
                </c:pt>
                <c:pt idx="59">
                  <c:v>4187</c:v>
                </c:pt>
                <c:pt idx="60">
                  <c:v>3330</c:v>
                </c:pt>
                <c:pt idx="61">
                  <c:v>3144</c:v>
                </c:pt>
                <c:pt idx="62">
                  <c:v>3049</c:v>
                </c:pt>
                <c:pt idx="63">
                  <c:v>2863</c:v>
                </c:pt>
                <c:pt idx="64">
                  <c:v>4052</c:v>
                </c:pt>
                <c:pt idx="65">
                  <c:v>3741</c:v>
                </c:pt>
                <c:pt idx="66">
                  <c:v>6644</c:v>
                </c:pt>
                <c:pt idx="67">
                  <c:v>5338</c:v>
                </c:pt>
                <c:pt idx="68">
                  <c:v>4753</c:v>
                </c:pt>
                <c:pt idx="69">
                  <c:v>2906</c:v>
                </c:pt>
                <c:pt idx="70">
                  <c:v>3370</c:v>
                </c:pt>
                <c:pt idx="71">
                  <c:v>3844</c:v>
                </c:pt>
                <c:pt idx="72">
                  <c:v>4241</c:v>
                </c:pt>
                <c:pt idx="73">
                  <c:v>4247</c:v>
                </c:pt>
                <c:pt idx="74">
                  <c:v>3665</c:v>
                </c:pt>
                <c:pt idx="75">
                  <c:v>4748</c:v>
                </c:pt>
                <c:pt idx="76">
                  <c:v>2562</c:v>
                </c:pt>
                <c:pt idx="77">
                  <c:v>4764</c:v>
                </c:pt>
                <c:pt idx="78">
                  <c:v>6340</c:v>
                </c:pt>
                <c:pt idx="79">
                  <c:v>6235</c:v>
                </c:pt>
                <c:pt idx="80">
                  <c:v>8595</c:v>
                </c:pt>
                <c:pt idx="81">
                  <c:v>7066</c:v>
                </c:pt>
                <c:pt idx="82">
                  <c:v>3829</c:v>
                </c:pt>
                <c:pt idx="83">
                  <c:v>3328</c:v>
                </c:pt>
                <c:pt idx="84">
                  <c:v>5110</c:v>
                </c:pt>
                <c:pt idx="85">
                  <c:v>7216</c:v>
                </c:pt>
                <c:pt idx="86">
                  <c:v>5793</c:v>
                </c:pt>
                <c:pt idx="87">
                  <c:v>3854</c:v>
                </c:pt>
                <c:pt idx="88">
                  <c:v>11604</c:v>
                </c:pt>
                <c:pt idx="89">
                  <c:v>6855</c:v>
                </c:pt>
                <c:pt idx="90">
                  <c:v>8489</c:v>
                </c:pt>
                <c:pt idx="91">
                  <c:v>5834</c:v>
                </c:pt>
                <c:pt idx="92">
                  <c:v>8486</c:v>
                </c:pt>
                <c:pt idx="93">
                  <c:v>5303</c:v>
                </c:pt>
                <c:pt idx="94">
                  <c:v>5074</c:v>
                </c:pt>
                <c:pt idx="95">
                  <c:v>7930</c:v>
                </c:pt>
                <c:pt idx="96">
                  <c:v>4406</c:v>
                </c:pt>
                <c:pt idx="97">
                  <c:v>5284</c:v>
                </c:pt>
                <c:pt idx="98">
                  <c:v>7223</c:v>
                </c:pt>
                <c:pt idx="99">
                  <c:v>5825</c:v>
                </c:pt>
                <c:pt idx="100">
                  <c:v>7193</c:v>
                </c:pt>
                <c:pt idx="101">
                  <c:v>7476</c:v>
                </c:pt>
                <c:pt idx="102">
                  <c:v>11128</c:v>
                </c:pt>
                <c:pt idx="103">
                  <c:v>9658</c:v>
                </c:pt>
                <c:pt idx="104">
                  <c:v>6257</c:v>
                </c:pt>
                <c:pt idx="105">
                  <c:v>10119</c:v>
                </c:pt>
                <c:pt idx="106">
                  <c:v>8969</c:v>
                </c:pt>
                <c:pt idx="107">
                  <c:v>10381</c:v>
                </c:pt>
                <c:pt idx="108">
                  <c:v>7922</c:v>
                </c:pt>
                <c:pt idx="109">
                  <c:v>7877</c:v>
                </c:pt>
                <c:pt idx="110">
                  <c:v>8647</c:v>
                </c:pt>
                <c:pt idx="111">
                  <c:v>10012</c:v>
                </c:pt>
                <c:pt idx="112">
                  <c:v>8564</c:v>
                </c:pt>
                <c:pt idx="113">
                  <c:v>12238</c:v>
                </c:pt>
                <c:pt idx="114">
                  <c:v>13239</c:v>
                </c:pt>
                <c:pt idx="115">
                  <c:v>12749</c:v>
                </c:pt>
                <c:pt idx="116">
                  <c:v>9662</c:v>
                </c:pt>
                <c:pt idx="117">
                  <c:v>7067</c:v>
                </c:pt>
                <c:pt idx="118">
                  <c:v>9047</c:v>
                </c:pt>
                <c:pt idx="119">
                  <c:v>11635</c:v>
                </c:pt>
                <c:pt idx="120">
                  <c:v>15000</c:v>
                </c:pt>
                <c:pt idx="121">
                  <c:v>10814</c:v>
                </c:pt>
                <c:pt idx="122">
                  <c:v>16838</c:v>
                </c:pt>
                <c:pt idx="123">
                  <c:v>9699</c:v>
                </c:pt>
                <c:pt idx="124">
                  <c:v>10506</c:v>
                </c:pt>
                <c:pt idx="125">
                  <c:v>11909</c:v>
                </c:pt>
                <c:pt idx="126">
                  <c:v>10675</c:v>
                </c:pt>
                <c:pt idx="127">
                  <c:v>12777</c:v>
                </c:pt>
                <c:pt idx="128">
                  <c:v>12544</c:v>
                </c:pt>
                <c:pt idx="129">
                  <c:v>9388</c:v>
                </c:pt>
                <c:pt idx="130">
                  <c:v>12625</c:v>
                </c:pt>
                <c:pt idx="131">
                  <c:v>10994</c:v>
                </c:pt>
                <c:pt idx="132">
                  <c:v>9062</c:v>
                </c:pt>
                <c:pt idx="133">
                  <c:v>12015</c:v>
                </c:pt>
                <c:pt idx="134">
                  <c:v>15491</c:v>
                </c:pt>
                <c:pt idx="135">
                  <c:v>12156</c:v>
                </c:pt>
                <c:pt idx="136">
                  <c:v>13994</c:v>
                </c:pt>
                <c:pt idx="137">
                  <c:v>13238</c:v>
                </c:pt>
                <c:pt idx="138">
                  <c:v>10195</c:v>
                </c:pt>
                <c:pt idx="139">
                  <c:v>13259</c:v>
                </c:pt>
                <c:pt idx="140">
                  <c:v>17347</c:v>
                </c:pt>
                <c:pt idx="141">
                  <c:v>11782</c:v>
                </c:pt>
                <c:pt idx="142">
                  <c:v>13331</c:v>
                </c:pt>
                <c:pt idx="143">
                  <c:v>14143</c:v>
                </c:pt>
                <c:pt idx="144">
                  <c:v>12158</c:v>
                </c:pt>
                <c:pt idx="145">
                  <c:v>7692</c:v>
                </c:pt>
                <c:pt idx="146">
                  <c:v>10996</c:v>
                </c:pt>
                <c:pt idx="147">
                  <c:v>15222</c:v>
                </c:pt>
                <c:pt idx="148">
                  <c:v>17859</c:v>
                </c:pt>
                <c:pt idx="149">
                  <c:v>14976</c:v>
                </c:pt>
                <c:pt idx="150">
                  <c:v>10536</c:v>
                </c:pt>
                <c:pt idx="151">
                  <c:v>9355</c:v>
                </c:pt>
                <c:pt idx="152">
                  <c:v>6458</c:v>
                </c:pt>
                <c:pt idx="153">
                  <c:v>12179</c:v>
                </c:pt>
                <c:pt idx="154">
                  <c:v>13456</c:v>
                </c:pt>
                <c:pt idx="155">
                  <c:v>14722</c:v>
                </c:pt>
                <c:pt idx="156">
                  <c:v>13602</c:v>
                </c:pt>
                <c:pt idx="157">
                  <c:v>15599</c:v>
                </c:pt>
                <c:pt idx="158">
                  <c:v>11692</c:v>
                </c:pt>
                <c:pt idx="159">
                  <c:v>8992</c:v>
                </c:pt>
                <c:pt idx="160">
                  <c:v>12299</c:v>
                </c:pt>
                <c:pt idx="161">
                  <c:v>13513</c:v>
                </c:pt>
                <c:pt idx="162">
                  <c:v>13698</c:v>
                </c:pt>
                <c:pt idx="163">
                  <c:v>14850</c:v>
                </c:pt>
                <c:pt idx="164">
                  <c:v>12728</c:v>
                </c:pt>
                <c:pt idx="165">
                  <c:v>12821</c:v>
                </c:pt>
                <c:pt idx="166">
                  <c:v>9218</c:v>
                </c:pt>
                <c:pt idx="167">
                  <c:v>7224</c:v>
                </c:pt>
                <c:pt idx="168">
                  <c:v>12409</c:v>
                </c:pt>
                <c:pt idx="169">
                  <c:v>14940</c:v>
                </c:pt>
                <c:pt idx="170">
                  <c:v>11774</c:v>
                </c:pt>
                <c:pt idx="171">
                  <c:v>13534</c:v>
                </c:pt>
                <c:pt idx="172">
                  <c:v>18166</c:v>
                </c:pt>
                <c:pt idx="173">
                  <c:v>17416</c:v>
                </c:pt>
                <c:pt idx="174">
                  <c:v>16185</c:v>
                </c:pt>
                <c:pt idx="175">
                  <c:v>18579</c:v>
                </c:pt>
                <c:pt idx="176">
                  <c:v>20520</c:v>
                </c:pt>
                <c:pt idx="177">
                  <c:v>21018</c:v>
                </c:pt>
                <c:pt idx="178">
                  <c:v>16649</c:v>
                </c:pt>
                <c:pt idx="179">
                  <c:v>21166</c:v>
                </c:pt>
                <c:pt idx="180">
                  <c:v>11317</c:v>
                </c:pt>
                <c:pt idx="181">
                  <c:v>14566</c:v>
                </c:pt>
                <c:pt idx="182">
                  <c:v>15293</c:v>
                </c:pt>
                <c:pt idx="183">
                  <c:v>21508</c:v>
                </c:pt>
                <c:pt idx="184">
                  <c:v>19306</c:v>
                </c:pt>
                <c:pt idx="185">
                  <c:v>18100</c:v>
                </c:pt>
                <c:pt idx="186">
                  <c:v>16897</c:v>
                </c:pt>
                <c:pt idx="187">
                  <c:v>13225</c:v>
                </c:pt>
                <c:pt idx="188">
                  <c:v>16181</c:v>
                </c:pt>
                <c:pt idx="189">
                  <c:v>16600</c:v>
                </c:pt>
                <c:pt idx="190">
                  <c:v>15335</c:v>
                </c:pt>
                <c:pt idx="191">
                  <c:v>20314</c:v>
                </c:pt>
                <c:pt idx="192">
                  <c:v>28349</c:v>
                </c:pt>
                <c:pt idx="193">
                  <c:v>24922</c:v>
                </c:pt>
                <c:pt idx="194">
                  <c:v>26138</c:v>
                </c:pt>
                <c:pt idx="195">
                  <c:v>20193</c:v>
                </c:pt>
                <c:pt idx="196">
                  <c:v>22511</c:v>
                </c:pt>
                <c:pt idx="197">
                  <c:v>30713</c:v>
                </c:pt>
                <c:pt idx="198">
                  <c:v>29555</c:v>
                </c:pt>
                <c:pt idx="199">
                  <c:v>24324</c:v>
                </c:pt>
                <c:pt idx="200">
                  <c:v>21554</c:v>
                </c:pt>
                <c:pt idx="201">
                  <c:v>19973</c:v>
                </c:pt>
                <c:pt idx="202">
                  <c:v>24825</c:v>
                </c:pt>
                <c:pt idx="203">
                  <c:v>31065</c:v>
                </c:pt>
                <c:pt idx="204">
                  <c:v>25498</c:v>
                </c:pt>
                <c:pt idx="205">
                  <c:v>34786</c:v>
                </c:pt>
                <c:pt idx="206">
                  <c:v>26419</c:v>
                </c:pt>
                <c:pt idx="207">
                  <c:v>25658</c:v>
                </c:pt>
                <c:pt idx="208">
                  <c:v>20800</c:v>
                </c:pt>
                <c:pt idx="209">
                  <c:v>27637</c:v>
                </c:pt>
                <c:pt idx="210">
                  <c:v>27891</c:v>
                </c:pt>
                <c:pt idx="211">
                  <c:v>30940</c:v>
                </c:pt>
                <c:pt idx="212">
                  <c:v>30296</c:v>
                </c:pt>
                <c:pt idx="213">
                  <c:v>26831</c:v>
                </c:pt>
                <c:pt idx="214">
                  <c:v>24122</c:v>
                </c:pt>
                <c:pt idx="215">
                  <c:v>21641</c:v>
                </c:pt>
                <c:pt idx="216">
                  <c:v>22771</c:v>
                </c:pt>
                <c:pt idx="217">
                  <c:v>26153</c:v>
                </c:pt>
                <c:pt idx="218">
                  <c:v>32167</c:v>
                </c:pt>
                <c:pt idx="219">
                  <c:v>32901</c:v>
                </c:pt>
                <c:pt idx="220">
                  <c:v>39118</c:v>
                </c:pt>
                <c:pt idx="221">
                  <c:v>33675</c:v>
                </c:pt>
                <c:pt idx="222">
                  <c:v>22163</c:v>
                </c:pt>
                <c:pt idx="223">
                  <c:v>33018</c:v>
                </c:pt>
                <c:pt idx="224">
                  <c:v>40012</c:v>
                </c:pt>
                <c:pt idx="225">
                  <c:v>37044</c:v>
                </c:pt>
                <c:pt idx="226">
                  <c:v>34119</c:v>
                </c:pt>
                <c:pt idx="227">
                  <c:v>30197</c:v>
                </c:pt>
                <c:pt idx="228">
                  <c:v>25976</c:v>
                </c:pt>
                <c:pt idx="229">
                  <c:v>22421</c:v>
                </c:pt>
                <c:pt idx="230">
                  <c:v>25202</c:v>
                </c:pt>
                <c:pt idx="231">
                  <c:v>29564</c:v>
                </c:pt>
                <c:pt idx="232">
                  <c:v>30597</c:v>
                </c:pt>
                <c:pt idx="233">
                  <c:v>33412</c:v>
                </c:pt>
                <c:pt idx="234">
                  <c:v>32680</c:v>
                </c:pt>
                <c:pt idx="235">
                  <c:v>31465</c:v>
                </c:pt>
                <c:pt idx="236">
                  <c:v>18992</c:v>
                </c:pt>
                <c:pt idx="237">
                  <c:v>19038</c:v>
                </c:pt>
                <c:pt idx="238">
                  <c:v>28700</c:v>
                </c:pt>
                <c:pt idx="239">
                  <c:v>27344</c:v>
                </c:pt>
                <c:pt idx="240">
                  <c:v>25393</c:v>
                </c:pt>
                <c:pt idx="241">
                  <c:v>23278</c:v>
                </c:pt>
                <c:pt idx="242">
                  <c:v>27459</c:v>
                </c:pt>
                <c:pt idx="243">
                  <c:v>17971</c:v>
                </c:pt>
                <c:pt idx="244">
                  <c:v>20146</c:v>
                </c:pt>
                <c:pt idx="245">
                  <c:v>22218</c:v>
                </c:pt>
                <c:pt idx="246">
                  <c:v>28105</c:v>
                </c:pt>
                <c:pt idx="247">
                  <c:v>31306</c:v>
                </c:pt>
                <c:pt idx="248">
                  <c:v>29472</c:v>
                </c:pt>
                <c:pt idx="249">
                  <c:v>29116</c:v>
                </c:pt>
                <c:pt idx="250">
                  <c:v>20941</c:v>
                </c:pt>
                <c:pt idx="251">
                  <c:v>24747</c:v>
                </c:pt>
                <c:pt idx="252">
                  <c:v>32020</c:v>
                </c:pt>
                <c:pt idx="253">
                  <c:v>37611</c:v>
                </c:pt>
                <c:pt idx="254">
                  <c:v>36496</c:v>
                </c:pt>
                <c:pt idx="255">
                  <c:v>37892</c:v>
                </c:pt>
                <c:pt idx="256">
                  <c:v>38710</c:v>
                </c:pt>
                <c:pt idx="257">
                  <c:v>25396</c:v>
                </c:pt>
                <c:pt idx="258">
                  <c:v>27570</c:v>
                </c:pt>
                <c:pt idx="259">
                  <c:v>36556</c:v>
                </c:pt>
                <c:pt idx="260">
                  <c:v>37897</c:v>
                </c:pt>
                <c:pt idx="261">
                  <c:v>41222</c:v>
                </c:pt>
                <c:pt idx="262">
                  <c:v>39204</c:v>
                </c:pt>
                <c:pt idx="263">
                  <c:v>30568</c:v>
                </c:pt>
                <c:pt idx="264">
                  <c:v>26535</c:v>
                </c:pt>
                <c:pt idx="265">
                  <c:v>27334</c:v>
                </c:pt>
                <c:pt idx="266">
                  <c:v>27768</c:v>
                </c:pt>
                <c:pt idx="267">
                  <c:v>43720</c:v>
                </c:pt>
                <c:pt idx="268">
                  <c:v>38162</c:v>
                </c:pt>
                <c:pt idx="269">
                  <c:v>39435</c:v>
                </c:pt>
                <c:pt idx="270">
                  <c:v>37299</c:v>
                </c:pt>
                <c:pt idx="271">
                  <c:v>31021</c:v>
                </c:pt>
                <c:pt idx="272">
                  <c:v>29839</c:v>
                </c:pt>
                <c:pt idx="273">
                  <c:v>37692</c:v>
                </c:pt>
                <c:pt idx="274">
                  <c:v>41861</c:v>
                </c:pt>
                <c:pt idx="275">
                  <c:v>45479</c:v>
                </c:pt>
                <c:pt idx="276">
                  <c:v>39735</c:v>
                </c:pt>
                <c:pt idx="277">
                  <c:v>36941</c:v>
                </c:pt>
                <c:pt idx="278">
                  <c:v>28605</c:v>
                </c:pt>
                <c:pt idx="279">
                  <c:v>21572</c:v>
                </c:pt>
                <c:pt idx="280">
                  <c:v>33485</c:v>
                </c:pt>
                <c:pt idx="281">
                  <c:v>30514</c:v>
                </c:pt>
                <c:pt idx="282">
                  <c:v>32662</c:v>
                </c:pt>
                <c:pt idx="283">
                  <c:v>39786</c:v>
                </c:pt>
                <c:pt idx="284">
                  <c:v>37769</c:v>
                </c:pt>
                <c:pt idx="285">
                  <c:v>25347</c:v>
                </c:pt>
                <c:pt idx="286">
                  <c:v>29376</c:v>
                </c:pt>
                <c:pt idx="287">
                  <c:v>38849</c:v>
                </c:pt>
                <c:pt idx="288">
                  <c:v>36592</c:v>
                </c:pt>
                <c:pt idx="289">
                  <c:v>43461</c:v>
                </c:pt>
                <c:pt idx="290">
                  <c:v>38514</c:v>
                </c:pt>
                <c:pt idx="291">
                  <c:v>41914</c:v>
                </c:pt>
                <c:pt idx="292">
                  <c:v>28837</c:v>
                </c:pt>
                <c:pt idx="293">
                  <c:v>24753</c:v>
                </c:pt>
                <c:pt idx="294">
                  <c:v>30768</c:v>
                </c:pt>
                <c:pt idx="295">
                  <c:v>33554</c:v>
                </c:pt>
                <c:pt idx="296">
                  <c:v>40082</c:v>
                </c:pt>
                <c:pt idx="297">
                  <c:v>35131</c:v>
                </c:pt>
                <c:pt idx="298">
                  <c:v>31232</c:v>
                </c:pt>
                <c:pt idx="299">
                  <c:v>29425</c:v>
                </c:pt>
                <c:pt idx="300">
                  <c:v>26630</c:v>
                </c:pt>
                <c:pt idx="301">
                  <c:v>42805</c:v>
                </c:pt>
                <c:pt idx="302">
                  <c:v>44389</c:v>
                </c:pt>
                <c:pt idx="303">
                  <c:v>37265</c:v>
                </c:pt>
                <c:pt idx="304">
                  <c:v>27401</c:v>
                </c:pt>
                <c:pt idx="305">
                  <c:v>24379</c:v>
                </c:pt>
                <c:pt idx="306">
                  <c:v>27778</c:v>
                </c:pt>
                <c:pt idx="307">
                  <c:v>30671</c:v>
                </c:pt>
                <c:pt idx="308">
                  <c:v>38309</c:v>
                </c:pt>
                <c:pt idx="309">
                  <c:v>44734</c:v>
                </c:pt>
                <c:pt idx="310">
                  <c:v>44791</c:v>
                </c:pt>
                <c:pt idx="311">
                  <c:v>42605</c:v>
                </c:pt>
                <c:pt idx="312">
                  <c:v>39508</c:v>
                </c:pt>
                <c:pt idx="313">
                  <c:v>31743</c:v>
                </c:pt>
                <c:pt idx="314">
                  <c:v>27948</c:v>
                </c:pt>
                <c:pt idx="315">
                  <c:v>40548</c:v>
                </c:pt>
                <c:pt idx="316">
                  <c:v>46977</c:v>
                </c:pt>
                <c:pt idx="317">
                  <c:v>46097</c:v>
                </c:pt>
                <c:pt idx="318">
                  <c:v>49466</c:v>
                </c:pt>
                <c:pt idx="319">
                  <c:v>45358</c:v>
                </c:pt>
                <c:pt idx="320">
                  <c:v>34370</c:v>
                </c:pt>
                <c:pt idx="321">
                  <c:v>32381</c:v>
                </c:pt>
                <c:pt idx="322">
                  <c:v>43471</c:v>
                </c:pt>
                <c:pt idx="323">
                  <c:v>43748</c:v>
                </c:pt>
                <c:pt idx="324">
                  <c:v>43725</c:v>
                </c:pt>
                <c:pt idx="325">
                  <c:v>51764</c:v>
                </c:pt>
                <c:pt idx="326">
                  <c:v>42987</c:v>
                </c:pt>
                <c:pt idx="327">
                  <c:v>35456</c:v>
                </c:pt>
                <c:pt idx="328">
                  <c:v>34580</c:v>
                </c:pt>
                <c:pt idx="329">
                  <c:v>48097</c:v>
                </c:pt>
                <c:pt idx="330">
                  <c:v>46491</c:v>
                </c:pt>
                <c:pt idx="331">
                  <c:v>54114</c:v>
                </c:pt>
                <c:pt idx="332">
                  <c:v>52419</c:v>
                </c:pt>
                <c:pt idx="333">
                  <c:v>40629</c:v>
                </c:pt>
                <c:pt idx="334">
                  <c:v>33162</c:v>
                </c:pt>
                <c:pt idx="335">
                  <c:v>31893</c:v>
                </c:pt>
                <c:pt idx="336">
                  <c:v>42944</c:v>
                </c:pt>
                <c:pt idx="337">
                  <c:v>46893</c:v>
                </c:pt>
                <c:pt idx="338">
                  <c:v>42168</c:v>
                </c:pt>
                <c:pt idx="339">
                  <c:v>44231</c:v>
                </c:pt>
                <c:pt idx="340">
                  <c:v>48102</c:v>
                </c:pt>
                <c:pt idx="341">
                  <c:v>30900</c:v>
                </c:pt>
                <c:pt idx="342">
                  <c:v>28015</c:v>
                </c:pt>
                <c:pt idx="343">
                  <c:v>38528</c:v>
                </c:pt>
                <c:pt idx="344">
                  <c:v>41053</c:v>
                </c:pt>
                <c:pt idx="345">
                  <c:v>38401</c:v>
                </c:pt>
                <c:pt idx="346">
                  <c:v>35404</c:v>
                </c:pt>
                <c:pt idx="347">
                  <c:v>24889</c:v>
                </c:pt>
                <c:pt idx="348">
                  <c:v>24250</c:v>
                </c:pt>
                <c:pt idx="349">
                  <c:v>19641</c:v>
                </c:pt>
                <c:pt idx="350">
                  <c:v>26156</c:v>
                </c:pt>
                <c:pt idx="351">
                  <c:v>22750</c:v>
                </c:pt>
                <c:pt idx="352">
                  <c:v>22556</c:v>
                </c:pt>
                <c:pt idx="353">
                  <c:v>71814</c:v>
                </c:pt>
                <c:pt idx="354">
                  <c:v>32170</c:v>
                </c:pt>
                <c:pt idx="355">
                  <c:v>29309</c:v>
                </c:pt>
                <c:pt idx="356">
                  <c:v>43273</c:v>
                </c:pt>
                <c:pt idx="357">
                  <c:v>55576</c:v>
                </c:pt>
                <c:pt idx="358">
                  <c:v>52476</c:v>
                </c:pt>
                <c:pt idx="359">
                  <c:v>50019</c:v>
                </c:pt>
                <c:pt idx="360">
                  <c:v>39766</c:v>
                </c:pt>
                <c:pt idx="361">
                  <c:v>31394</c:v>
                </c:pt>
                <c:pt idx="362">
                  <c:v>21229</c:v>
                </c:pt>
                <c:pt idx="363">
                  <c:v>18940</c:v>
                </c:pt>
                <c:pt idx="364">
                  <c:v>29990</c:v>
                </c:pt>
                <c:pt idx="365">
                  <c:v>47667</c:v>
                </c:pt>
                <c:pt idx="366">
                  <c:v>38496</c:v>
                </c:pt>
                <c:pt idx="367">
                  <c:v>21298</c:v>
                </c:pt>
                <c:pt idx="368">
                  <c:v>37884</c:v>
                </c:pt>
                <c:pt idx="369">
                  <c:v>29884</c:v>
                </c:pt>
                <c:pt idx="370">
                  <c:v>37837</c:v>
                </c:pt>
                <c:pt idx="371">
                  <c:v>43962</c:v>
                </c:pt>
                <c:pt idx="372">
                  <c:v>61625</c:v>
                </c:pt>
                <c:pt idx="373">
                  <c:v>49705</c:v>
                </c:pt>
                <c:pt idx="374">
                  <c:v>45068</c:v>
                </c:pt>
                <c:pt idx="375">
                  <c:v>50156</c:v>
                </c:pt>
                <c:pt idx="376">
                  <c:v>28102</c:v>
                </c:pt>
                <c:pt idx="377">
                  <c:v>41502</c:v>
                </c:pt>
                <c:pt idx="378">
                  <c:v>47064</c:v>
                </c:pt>
                <c:pt idx="379">
                  <c:v>58752</c:v>
                </c:pt>
                <c:pt idx="380">
                  <c:v>35943</c:v>
                </c:pt>
                <c:pt idx="381">
                  <c:v>45963</c:v>
                </c:pt>
                <c:pt idx="382">
                  <c:v>43807</c:v>
                </c:pt>
                <c:pt idx="383">
                  <c:v>26304</c:v>
                </c:pt>
                <c:pt idx="384">
                  <c:v>37582</c:v>
                </c:pt>
                <c:pt idx="385">
                  <c:v>50125</c:v>
                </c:pt>
                <c:pt idx="386">
                  <c:v>49518</c:v>
                </c:pt>
                <c:pt idx="387">
                  <c:v>53162</c:v>
                </c:pt>
                <c:pt idx="388">
                  <c:v>51619</c:v>
                </c:pt>
                <c:pt idx="389">
                  <c:v>45881</c:v>
                </c:pt>
                <c:pt idx="390">
                  <c:v>30638</c:v>
                </c:pt>
                <c:pt idx="391">
                  <c:v>39042</c:v>
                </c:pt>
                <c:pt idx="392">
                  <c:v>48287</c:v>
                </c:pt>
                <c:pt idx="393">
                  <c:v>45714</c:v>
                </c:pt>
                <c:pt idx="394">
                  <c:v>54766</c:v>
                </c:pt>
                <c:pt idx="395">
                  <c:v>41406</c:v>
                </c:pt>
                <c:pt idx="396">
                  <c:v>36045</c:v>
                </c:pt>
                <c:pt idx="397">
                  <c:v>33881</c:v>
                </c:pt>
                <c:pt idx="398">
                  <c:v>38347</c:v>
                </c:pt>
                <c:pt idx="399">
                  <c:v>49759</c:v>
                </c:pt>
                <c:pt idx="400">
                  <c:v>53457</c:v>
                </c:pt>
                <c:pt idx="401">
                  <c:v>54253</c:v>
                </c:pt>
                <c:pt idx="402">
                  <c:v>48180</c:v>
                </c:pt>
                <c:pt idx="403">
                  <c:v>43707</c:v>
                </c:pt>
                <c:pt idx="404">
                  <c:v>30918</c:v>
                </c:pt>
                <c:pt idx="405">
                  <c:v>34434</c:v>
                </c:pt>
                <c:pt idx="406">
                  <c:v>50641</c:v>
                </c:pt>
                <c:pt idx="407">
                  <c:v>44186</c:v>
                </c:pt>
                <c:pt idx="408">
                  <c:v>48728</c:v>
                </c:pt>
                <c:pt idx="409">
                  <c:v>50198</c:v>
                </c:pt>
                <c:pt idx="410">
                  <c:v>44955</c:v>
                </c:pt>
                <c:pt idx="411">
                  <c:v>31280</c:v>
                </c:pt>
                <c:pt idx="412">
                  <c:v>37267</c:v>
                </c:pt>
                <c:pt idx="413">
                  <c:v>48107</c:v>
                </c:pt>
                <c:pt idx="414">
                  <c:v>47048</c:v>
                </c:pt>
                <c:pt idx="415">
                  <c:v>55681</c:v>
                </c:pt>
                <c:pt idx="416">
                  <c:v>41559</c:v>
                </c:pt>
                <c:pt idx="417">
                  <c:v>42263</c:v>
                </c:pt>
                <c:pt idx="418">
                  <c:v>32525</c:v>
                </c:pt>
                <c:pt idx="419">
                  <c:v>36867</c:v>
                </c:pt>
                <c:pt idx="420">
                  <c:v>51895</c:v>
                </c:pt>
                <c:pt idx="421">
                  <c:v>41057</c:v>
                </c:pt>
                <c:pt idx="422">
                  <c:v>55483</c:v>
                </c:pt>
                <c:pt idx="423">
                  <c:v>51664</c:v>
                </c:pt>
                <c:pt idx="424">
                  <c:v>41722</c:v>
                </c:pt>
                <c:pt idx="425">
                  <c:v>32389</c:v>
                </c:pt>
                <c:pt idx="426">
                  <c:v>35713</c:v>
                </c:pt>
                <c:pt idx="427">
                  <c:v>51536</c:v>
                </c:pt>
                <c:pt idx="428">
                  <c:v>51176</c:v>
                </c:pt>
                <c:pt idx="429">
                  <c:v>50122</c:v>
                </c:pt>
                <c:pt idx="430">
                  <c:v>46635</c:v>
                </c:pt>
                <c:pt idx="431">
                  <c:v>44705</c:v>
                </c:pt>
                <c:pt idx="432">
                  <c:v>30249</c:v>
                </c:pt>
                <c:pt idx="433">
                  <c:v>31963</c:v>
                </c:pt>
                <c:pt idx="434">
                  <c:v>45090</c:v>
                </c:pt>
                <c:pt idx="435">
                  <c:v>38640</c:v>
                </c:pt>
                <c:pt idx="436">
                  <c:v>21713</c:v>
                </c:pt>
                <c:pt idx="437">
                  <c:v>15945</c:v>
                </c:pt>
                <c:pt idx="438">
                  <c:v>22519</c:v>
                </c:pt>
                <c:pt idx="439">
                  <c:v>27640</c:v>
                </c:pt>
                <c:pt idx="440">
                  <c:v>36988</c:v>
                </c:pt>
                <c:pt idx="441">
                  <c:v>43504</c:v>
                </c:pt>
                <c:pt idx="442">
                  <c:v>53158</c:v>
                </c:pt>
                <c:pt idx="443">
                  <c:v>55831</c:v>
                </c:pt>
                <c:pt idx="444">
                  <c:v>71685</c:v>
                </c:pt>
                <c:pt idx="445">
                  <c:v>41765</c:v>
                </c:pt>
                <c:pt idx="446">
                  <c:v>53679</c:v>
                </c:pt>
                <c:pt idx="447">
                  <c:v>54406</c:v>
                </c:pt>
                <c:pt idx="448">
                  <c:v>61861</c:v>
                </c:pt>
                <c:pt idx="449">
                  <c:v>56318</c:v>
                </c:pt>
                <c:pt idx="450">
                  <c:v>62386</c:v>
                </c:pt>
                <c:pt idx="451">
                  <c:v>73092</c:v>
                </c:pt>
                <c:pt idx="452">
                  <c:v>71834</c:v>
                </c:pt>
                <c:pt idx="453">
                  <c:v>52132</c:v>
                </c:pt>
                <c:pt idx="454">
                  <c:v>53491</c:v>
                </c:pt>
                <c:pt idx="455">
                  <c:v>51600</c:v>
                </c:pt>
                <c:pt idx="456">
                  <c:v>49731</c:v>
                </c:pt>
                <c:pt idx="457">
                  <c:v>58367</c:v>
                </c:pt>
                <c:pt idx="458">
                  <c:v>65207</c:v>
                </c:pt>
                <c:pt idx="459">
                  <c:v>56682</c:v>
                </c:pt>
                <c:pt idx="460">
                  <c:v>49330</c:v>
                </c:pt>
                <c:pt idx="461">
                  <c:v>51495</c:v>
                </c:pt>
                <c:pt idx="462">
                  <c:v>69184</c:v>
                </c:pt>
                <c:pt idx="463">
                  <c:v>70533</c:v>
                </c:pt>
                <c:pt idx="464">
                  <c:v>68996</c:v>
                </c:pt>
                <c:pt idx="465">
                  <c:v>74185</c:v>
                </c:pt>
                <c:pt idx="466">
                  <c:v>63164</c:v>
                </c:pt>
                <c:pt idx="467">
                  <c:v>48350</c:v>
                </c:pt>
                <c:pt idx="468">
                  <c:v>52713</c:v>
                </c:pt>
                <c:pt idx="469">
                  <c:v>59153</c:v>
                </c:pt>
                <c:pt idx="470">
                  <c:v>42072</c:v>
                </c:pt>
                <c:pt idx="471">
                  <c:v>79322</c:v>
                </c:pt>
                <c:pt idx="472">
                  <c:v>73805</c:v>
                </c:pt>
                <c:pt idx="473">
                  <c:v>75605</c:v>
                </c:pt>
                <c:pt idx="474">
                  <c:v>60229</c:v>
                </c:pt>
                <c:pt idx="475">
                  <c:v>62361</c:v>
                </c:pt>
                <c:pt idx="476">
                  <c:v>70742</c:v>
                </c:pt>
                <c:pt idx="477">
                  <c:v>74391</c:v>
                </c:pt>
                <c:pt idx="478">
                  <c:v>90503</c:v>
                </c:pt>
                <c:pt idx="479">
                  <c:v>95451</c:v>
                </c:pt>
                <c:pt idx="480">
                  <c:v>98274</c:v>
                </c:pt>
                <c:pt idx="481">
                  <c:v>79533</c:v>
                </c:pt>
                <c:pt idx="482">
                  <c:v>80668</c:v>
                </c:pt>
                <c:pt idx="483">
                  <c:v>103265</c:v>
                </c:pt>
                <c:pt idx="484">
                  <c:v>100313</c:v>
                </c:pt>
                <c:pt idx="485">
                  <c:v>98572</c:v>
                </c:pt>
                <c:pt idx="486">
                  <c:v>102765</c:v>
                </c:pt>
                <c:pt idx="487">
                  <c:v>110983</c:v>
                </c:pt>
                <c:pt idx="488">
                  <c:v>86292</c:v>
                </c:pt>
                <c:pt idx="489">
                  <c:v>92398</c:v>
                </c:pt>
                <c:pt idx="490">
                  <c:v>136765</c:v>
                </c:pt>
                <c:pt idx="491">
                  <c:v>141957</c:v>
                </c:pt>
                <c:pt idx="492">
                  <c:v>135936</c:v>
                </c:pt>
                <c:pt idx="493">
                  <c:v>142005</c:v>
                </c:pt>
                <c:pt idx="494">
                  <c:v>145294</c:v>
                </c:pt>
                <c:pt idx="495">
                  <c:v>128055</c:v>
                </c:pt>
                <c:pt idx="496">
                  <c:v>123317</c:v>
                </c:pt>
                <c:pt idx="497">
                  <c:v>159354</c:v>
                </c:pt>
                <c:pt idx="498">
                  <c:v>172859</c:v>
                </c:pt>
                <c:pt idx="499">
                  <c:v>185321</c:v>
                </c:pt>
                <c:pt idx="500">
                  <c:v>179216</c:v>
                </c:pt>
                <c:pt idx="501">
                  <c:v>188551</c:v>
                </c:pt>
                <c:pt idx="502">
                  <c:v>138046</c:v>
                </c:pt>
                <c:pt idx="503">
                  <c:v>127461</c:v>
                </c:pt>
                <c:pt idx="504">
                  <c:v>114674</c:v>
                </c:pt>
                <c:pt idx="505">
                  <c:v>116232</c:v>
                </c:pt>
                <c:pt idx="506">
                  <c:v>228702</c:v>
                </c:pt>
                <c:pt idx="507">
                  <c:v>202385</c:v>
                </c:pt>
                <c:pt idx="508">
                  <c:v>179953</c:v>
                </c:pt>
                <c:pt idx="509">
                  <c:v>124139</c:v>
                </c:pt>
                <c:pt idx="510">
                  <c:v>121266</c:v>
                </c:pt>
                <c:pt idx="511">
                  <c:v>180202</c:v>
                </c:pt>
                <c:pt idx="512">
                  <c:v>185181</c:v>
                </c:pt>
                <c:pt idx="513">
                  <c:v>173464</c:v>
                </c:pt>
                <c:pt idx="514">
                  <c:v>164999</c:v>
                </c:pt>
                <c:pt idx="515">
                  <c:v>150222</c:v>
                </c:pt>
                <c:pt idx="516">
                  <c:v>112661</c:v>
                </c:pt>
                <c:pt idx="517">
                  <c:v>106785</c:v>
                </c:pt>
                <c:pt idx="518">
                  <c:v>151712</c:v>
                </c:pt>
                <c:pt idx="519">
                  <c:v>148812</c:v>
                </c:pt>
                <c:pt idx="520">
                  <c:v>153917</c:v>
                </c:pt>
                <c:pt idx="521">
                  <c:v>148980</c:v>
                </c:pt>
                <c:pt idx="522">
                  <c:v>144055</c:v>
                </c:pt>
                <c:pt idx="523">
                  <c:v>102565</c:v>
                </c:pt>
                <c:pt idx="524">
                  <c:v>99387</c:v>
                </c:pt>
                <c:pt idx="525">
                  <c:v>146150</c:v>
                </c:pt>
                <c:pt idx="526">
                  <c:v>135459</c:v>
                </c:pt>
                <c:pt idx="527">
                  <c:v>136252</c:v>
                </c:pt>
                <c:pt idx="528">
                  <c:v>146481</c:v>
                </c:pt>
                <c:pt idx="529">
                  <c:v>126416</c:v>
                </c:pt>
                <c:pt idx="530">
                  <c:v>89768</c:v>
                </c:pt>
                <c:pt idx="531">
                  <c:v>78377</c:v>
                </c:pt>
                <c:pt idx="532">
                  <c:v>101426</c:v>
                </c:pt>
                <c:pt idx="533">
                  <c:v>78626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5-4C29-A5B1-5B1ED222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049085"/>
        <c:axId val="582773628"/>
      </c:barChart>
      <c:dateAx>
        <c:axId val="19983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6515179"/>
        <c:crosses val="autoZero"/>
        <c:auto val="1"/>
        <c:lblOffset val="100"/>
        <c:baseTimeUnit val="days"/>
      </c:dateAx>
      <c:valAx>
        <c:axId val="336515179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Kasus harian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8399560"/>
        <c:crosses val="autoZero"/>
        <c:crossBetween val="between"/>
      </c:valAx>
      <c:dateAx>
        <c:axId val="1289049085"/>
        <c:scaling>
          <c:orientation val="minMax"/>
        </c:scaling>
        <c:delete val="0"/>
        <c:axPos val="b"/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2773628"/>
        <c:crosses val="autoZero"/>
        <c:auto val="1"/>
        <c:lblOffset val="100"/>
        <c:baseTimeUnit val="days"/>
      </c:dateAx>
      <c:valAx>
        <c:axId val="582773628"/>
        <c:scaling>
          <c:orientation val="minMax"/>
          <c:max val="200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orang dites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04908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Jumlah orang yang telah menerima vaksin Covid-19 di Indonesia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'Statistik Harian'!$AQ$1</c:f>
              <c:strCache>
                <c:ptCount val="1"/>
                <c:pt idx="0">
                  <c:v>Dosis pertama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Harian'!$AQ$2:$AQ$1461</c:f>
              <c:numCache>
                <c:formatCode>#,##0</c:formatCode>
                <c:ptCount val="1460"/>
                <c:pt idx="316">
                  <c:v>66</c:v>
                </c:pt>
                <c:pt idx="317">
                  <c:v>7760</c:v>
                </c:pt>
                <c:pt idx="318">
                  <c:v>18958</c:v>
                </c:pt>
                <c:pt idx="319">
                  <c:v>24414</c:v>
                </c:pt>
                <c:pt idx="320">
                  <c:v>24540</c:v>
                </c:pt>
                <c:pt idx="321">
                  <c:v>41918</c:v>
                </c:pt>
                <c:pt idx="322">
                  <c:v>58225</c:v>
                </c:pt>
                <c:pt idx="323">
                  <c:v>81244</c:v>
                </c:pt>
                <c:pt idx="324">
                  <c:v>109836</c:v>
                </c:pt>
                <c:pt idx="325">
                  <c:v>134834</c:v>
                </c:pt>
                <c:pt idx="326">
                  <c:v>150201</c:v>
                </c:pt>
                <c:pt idx="327">
                  <c:v>152009</c:v>
                </c:pt>
                <c:pt idx="328">
                  <c:v>161959</c:v>
                </c:pt>
                <c:pt idx="329">
                  <c:v>245685</c:v>
                </c:pt>
                <c:pt idx="330">
                  <c:v>308003</c:v>
                </c:pt>
                <c:pt idx="331">
                  <c:v>368318</c:v>
                </c:pt>
                <c:pt idx="332">
                  <c:v>405012</c:v>
                </c:pt>
                <c:pt idx="333">
                  <c:v>482145</c:v>
                </c:pt>
                <c:pt idx="334">
                  <c:v>493133</c:v>
                </c:pt>
                <c:pt idx="335">
                  <c:v>539532</c:v>
                </c:pt>
                <c:pt idx="336">
                  <c:v>596260</c:v>
                </c:pt>
                <c:pt idx="337">
                  <c:v>646026</c:v>
                </c:pt>
                <c:pt idx="338">
                  <c:v>700266</c:v>
                </c:pt>
                <c:pt idx="339">
                  <c:v>744884</c:v>
                </c:pt>
                <c:pt idx="340">
                  <c:v>777096</c:v>
                </c:pt>
                <c:pt idx="341">
                  <c:v>784318</c:v>
                </c:pt>
                <c:pt idx="342">
                  <c:v>814585</c:v>
                </c:pt>
                <c:pt idx="343">
                  <c:v>845407</c:v>
                </c:pt>
                <c:pt idx="344">
                  <c:v>969546</c:v>
                </c:pt>
                <c:pt idx="345">
                  <c:v>1017186</c:v>
                </c:pt>
                <c:pt idx="346">
                  <c:v>1038756</c:v>
                </c:pt>
                <c:pt idx="347">
                  <c:v>1060326</c:v>
                </c:pt>
                <c:pt idx="348">
                  <c:v>1068747</c:v>
                </c:pt>
                <c:pt idx="349">
                  <c:v>1096095</c:v>
                </c:pt>
                <c:pt idx="350">
                  <c:v>1120963</c:v>
                </c:pt>
                <c:pt idx="351">
                  <c:v>1149939</c:v>
                </c:pt>
                <c:pt idx="352">
                  <c:v>1164144</c:v>
                </c:pt>
                <c:pt idx="353">
                  <c:v>1191031</c:v>
                </c:pt>
                <c:pt idx="354">
                  <c:v>1224091</c:v>
                </c:pt>
                <c:pt idx="355">
                  <c:v>1227918</c:v>
                </c:pt>
                <c:pt idx="356">
                  <c:v>1244215</c:v>
                </c:pt>
                <c:pt idx="357">
                  <c:v>1269905</c:v>
                </c:pt>
                <c:pt idx="358">
                  <c:v>1363138</c:v>
                </c:pt>
                <c:pt idx="359">
                  <c:v>1461920</c:v>
                </c:pt>
                <c:pt idx="360">
                  <c:v>1583581</c:v>
                </c:pt>
                <c:pt idx="361">
                  <c:v>1616165</c:v>
                </c:pt>
                <c:pt idx="362">
                  <c:v>1691724</c:v>
                </c:pt>
                <c:pt idx="363">
                  <c:v>1720523</c:v>
                </c:pt>
                <c:pt idx="364">
                  <c:v>1935478</c:v>
                </c:pt>
                <c:pt idx="365">
                  <c:v>2104967</c:v>
                </c:pt>
                <c:pt idx="366">
                  <c:v>2286123</c:v>
                </c:pt>
                <c:pt idx="367">
                  <c:v>2413615</c:v>
                </c:pt>
                <c:pt idx="368">
                  <c:v>2552265</c:v>
                </c:pt>
                <c:pt idx="369">
                  <c:v>2888757</c:v>
                </c:pt>
                <c:pt idx="370">
                  <c:v>3098025</c:v>
                </c:pt>
                <c:pt idx="371">
                  <c:v>3337026</c:v>
                </c:pt>
                <c:pt idx="372">
                  <c:v>3574698</c:v>
                </c:pt>
                <c:pt idx="373">
                  <c:v>3696059</c:v>
                </c:pt>
                <c:pt idx="374">
                  <c:v>3769174</c:v>
                </c:pt>
                <c:pt idx="375">
                  <c:v>3985596</c:v>
                </c:pt>
                <c:pt idx="376">
                  <c:v>4020124</c:v>
                </c:pt>
                <c:pt idx="377">
                  <c:v>4166862</c:v>
                </c:pt>
                <c:pt idx="378">
                  <c:v>4468951</c:v>
                </c:pt>
                <c:pt idx="379">
                  <c:v>4705248</c:v>
                </c:pt>
                <c:pt idx="380">
                  <c:v>4838752</c:v>
                </c:pt>
                <c:pt idx="381">
                  <c:v>5124948</c:v>
                </c:pt>
                <c:pt idx="382">
                  <c:v>5533379</c:v>
                </c:pt>
                <c:pt idx="383">
                  <c:v>5567280</c:v>
                </c:pt>
                <c:pt idx="384">
                  <c:v>5732210</c:v>
                </c:pt>
                <c:pt idx="385">
                  <c:v>5978251</c:v>
                </c:pt>
                <c:pt idx="386">
                  <c:v>6389837</c:v>
                </c:pt>
                <c:pt idx="387">
                  <c:v>6730456</c:v>
                </c:pt>
                <c:pt idx="388">
                  <c:v>6990082</c:v>
                </c:pt>
                <c:pt idx="389">
                  <c:v>7190663</c:v>
                </c:pt>
                <c:pt idx="390">
                  <c:v>7251039</c:v>
                </c:pt>
                <c:pt idx="391">
                  <c:v>7435851</c:v>
                </c:pt>
                <c:pt idx="392">
                  <c:v>7840024</c:v>
                </c:pt>
                <c:pt idx="393">
                  <c:v>8115714</c:v>
                </c:pt>
                <c:pt idx="394">
                  <c:v>8371577</c:v>
                </c:pt>
                <c:pt idx="395">
                  <c:v>8424729</c:v>
                </c:pt>
                <c:pt idx="396">
                  <c:v>8544910</c:v>
                </c:pt>
                <c:pt idx="397">
                  <c:v>8634321</c:v>
                </c:pt>
                <c:pt idx="398">
                  <c:v>8856373</c:v>
                </c:pt>
                <c:pt idx="399">
                  <c:v>9021106</c:v>
                </c:pt>
                <c:pt idx="400">
                  <c:v>9196435</c:v>
                </c:pt>
                <c:pt idx="401">
                  <c:v>9374089</c:v>
                </c:pt>
                <c:pt idx="402">
                  <c:v>9809471</c:v>
                </c:pt>
                <c:pt idx="403">
                  <c:v>10002901</c:v>
                </c:pt>
                <c:pt idx="404">
                  <c:v>10049541</c:v>
                </c:pt>
                <c:pt idx="405">
                  <c:v>10280073</c:v>
                </c:pt>
                <c:pt idx="406">
                  <c:v>10377734</c:v>
                </c:pt>
                <c:pt idx="407">
                  <c:v>10481905</c:v>
                </c:pt>
                <c:pt idx="408">
                  <c:v>10600469</c:v>
                </c:pt>
                <c:pt idx="409">
                  <c:v>10709628</c:v>
                </c:pt>
                <c:pt idx="410">
                  <c:v>10801563</c:v>
                </c:pt>
                <c:pt idx="411">
                  <c:v>10828733</c:v>
                </c:pt>
                <c:pt idx="412">
                  <c:v>10972343</c:v>
                </c:pt>
                <c:pt idx="413">
                  <c:v>11116253</c:v>
                </c:pt>
                <c:pt idx="414">
                  <c:v>11302294</c:v>
                </c:pt>
                <c:pt idx="415">
                  <c:v>11432711</c:v>
                </c:pt>
                <c:pt idx="416">
                  <c:v>11623251</c:v>
                </c:pt>
                <c:pt idx="417">
                  <c:v>11718546</c:v>
                </c:pt>
                <c:pt idx="418">
                  <c:v>11741559</c:v>
                </c:pt>
                <c:pt idx="419">
                  <c:v>11872598</c:v>
                </c:pt>
                <c:pt idx="420">
                  <c:v>12015912</c:v>
                </c:pt>
                <c:pt idx="421">
                  <c:v>12150377</c:v>
                </c:pt>
                <c:pt idx="422">
                  <c:v>12306755</c:v>
                </c:pt>
                <c:pt idx="423">
                  <c:v>12422253</c:v>
                </c:pt>
                <c:pt idx="424">
                  <c:v>12457164</c:v>
                </c:pt>
                <c:pt idx="425">
                  <c:v>12469406</c:v>
                </c:pt>
                <c:pt idx="426">
                  <c:v>12572111</c:v>
                </c:pt>
                <c:pt idx="427">
                  <c:v>12699568</c:v>
                </c:pt>
                <c:pt idx="428">
                  <c:v>12851885</c:v>
                </c:pt>
                <c:pt idx="429">
                  <c:v>13028699</c:v>
                </c:pt>
                <c:pt idx="430">
                  <c:v>13180814</c:v>
                </c:pt>
                <c:pt idx="431">
                  <c:v>13321503</c:v>
                </c:pt>
                <c:pt idx="432">
                  <c:v>13349469</c:v>
                </c:pt>
                <c:pt idx="433">
                  <c:v>13513606</c:v>
                </c:pt>
                <c:pt idx="434">
                  <c:v>13647777</c:v>
                </c:pt>
                <c:pt idx="435">
                  <c:v>13691877</c:v>
                </c:pt>
                <c:pt idx="436">
                  <c:v>13697256</c:v>
                </c:pt>
                <c:pt idx="437">
                  <c:v>13700389</c:v>
                </c:pt>
                <c:pt idx="438">
                  <c:v>13725144</c:v>
                </c:pt>
                <c:pt idx="439">
                  <c:v>13745160</c:v>
                </c:pt>
                <c:pt idx="440">
                  <c:v>13828102</c:v>
                </c:pt>
                <c:pt idx="441">
                  <c:v>13985952</c:v>
                </c:pt>
                <c:pt idx="442">
                  <c:v>14197224</c:v>
                </c:pt>
                <c:pt idx="443">
                  <c:v>14452878</c:v>
                </c:pt>
                <c:pt idx="444">
                  <c:v>14685236</c:v>
                </c:pt>
                <c:pt idx="445">
                  <c:v>14869827</c:v>
                </c:pt>
                <c:pt idx="446">
                  <c:v>14909734</c:v>
                </c:pt>
                <c:pt idx="447">
                  <c:v>14919592</c:v>
                </c:pt>
                <c:pt idx="448">
                  <c:v>15330306</c:v>
                </c:pt>
                <c:pt idx="449">
                  <c:v>15546158</c:v>
                </c:pt>
                <c:pt idx="450">
                  <c:v>15851702</c:v>
                </c:pt>
                <c:pt idx="451">
                  <c:v>16089473</c:v>
                </c:pt>
                <c:pt idx="452">
                  <c:v>16288762</c:v>
                </c:pt>
                <c:pt idx="453">
                  <c:v>16304700</c:v>
                </c:pt>
                <c:pt idx="454">
                  <c:v>16558536</c:v>
                </c:pt>
                <c:pt idx="455">
                  <c:v>16605261</c:v>
                </c:pt>
                <c:pt idx="456">
                  <c:v>16850189</c:v>
                </c:pt>
                <c:pt idx="457">
                  <c:v>17148821</c:v>
                </c:pt>
                <c:pt idx="458">
                  <c:v>17416321</c:v>
                </c:pt>
                <c:pt idx="459">
                  <c:v>17617095</c:v>
                </c:pt>
                <c:pt idx="460">
                  <c:v>17662226</c:v>
                </c:pt>
                <c:pt idx="461">
                  <c:v>17812458</c:v>
                </c:pt>
                <c:pt idx="462">
                  <c:v>18470759</c:v>
                </c:pt>
                <c:pt idx="463">
                  <c:v>18934997</c:v>
                </c:pt>
                <c:pt idx="464">
                  <c:v>19440524</c:v>
                </c:pt>
                <c:pt idx="465">
                  <c:v>19834929</c:v>
                </c:pt>
                <c:pt idx="466">
                  <c:v>20157174</c:v>
                </c:pt>
                <c:pt idx="467">
                  <c:v>20158937</c:v>
                </c:pt>
                <c:pt idx="468">
                  <c:v>20667572</c:v>
                </c:pt>
                <c:pt idx="469">
                  <c:v>20904723</c:v>
                </c:pt>
                <c:pt idx="470">
                  <c:v>21708446</c:v>
                </c:pt>
                <c:pt idx="471">
                  <c:v>22236189</c:v>
                </c:pt>
                <c:pt idx="472">
                  <c:v>22656788</c:v>
                </c:pt>
                <c:pt idx="473">
                  <c:v>22992560</c:v>
                </c:pt>
                <c:pt idx="474">
                  <c:v>23071123</c:v>
                </c:pt>
                <c:pt idx="475">
                  <c:v>23530219</c:v>
                </c:pt>
                <c:pt idx="476">
                  <c:v>23998166</c:v>
                </c:pt>
                <c:pt idx="477">
                  <c:v>24664995</c:v>
                </c:pt>
                <c:pt idx="478">
                  <c:v>25237997</c:v>
                </c:pt>
                <c:pt idx="479">
                  <c:v>25735376</c:v>
                </c:pt>
                <c:pt idx="480">
                  <c:v>26325854</c:v>
                </c:pt>
                <c:pt idx="481">
                  <c:v>27200222</c:v>
                </c:pt>
                <c:pt idx="482">
                  <c:v>27789896</c:v>
                </c:pt>
                <c:pt idx="483">
                  <c:v>28671106</c:v>
                </c:pt>
                <c:pt idx="484">
                  <c:v>29556053</c:v>
                </c:pt>
                <c:pt idx="485">
                  <c:v>30483730</c:v>
                </c:pt>
                <c:pt idx="486">
                  <c:v>31090765</c:v>
                </c:pt>
                <c:pt idx="487">
                  <c:v>31961064</c:v>
                </c:pt>
                <c:pt idx="488">
                  <c:v>32063745</c:v>
                </c:pt>
                <c:pt idx="489">
                  <c:v>32460653</c:v>
                </c:pt>
                <c:pt idx="490">
                  <c:v>33488253</c:v>
                </c:pt>
                <c:pt idx="491">
                  <c:v>34249444</c:v>
                </c:pt>
                <c:pt idx="492">
                  <c:v>34959051</c:v>
                </c:pt>
                <c:pt idx="493">
                  <c:v>36059414</c:v>
                </c:pt>
                <c:pt idx="494">
                  <c:v>36217975</c:v>
                </c:pt>
                <c:pt idx="495">
                  <c:v>36278606</c:v>
                </c:pt>
                <c:pt idx="496">
                  <c:v>36395019</c:v>
                </c:pt>
                <c:pt idx="497">
                  <c:v>37031826</c:v>
                </c:pt>
                <c:pt idx="498">
                  <c:v>39278153</c:v>
                </c:pt>
                <c:pt idx="499">
                  <c:v>39943004</c:v>
                </c:pt>
                <c:pt idx="500">
                  <c:v>40912440</c:v>
                </c:pt>
                <c:pt idx="501">
                  <c:v>41268627</c:v>
                </c:pt>
                <c:pt idx="502">
                  <c:v>41778063</c:v>
                </c:pt>
                <c:pt idx="503">
                  <c:v>42313731</c:v>
                </c:pt>
                <c:pt idx="504">
                  <c:v>42360779</c:v>
                </c:pt>
                <c:pt idx="505">
                  <c:v>42868023</c:v>
                </c:pt>
                <c:pt idx="506">
                  <c:v>43471431</c:v>
                </c:pt>
                <c:pt idx="507">
                  <c:v>43932287</c:v>
                </c:pt>
                <c:pt idx="508">
                  <c:v>44342198</c:v>
                </c:pt>
                <c:pt idx="509">
                  <c:v>44551337</c:v>
                </c:pt>
                <c:pt idx="510">
                  <c:v>45012649</c:v>
                </c:pt>
                <c:pt idx="511">
                  <c:v>45534183</c:v>
                </c:pt>
                <c:pt idx="512">
                  <c:v>46053004</c:v>
                </c:pt>
                <c:pt idx="513">
                  <c:v>46567370</c:v>
                </c:pt>
                <c:pt idx="514">
                  <c:v>47014920</c:v>
                </c:pt>
                <c:pt idx="515">
                  <c:v>47390494</c:v>
                </c:pt>
                <c:pt idx="516">
                  <c:v>47562344</c:v>
                </c:pt>
                <c:pt idx="517">
                  <c:v>47847179</c:v>
                </c:pt>
                <c:pt idx="518">
                  <c:v>48148817</c:v>
                </c:pt>
                <c:pt idx="519">
                  <c:v>48494768</c:v>
                </c:pt>
                <c:pt idx="520">
                  <c:v>48856419</c:v>
                </c:pt>
                <c:pt idx="521">
                  <c:v>49542688</c:v>
                </c:pt>
                <c:pt idx="522">
                  <c:v>49964745</c:v>
                </c:pt>
                <c:pt idx="523">
                  <c:v>50630315</c:v>
                </c:pt>
                <c:pt idx="524">
                  <c:v>50837608</c:v>
                </c:pt>
                <c:pt idx="525">
                  <c:v>51443042</c:v>
                </c:pt>
                <c:pt idx="526">
                  <c:v>51795171</c:v>
                </c:pt>
                <c:pt idx="527">
                  <c:v>52027456</c:v>
                </c:pt>
                <c:pt idx="528">
                  <c:v>52741571</c:v>
                </c:pt>
                <c:pt idx="529">
                  <c:v>53365941</c:v>
                </c:pt>
                <c:pt idx="530">
                  <c:v>53688122</c:v>
                </c:pt>
                <c:pt idx="531">
                  <c:v>54028976</c:v>
                </c:pt>
                <c:pt idx="532">
                  <c:v>54446247</c:v>
                </c:pt>
                <c:pt idx="533">
                  <c:v>54992421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C-445B-9846-7082F98C1444}"/>
            </c:ext>
          </c:extLst>
        </c:ser>
        <c:ser>
          <c:idx val="1"/>
          <c:order val="1"/>
          <c:tx>
            <c:strRef>
              <c:f>'Statistik Harian'!$AR$1</c:f>
              <c:strCache>
                <c:ptCount val="1"/>
                <c:pt idx="0">
                  <c:v>Dosis kedua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Harian'!$AR$2:$AR$1461</c:f>
              <c:numCache>
                <c:formatCode>#,##0</c:formatCode>
                <c:ptCount val="1460"/>
                <c:pt idx="330">
                  <c:v>66</c:v>
                </c:pt>
                <c:pt idx="331">
                  <c:v>5468</c:v>
                </c:pt>
                <c:pt idx="332">
                  <c:v>11287</c:v>
                </c:pt>
                <c:pt idx="333">
                  <c:v>20810</c:v>
                </c:pt>
                <c:pt idx="334">
                  <c:v>22548</c:v>
                </c:pt>
                <c:pt idx="335">
                  <c:v>35406</c:v>
                </c:pt>
                <c:pt idx="336">
                  <c:v>51999</c:v>
                </c:pt>
                <c:pt idx="337">
                  <c:v>71621</c:v>
                </c:pt>
                <c:pt idx="338">
                  <c:v>96553</c:v>
                </c:pt>
                <c:pt idx="339">
                  <c:v>120725</c:v>
                </c:pt>
                <c:pt idx="340">
                  <c:v>137207</c:v>
                </c:pt>
                <c:pt idx="341">
                  <c:v>139131</c:v>
                </c:pt>
                <c:pt idx="342">
                  <c:v>171270</c:v>
                </c:pt>
                <c:pt idx="343">
                  <c:v>221453</c:v>
                </c:pt>
                <c:pt idx="344">
                  <c:v>279251</c:v>
                </c:pt>
                <c:pt idx="345">
                  <c:v>345605</c:v>
                </c:pt>
                <c:pt idx="346">
                  <c:v>380545.5</c:v>
                </c:pt>
                <c:pt idx="347">
                  <c:v>415486</c:v>
                </c:pt>
                <c:pt idx="348">
                  <c:v>425578</c:v>
                </c:pt>
                <c:pt idx="349">
                  <c:v>482625</c:v>
                </c:pt>
                <c:pt idx="350">
                  <c:v>537147</c:v>
                </c:pt>
                <c:pt idx="351">
                  <c:v>597328</c:v>
                </c:pt>
                <c:pt idx="352">
                  <c:v>623832</c:v>
                </c:pt>
                <c:pt idx="353">
                  <c:v>668914</c:v>
                </c:pt>
                <c:pt idx="354">
                  <c:v>732634</c:v>
                </c:pt>
                <c:pt idx="355">
                  <c:v>736710</c:v>
                </c:pt>
                <c:pt idx="356">
                  <c:v>764905</c:v>
                </c:pt>
                <c:pt idx="357">
                  <c:v>789966</c:v>
                </c:pt>
                <c:pt idx="358">
                  <c:v>825650</c:v>
                </c:pt>
                <c:pt idx="359">
                  <c:v>853745</c:v>
                </c:pt>
                <c:pt idx="360">
                  <c:v>865870</c:v>
                </c:pt>
                <c:pt idx="361">
                  <c:v>982370</c:v>
                </c:pt>
                <c:pt idx="362">
                  <c:v>998439</c:v>
                </c:pt>
                <c:pt idx="363">
                  <c:v>1002218</c:v>
                </c:pt>
                <c:pt idx="364">
                  <c:v>1047288</c:v>
                </c:pt>
                <c:pt idx="365">
                  <c:v>1076409</c:v>
                </c:pt>
                <c:pt idx="366">
                  <c:v>1100228</c:v>
                </c:pt>
                <c:pt idx="367">
                  <c:v>1114537</c:v>
                </c:pt>
                <c:pt idx="368">
                  <c:v>1130524</c:v>
                </c:pt>
                <c:pt idx="369">
                  <c:v>1133787</c:v>
                </c:pt>
                <c:pt idx="370">
                  <c:v>1158432</c:v>
                </c:pt>
                <c:pt idx="371">
                  <c:v>1197772</c:v>
                </c:pt>
                <c:pt idx="372">
                  <c:v>1262878</c:v>
                </c:pt>
                <c:pt idx="373">
                  <c:v>1295615</c:v>
                </c:pt>
                <c:pt idx="374">
                  <c:v>1339362</c:v>
                </c:pt>
                <c:pt idx="375">
                  <c:v>1454836</c:v>
                </c:pt>
                <c:pt idx="376">
                  <c:v>1460222</c:v>
                </c:pt>
                <c:pt idx="377">
                  <c:v>1572786</c:v>
                </c:pt>
                <c:pt idx="378">
                  <c:v>1716749</c:v>
                </c:pt>
                <c:pt idx="379">
                  <c:v>1876140</c:v>
                </c:pt>
                <c:pt idx="380">
                  <c:v>1948531</c:v>
                </c:pt>
                <c:pt idx="381">
                  <c:v>2221200</c:v>
                </c:pt>
                <c:pt idx="382">
                  <c:v>2301978</c:v>
                </c:pt>
                <c:pt idx="383">
                  <c:v>2312601</c:v>
                </c:pt>
                <c:pt idx="384">
                  <c:v>2494422</c:v>
                </c:pt>
                <c:pt idx="385">
                  <c:v>2709545</c:v>
                </c:pt>
                <c:pt idx="386">
                  <c:v>2941016</c:v>
                </c:pt>
                <c:pt idx="387">
                  <c:v>3015190</c:v>
                </c:pt>
                <c:pt idx="388">
                  <c:v>3152612</c:v>
                </c:pt>
                <c:pt idx="389">
                  <c:v>3235027</c:v>
                </c:pt>
                <c:pt idx="390">
                  <c:v>3246809</c:v>
                </c:pt>
                <c:pt idx="391">
                  <c:v>3330639</c:v>
                </c:pt>
                <c:pt idx="392">
                  <c:v>3561192</c:v>
                </c:pt>
                <c:pt idx="393">
                  <c:v>3717081</c:v>
                </c:pt>
                <c:pt idx="394">
                  <c:v>3854451</c:v>
                </c:pt>
                <c:pt idx="395">
                  <c:v>3867762</c:v>
                </c:pt>
                <c:pt idx="396">
                  <c:v>3954343</c:v>
                </c:pt>
                <c:pt idx="397">
                  <c:v>4014803</c:v>
                </c:pt>
                <c:pt idx="398">
                  <c:v>4230800</c:v>
                </c:pt>
                <c:pt idx="399">
                  <c:v>4431504</c:v>
                </c:pt>
                <c:pt idx="400">
                  <c:v>4554695</c:v>
                </c:pt>
                <c:pt idx="401">
                  <c:v>4697396</c:v>
                </c:pt>
                <c:pt idx="402">
                  <c:v>4952219</c:v>
                </c:pt>
                <c:pt idx="403">
                  <c:v>5079048</c:v>
                </c:pt>
                <c:pt idx="404">
                  <c:v>5101921</c:v>
                </c:pt>
                <c:pt idx="405">
                  <c:v>5322501</c:v>
                </c:pt>
                <c:pt idx="406">
                  <c:v>5433715</c:v>
                </c:pt>
                <c:pt idx="407">
                  <c:v>5572859</c:v>
                </c:pt>
                <c:pt idx="408">
                  <c:v>5715813</c:v>
                </c:pt>
                <c:pt idx="409">
                  <c:v>5821888</c:v>
                </c:pt>
                <c:pt idx="410">
                  <c:v>5890790</c:v>
                </c:pt>
                <c:pt idx="411">
                  <c:v>5911343</c:v>
                </c:pt>
                <c:pt idx="412">
                  <c:v>6052612</c:v>
                </c:pt>
                <c:pt idx="413">
                  <c:v>6158748</c:v>
                </c:pt>
                <c:pt idx="414">
                  <c:v>6341931</c:v>
                </c:pt>
                <c:pt idx="415">
                  <c:v>6488197</c:v>
                </c:pt>
                <c:pt idx="416">
                  <c:v>6699327</c:v>
                </c:pt>
                <c:pt idx="417">
                  <c:v>6798241</c:v>
                </c:pt>
                <c:pt idx="418">
                  <c:v>6829415</c:v>
                </c:pt>
                <c:pt idx="419">
                  <c:v>7023351</c:v>
                </c:pt>
                <c:pt idx="420">
                  <c:v>7214534</c:v>
                </c:pt>
                <c:pt idx="421">
                  <c:v>7411095</c:v>
                </c:pt>
                <c:pt idx="422">
                  <c:v>7583443</c:v>
                </c:pt>
                <c:pt idx="423">
                  <c:v>7646284</c:v>
                </c:pt>
                <c:pt idx="424">
                  <c:v>7678485</c:v>
                </c:pt>
                <c:pt idx="425">
                  <c:v>7703110</c:v>
                </c:pt>
                <c:pt idx="426">
                  <c:v>7850407</c:v>
                </c:pt>
                <c:pt idx="427">
                  <c:v>8002236</c:v>
                </c:pt>
                <c:pt idx="428">
                  <c:v>8166067</c:v>
                </c:pt>
                <c:pt idx="429">
                  <c:v>8339055</c:v>
                </c:pt>
                <c:pt idx="430">
                  <c:v>8486054</c:v>
                </c:pt>
                <c:pt idx="431">
                  <c:v>8612158</c:v>
                </c:pt>
                <c:pt idx="432">
                  <c:v>8643830</c:v>
                </c:pt>
                <c:pt idx="433">
                  <c:v>8804961</c:v>
                </c:pt>
                <c:pt idx="434">
                  <c:v>8888529</c:v>
                </c:pt>
                <c:pt idx="435">
                  <c:v>8918784</c:v>
                </c:pt>
                <c:pt idx="436">
                  <c:v>8919949</c:v>
                </c:pt>
                <c:pt idx="437">
                  <c:v>8921978</c:v>
                </c:pt>
                <c:pt idx="438">
                  <c:v>8960076</c:v>
                </c:pt>
                <c:pt idx="439">
                  <c:v>8975937</c:v>
                </c:pt>
                <c:pt idx="440">
                  <c:v>9093965</c:v>
                </c:pt>
                <c:pt idx="441">
                  <c:v>9276187</c:v>
                </c:pt>
                <c:pt idx="442">
                  <c:v>9428223</c:v>
                </c:pt>
                <c:pt idx="443">
                  <c:v>9580546</c:v>
                </c:pt>
                <c:pt idx="444">
                  <c:v>9746522</c:v>
                </c:pt>
                <c:pt idx="445">
                  <c:v>9853451</c:v>
                </c:pt>
                <c:pt idx="446">
                  <c:v>9881024</c:v>
                </c:pt>
                <c:pt idx="447">
                  <c:v>9906629</c:v>
                </c:pt>
                <c:pt idx="448">
                  <c:v>10125480</c:v>
                </c:pt>
                <c:pt idx="449">
                  <c:v>10236019</c:v>
                </c:pt>
                <c:pt idx="450">
                  <c:v>10428151</c:v>
                </c:pt>
                <c:pt idx="451">
                  <c:v>10521440</c:v>
                </c:pt>
                <c:pt idx="452">
                  <c:v>10571387</c:v>
                </c:pt>
                <c:pt idx="453">
                  <c:v>10584489</c:v>
                </c:pt>
                <c:pt idx="454">
                  <c:v>10697852</c:v>
                </c:pt>
                <c:pt idx="455">
                  <c:v>10721078</c:v>
                </c:pt>
                <c:pt idx="456">
                  <c:v>10877109</c:v>
                </c:pt>
                <c:pt idx="457">
                  <c:v>11003152</c:v>
                </c:pt>
                <c:pt idx="458">
                  <c:v>11070389</c:v>
                </c:pt>
                <c:pt idx="459">
                  <c:v>11124356</c:v>
                </c:pt>
                <c:pt idx="460">
                  <c:v>11127764</c:v>
                </c:pt>
                <c:pt idx="461">
                  <c:v>11231321</c:v>
                </c:pt>
                <c:pt idx="462">
                  <c:v>11398871</c:v>
                </c:pt>
                <c:pt idx="463">
                  <c:v>11455920</c:v>
                </c:pt>
                <c:pt idx="464">
                  <c:v>11503947</c:v>
                </c:pt>
                <c:pt idx="465">
                  <c:v>11534345</c:v>
                </c:pt>
                <c:pt idx="466">
                  <c:v>11567459</c:v>
                </c:pt>
                <c:pt idx="467">
                  <c:v>11568443</c:v>
                </c:pt>
                <c:pt idx="468">
                  <c:v>11637090</c:v>
                </c:pt>
                <c:pt idx="469">
                  <c:v>11699021</c:v>
                </c:pt>
                <c:pt idx="470">
                  <c:v>11859890</c:v>
                </c:pt>
                <c:pt idx="471">
                  <c:v>12022624</c:v>
                </c:pt>
                <c:pt idx="472">
                  <c:v>12139826</c:v>
                </c:pt>
                <c:pt idx="473">
                  <c:v>12232701</c:v>
                </c:pt>
                <c:pt idx="474">
                  <c:v>12242103</c:v>
                </c:pt>
                <c:pt idx="475">
                  <c:v>12398428</c:v>
                </c:pt>
                <c:pt idx="476">
                  <c:v>12583389</c:v>
                </c:pt>
                <c:pt idx="477">
                  <c:v>12672597</c:v>
                </c:pt>
                <c:pt idx="478">
                  <c:v>12838745</c:v>
                </c:pt>
                <c:pt idx="479">
                  <c:v>12956968</c:v>
                </c:pt>
                <c:pt idx="480">
                  <c:v>13069678</c:v>
                </c:pt>
                <c:pt idx="481">
                  <c:v>13115761</c:v>
                </c:pt>
                <c:pt idx="482">
                  <c:v>13257752</c:v>
                </c:pt>
                <c:pt idx="483">
                  <c:v>13369395</c:v>
                </c:pt>
                <c:pt idx="484">
                  <c:v>13528655</c:v>
                </c:pt>
                <c:pt idx="485">
                  <c:v>13677230</c:v>
                </c:pt>
                <c:pt idx="486">
                  <c:v>13830517</c:v>
                </c:pt>
                <c:pt idx="487">
                  <c:v>13970538</c:v>
                </c:pt>
                <c:pt idx="488">
                  <c:v>13979564</c:v>
                </c:pt>
                <c:pt idx="489">
                  <c:v>14095900</c:v>
                </c:pt>
                <c:pt idx="490">
                  <c:v>14357113</c:v>
                </c:pt>
                <c:pt idx="491">
                  <c:v>14516938</c:v>
                </c:pt>
                <c:pt idx="492">
                  <c:v>14659369</c:v>
                </c:pt>
                <c:pt idx="493">
                  <c:v>14949729</c:v>
                </c:pt>
                <c:pt idx="494">
                  <c:v>14983549</c:v>
                </c:pt>
                <c:pt idx="495">
                  <c:v>15016402</c:v>
                </c:pt>
                <c:pt idx="496">
                  <c:v>15038548</c:v>
                </c:pt>
                <c:pt idx="497">
                  <c:v>15254221</c:v>
                </c:pt>
                <c:pt idx="498">
                  <c:v>15685534</c:v>
                </c:pt>
                <c:pt idx="499">
                  <c:v>15876777</c:v>
                </c:pt>
                <c:pt idx="500">
                  <c:v>16098999</c:v>
                </c:pt>
                <c:pt idx="501">
                  <c:v>16217855</c:v>
                </c:pt>
                <c:pt idx="502">
                  <c:v>16283343</c:v>
                </c:pt>
                <c:pt idx="503">
                  <c:v>16444462</c:v>
                </c:pt>
                <c:pt idx="504">
                  <c:v>16453805</c:v>
                </c:pt>
                <c:pt idx="505">
                  <c:v>16713406</c:v>
                </c:pt>
                <c:pt idx="506">
                  <c:v>17012830</c:v>
                </c:pt>
                <c:pt idx="507">
                  <c:v>17253709</c:v>
                </c:pt>
                <c:pt idx="508">
                  <c:v>17798139</c:v>
                </c:pt>
                <c:pt idx="509">
                  <c:v>17933565</c:v>
                </c:pt>
                <c:pt idx="510">
                  <c:v>18367098</c:v>
                </c:pt>
                <c:pt idx="511">
                  <c:v>18857251</c:v>
                </c:pt>
                <c:pt idx="512">
                  <c:v>19354329</c:v>
                </c:pt>
                <c:pt idx="513">
                  <c:v>19867271</c:v>
                </c:pt>
                <c:pt idx="514">
                  <c:v>20302847</c:v>
                </c:pt>
                <c:pt idx="515">
                  <c:v>20621294</c:v>
                </c:pt>
                <c:pt idx="516">
                  <c:v>20707102</c:v>
                </c:pt>
                <c:pt idx="517">
                  <c:v>21071096</c:v>
                </c:pt>
                <c:pt idx="518">
                  <c:v>21496995</c:v>
                </c:pt>
                <c:pt idx="519">
                  <c:v>21976626</c:v>
                </c:pt>
                <c:pt idx="520">
                  <c:v>22283984</c:v>
                </c:pt>
                <c:pt idx="521">
                  <c:v>23082021</c:v>
                </c:pt>
                <c:pt idx="522">
                  <c:v>23528130</c:v>
                </c:pt>
                <c:pt idx="523">
                  <c:v>24212024</c:v>
                </c:pt>
                <c:pt idx="524">
                  <c:v>24615964</c:v>
                </c:pt>
                <c:pt idx="525">
                  <c:v>25249992</c:v>
                </c:pt>
                <c:pt idx="526">
                  <c:v>25502849</c:v>
                </c:pt>
                <c:pt idx="527">
                  <c:v>26144162</c:v>
                </c:pt>
                <c:pt idx="528">
                  <c:v>27055840</c:v>
                </c:pt>
                <c:pt idx="529">
                  <c:v>27899974</c:v>
                </c:pt>
                <c:pt idx="530">
                  <c:v>28112285</c:v>
                </c:pt>
                <c:pt idx="531">
                  <c:v>28609254</c:v>
                </c:pt>
                <c:pt idx="532">
                  <c:v>28853053</c:v>
                </c:pt>
                <c:pt idx="533">
                  <c:v>29527386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C-445B-9846-7082F98C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8484"/>
        <c:axId val="952488290"/>
      </c:lineChart>
      <c:dateAx>
        <c:axId val="14381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Tanggal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2488290"/>
        <c:crosses val="autoZero"/>
        <c:auto val="1"/>
        <c:lblOffset val="100"/>
        <c:baseTimeUnit val="days"/>
      </c:dateAx>
      <c:valAx>
        <c:axId val="952488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orang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8184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Jumlah dosis vaksinasi COVID-19 harian di Indonesia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'Statistik Harian'!$AV$1</c:f>
              <c:strCache>
                <c:ptCount val="1"/>
                <c:pt idx="0">
                  <c:v>Dosis pertama (harian)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4285F4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xVal>
          <c:yVal>
            <c:numRef>
              <c:f>'Statistik Harian'!$AV$2:$AV$1461</c:f>
              <c:numCache>
                <c:formatCode>General</c:formatCode>
                <c:ptCount val="1460"/>
                <c:pt idx="316" formatCode="#,##0">
                  <c:v>66</c:v>
                </c:pt>
                <c:pt idx="317" formatCode="#,##0">
                  <c:v>7694</c:v>
                </c:pt>
                <c:pt idx="318" formatCode="#,##0">
                  <c:v>11198</c:v>
                </c:pt>
                <c:pt idx="319" formatCode="#,##0">
                  <c:v>5456</c:v>
                </c:pt>
                <c:pt idx="320" formatCode="#,##0">
                  <c:v>126</c:v>
                </c:pt>
                <c:pt idx="321" formatCode="#,##0">
                  <c:v>17378</c:v>
                </c:pt>
                <c:pt idx="322" formatCode="#,##0">
                  <c:v>16307</c:v>
                </c:pt>
                <c:pt idx="323" formatCode="#,##0">
                  <c:v>23019</c:v>
                </c:pt>
                <c:pt idx="324" formatCode="#,##0">
                  <c:v>28592</c:v>
                </c:pt>
                <c:pt idx="325" formatCode="#,##0">
                  <c:v>24998</c:v>
                </c:pt>
                <c:pt idx="326" formatCode="#,##0">
                  <c:v>15367</c:v>
                </c:pt>
                <c:pt idx="327" formatCode="#,##0">
                  <c:v>1808</c:v>
                </c:pt>
                <c:pt idx="328" formatCode="#,##0">
                  <c:v>9950</c:v>
                </c:pt>
                <c:pt idx="329" formatCode="#,##0">
                  <c:v>83726</c:v>
                </c:pt>
                <c:pt idx="330" formatCode="#,##0">
                  <c:v>62318</c:v>
                </c:pt>
                <c:pt idx="331" formatCode="#,##0">
                  <c:v>60315</c:v>
                </c:pt>
                <c:pt idx="332" formatCode="#,##0">
                  <c:v>36694</c:v>
                </c:pt>
                <c:pt idx="333" formatCode="#,##0">
                  <c:v>77133</c:v>
                </c:pt>
                <c:pt idx="334" formatCode="#,##0">
                  <c:v>10988</c:v>
                </c:pt>
                <c:pt idx="335" formatCode="#,##0">
                  <c:v>46399</c:v>
                </c:pt>
                <c:pt idx="336" formatCode="#,##0">
                  <c:v>56728</c:v>
                </c:pt>
                <c:pt idx="337" formatCode="#,##0">
                  <c:v>49766</c:v>
                </c:pt>
                <c:pt idx="338" formatCode="#,##0">
                  <c:v>54240</c:v>
                </c:pt>
                <c:pt idx="339" formatCode="#,##0">
                  <c:v>44618</c:v>
                </c:pt>
                <c:pt idx="340" formatCode="#,##0">
                  <c:v>32212</c:v>
                </c:pt>
                <c:pt idx="341" formatCode="#,##0">
                  <c:v>7222</c:v>
                </c:pt>
                <c:pt idx="342" formatCode="#,##0">
                  <c:v>30267</c:v>
                </c:pt>
                <c:pt idx="343" formatCode="#,##0">
                  <c:v>30822</c:v>
                </c:pt>
                <c:pt idx="344" formatCode="#,##0">
                  <c:v>124139</c:v>
                </c:pt>
                <c:pt idx="345" formatCode="#,##0">
                  <c:v>47640</c:v>
                </c:pt>
                <c:pt idx="346" formatCode="#,##0">
                  <c:v>21570</c:v>
                </c:pt>
                <c:pt idx="347" formatCode="#,##0">
                  <c:v>21570</c:v>
                </c:pt>
                <c:pt idx="348" formatCode="#,##0">
                  <c:v>8421</c:v>
                </c:pt>
                <c:pt idx="349" formatCode="#,##0">
                  <c:v>27348</c:v>
                </c:pt>
                <c:pt idx="350" formatCode="#,##0">
                  <c:v>24868</c:v>
                </c:pt>
                <c:pt idx="351" formatCode="#,##0">
                  <c:v>28976</c:v>
                </c:pt>
                <c:pt idx="352" formatCode="#,##0">
                  <c:v>14205</c:v>
                </c:pt>
                <c:pt idx="353" formatCode="#,##0">
                  <c:v>26887</c:v>
                </c:pt>
                <c:pt idx="354" formatCode="#,##0">
                  <c:v>33060</c:v>
                </c:pt>
                <c:pt idx="355" formatCode="#,##0">
                  <c:v>3827</c:v>
                </c:pt>
                <c:pt idx="356" formatCode="#,##0">
                  <c:v>16297</c:v>
                </c:pt>
                <c:pt idx="357" formatCode="#,##0">
                  <c:v>25690</c:v>
                </c:pt>
                <c:pt idx="358" formatCode="#,##0">
                  <c:v>93233</c:v>
                </c:pt>
                <c:pt idx="359" formatCode="#,##0">
                  <c:v>98782</c:v>
                </c:pt>
                <c:pt idx="360" formatCode="#,##0">
                  <c:v>121661</c:v>
                </c:pt>
                <c:pt idx="361" formatCode="#,##0">
                  <c:v>32584</c:v>
                </c:pt>
                <c:pt idx="362" formatCode="#,##0">
                  <c:v>75559</c:v>
                </c:pt>
                <c:pt idx="363" formatCode="#,##0">
                  <c:v>28799</c:v>
                </c:pt>
                <c:pt idx="364" formatCode="#,##0">
                  <c:v>214955</c:v>
                </c:pt>
                <c:pt idx="365" formatCode="#,##0">
                  <c:v>169489</c:v>
                </c:pt>
                <c:pt idx="366" formatCode="#,##0">
                  <c:v>181156</c:v>
                </c:pt>
                <c:pt idx="367" formatCode="#,##0">
                  <c:v>127492</c:v>
                </c:pt>
                <c:pt idx="368" formatCode="#,##0">
                  <c:v>138650</c:v>
                </c:pt>
                <c:pt idx="369" formatCode="#,##0">
                  <c:v>336492</c:v>
                </c:pt>
                <c:pt idx="370" formatCode="#,##0">
                  <c:v>209268</c:v>
                </c:pt>
                <c:pt idx="371" formatCode="#,##0">
                  <c:v>239001</c:v>
                </c:pt>
                <c:pt idx="372" formatCode="#,##0">
                  <c:v>237672</c:v>
                </c:pt>
                <c:pt idx="373" formatCode="#,##0">
                  <c:v>121361</c:v>
                </c:pt>
                <c:pt idx="374" formatCode="#,##0">
                  <c:v>73115</c:v>
                </c:pt>
                <c:pt idx="375" formatCode="#,##0">
                  <c:v>216422</c:v>
                </c:pt>
                <c:pt idx="376" formatCode="#,##0">
                  <c:v>34528</c:v>
                </c:pt>
                <c:pt idx="377" formatCode="#,##0">
                  <c:v>146738</c:v>
                </c:pt>
                <c:pt idx="378" formatCode="#,##0">
                  <c:v>302089</c:v>
                </c:pt>
                <c:pt idx="379" formatCode="#,##0">
                  <c:v>236297</c:v>
                </c:pt>
                <c:pt idx="380" formatCode="#,##0">
                  <c:v>133504</c:v>
                </c:pt>
                <c:pt idx="381" formatCode="#,##0">
                  <c:v>286196</c:v>
                </c:pt>
                <c:pt idx="382" formatCode="#,##0">
                  <c:v>408431</c:v>
                </c:pt>
                <c:pt idx="383" formatCode="#,##0">
                  <c:v>33901</c:v>
                </c:pt>
                <c:pt idx="384" formatCode="#,##0">
                  <c:v>164930</c:v>
                </c:pt>
                <c:pt idx="385" formatCode="#,##0">
                  <c:v>246041</c:v>
                </c:pt>
                <c:pt idx="386" formatCode="#,##0">
                  <c:v>411586</c:v>
                </c:pt>
                <c:pt idx="387" formatCode="#,##0">
                  <c:v>340619</c:v>
                </c:pt>
                <c:pt idx="388" formatCode="#,##0">
                  <c:v>259626</c:v>
                </c:pt>
                <c:pt idx="389" formatCode="#,##0">
                  <c:v>200581</c:v>
                </c:pt>
                <c:pt idx="390" formatCode="#,##0">
                  <c:v>60376</c:v>
                </c:pt>
                <c:pt idx="391" formatCode="#,##0">
                  <c:v>184812</c:v>
                </c:pt>
                <c:pt idx="392" formatCode="#,##0">
                  <c:v>404173</c:v>
                </c:pt>
                <c:pt idx="393" formatCode="#,##0">
                  <c:v>275690</c:v>
                </c:pt>
                <c:pt idx="394" formatCode="#,##0">
                  <c:v>255863</c:v>
                </c:pt>
                <c:pt idx="395" formatCode="#,##0">
                  <c:v>53152</c:v>
                </c:pt>
                <c:pt idx="396" formatCode="#,##0">
                  <c:v>120181</c:v>
                </c:pt>
                <c:pt idx="397" formatCode="#,##0">
                  <c:v>89411</c:v>
                </c:pt>
                <c:pt idx="398" formatCode="#,##0">
                  <c:v>222052</c:v>
                </c:pt>
                <c:pt idx="399" formatCode="#,##0">
                  <c:v>164733</c:v>
                </c:pt>
                <c:pt idx="400" formatCode="#,##0">
                  <c:v>175329</c:v>
                </c:pt>
                <c:pt idx="401" formatCode="#,##0">
                  <c:v>177654</c:v>
                </c:pt>
                <c:pt idx="402" formatCode="#,##0">
                  <c:v>435382</c:v>
                </c:pt>
                <c:pt idx="403" formatCode="#,##0">
                  <c:v>193430</c:v>
                </c:pt>
                <c:pt idx="404" formatCode="#,##0">
                  <c:v>46640</c:v>
                </c:pt>
                <c:pt idx="405" formatCode="#,##0">
                  <c:v>230532</c:v>
                </c:pt>
                <c:pt idx="406" formatCode="#,##0">
                  <c:v>97661</c:v>
                </c:pt>
                <c:pt idx="407" formatCode="#,##0">
                  <c:v>104171</c:v>
                </c:pt>
                <c:pt idx="408" formatCode="#,##0">
                  <c:v>118564</c:v>
                </c:pt>
                <c:pt idx="409" formatCode="#,##0">
                  <c:v>109159</c:v>
                </c:pt>
                <c:pt idx="410" formatCode="#,##0">
                  <c:v>91935</c:v>
                </c:pt>
                <c:pt idx="411" formatCode="#,##0">
                  <c:v>27170</c:v>
                </c:pt>
                <c:pt idx="412" formatCode="#,##0">
                  <c:v>143610</c:v>
                </c:pt>
                <c:pt idx="413" formatCode="#,##0">
                  <c:v>143910</c:v>
                </c:pt>
                <c:pt idx="414" formatCode="#,##0">
                  <c:v>186041</c:v>
                </c:pt>
                <c:pt idx="415" formatCode="#,##0">
                  <c:v>130417</c:v>
                </c:pt>
                <c:pt idx="416" formatCode="#,##0">
                  <c:v>190540</c:v>
                </c:pt>
                <c:pt idx="417" formatCode="#,##0">
                  <c:v>95295</c:v>
                </c:pt>
                <c:pt idx="418" formatCode="#,##0">
                  <c:v>23013</c:v>
                </c:pt>
                <c:pt idx="419" formatCode="#,##0">
                  <c:v>131039</c:v>
                </c:pt>
                <c:pt idx="420" formatCode="#,##0">
                  <c:v>143314</c:v>
                </c:pt>
                <c:pt idx="421" formatCode="#,##0">
                  <c:v>134465</c:v>
                </c:pt>
                <c:pt idx="422" formatCode="#,##0">
                  <c:v>156378</c:v>
                </c:pt>
                <c:pt idx="423" formatCode="#,##0">
                  <c:v>115498</c:v>
                </c:pt>
                <c:pt idx="424" formatCode="#,##0">
                  <c:v>34911</c:v>
                </c:pt>
                <c:pt idx="425" formatCode="#,##0">
                  <c:v>12242</c:v>
                </c:pt>
                <c:pt idx="426" formatCode="#,##0">
                  <c:v>102705</c:v>
                </c:pt>
                <c:pt idx="427" formatCode="#,##0">
                  <c:v>127457</c:v>
                </c:pt>
                <c:pt idx="428" formatCode="#,##0">
                  <c:v>152317</c:v>
                </c:pt>
                <c:pt idx="429" formatCode="#,##0">
                  <c:v>176814</c:v>
                </c:pt>
                <c:pt idx="430" formatCode="#,##0">
                  <c:v>152115</c:v>
                </c:pt>
                <c:pt idx="431" formatCode="#,##0">
                  <c:v>140689</c:v>
                </c:pt>
                <c:pt idx="432" formatCode="#,##0">
                  <c:v>27966</c:v>
                </c:pt>
                <c:pt idx="433" formatCode="#,##0">
                  <c:v>164137</c:v>
                </c:pt>
                <c:pt idx="434" formatCode="#,##0">
                  <c:v>134171</c:v>
                </c:pt>
                <c:pt idx="435" formatCode="#,##0">
                  <c:v>44100</c:v>
                </c:pt>
                <c:pt idx="436" formatCode="#,##0">
                  <c:v>5379</c:v>
                </c:pt>
                <c:pt idx="437" formatCode="#,##0">
                  <c:v>3133</c:v>
                </c:pt>
                <c:pt idx="438" formatCode="#,##0">
                  <c:v>24755</c:v>
                </c:pt>
                <c:pt idx="439" formatCode="#,##0">
                  <c:v>20016</c:v>
                </c:pt>
                <c:pt idx="440" formatCode="#,##0">
                  <c:v>82942</c:v>
                </c:pt>
                <c:pt idx="441" formatCode="#,##0">
                  <c:v>157850</c:v>
                </c:pt>
                <c:pt idx="442" formatCode="#,##0">
                  <c:v>211272</c:v>
                </c:pt>
                <c:pt idx="443" formatCode="#,##0">
                  <c:v>255654</c:v>
                </c:pt>
                <c:pt idx="444" formatCode="#,##0">
                  <c:v>232358</c:v>
                </c:pt>
                <c:pt idx="445" formatCode="#,##0">
                  <c:v>184591</c:v>
                </c:pt>
                <c:pt idx="446" formatCode="#,##0">
                  <c:v>39907</c:v>
                </c:pt>
                <c:pt idx="447" formatCode="#,##0">
                  <c:v>9858</c:v>
                </c:pt>
                <c:pt idx="448" formatCode="#,##0">
                  <c:v>410714</c:v>
                </c:pt>
                <c:pt idx="449" formatCode="#,##0">
                  <c:v>215852</c:v>
                </c:pt>
                <c:pt idx="450" formatCode="#,##0">
                  <c:v>305544</c:v>
                </c:pt>
                <c:pt idx="451" formatCode="#,##0">
                  <c:v>237771</c:v>
                </c:pt>
                <c:pt idx="452" formatCode="#,##0">
                  <c:v>199289</c:v>
                </c:pt>
                <c:pt idx="453" formatCode="#,##0">
                  <c:v>15938</c:v>
                </c:pt>
                <c:pt idx="454" formatCode="#,##0">
                  <c:v>253836</c:v>
                </c:pt>
                <c:pt idx="455" formatCode="#,##0">
                  <c:v>46725</c:v>
                </c:pt>
                <c:pt idx="456" formatCode="#,##0">
                  <c:v>244928</c:v>
                </c:pt>
                <c:pt idx="457" formatCode="#,##0">
                  <c:v>298632</c:v>
                </c:pt>
                <c:pt idx="458" formatCode="#,##0">
                  <c:v>267500</c:v>
                </c:pt>
                <c:pt idx="459" formatCode="#,##0">
                  <c:v>200774</c:v>
                </c:pt>
                <c:pt idx="460" formatCode="#,##0">
                  <c:v>45131</c:v>
                </c:pt>
                <c:pt idx="461" formatCode="#,##0">
                  <c:v>150232</c:v>
                </c:pt>
                <c:pt idx="462" formatCode="#,##0">
                  <c:v>658301</c:v>
                </c:pt>
                <c:pt idx="463" formatCode="#,##0">
                  <c:v>464238</c:v>
                </c:pt>
                <c:pt idx="464" formatCode="#,##0">
                  <c:v>505527</c:v>
                </c:pt>
                <c:pt idx="465" formatCode="#,##0">
                  <c:v>394405</c:v>
                </c:pt>
                <c:pt idx="466" formatCode="#,##0">
                  <c:v>322245</c:v>
                </c:pt>
                <c:pt idx="467" formatCode="#,##0">
                  <c:v>1763</c:v>
                </c:pt>
                <c:pt idx="468" formatCode="#,##0">
                  <c:v>508635</c:v>
                </c:pt>
                <c:pt idx="469" formatCode="#,##0">
                  <c:v>237151</c:v>
                </c:pt>
                <c:pt idx="470" formatCode="#,##0">
                  <c:v>803723</c:v>
                </c:pt>
                <c:pt idx="471" formatCode="#,##0">
                  <c:v>527743</c:v>
                </c:pt>
                <c:pt idx="472" formatCode="#,##0">
                  <c:v>420599</c:v>
                </c:pt>
                <c:pt idx="473" formatCode="#,##0">
                  <c:v>335772</c:v>
                </c:pt>
                <c:pt idx="474" formatCode="#,##0">
                  <c:v>78563</c:v>
                </c:pt>
                <c:pt idx="475" formatCode="#,##0">
                  <c:v>459096</c:v>
                </c:pt>
                <c:pt idx="476" formatCode="#,##0">
                  <c:v>467947</c:v>
                </c:pt>
                <c:pt idx="477" formatCode="#,##0">
                  <c:v>666829</c:v>
                </c:pt>
                <c:pt idx="478" formatCode="#,##0">
                  <c:v>573002</c:v>
                </c:pt>
                <c:pt idx="479" formatCode="#,##0">
                  <c:v>497379</c:v>
                </c:pt>
                <c:pt idx="480" formatCode="#,##0">
                  <c:v>590478</c:v>
                </c:pt>
                <c:pt idx="481" formatCode="#,##0">
                  <c:v>874368</c:v>
                </c:pt>
                <c:pt idx="482" formatCode="#,##0">
                  <c:v>589674</c:v>
                </c:pt>
                <c:pt idx="483" formatCode="#,##0">
                  <c:v>881210</c:v>
                </c:pt>
                <c:pt idx="484" formatCode="#,##0">
                  <c:v>884947</c:v>
                </c:pt>
                <c:pt idx="485" formatCode="#,##0">
                  <c:v>927677</c:v>
                </c:pt>
                <c:pt idx="486" formatCode="#,##0">
                  <c:v>607035</c:v>
                </c:pt>
                <c:pt idx="487" formatCode="#,##0">
                  <c:v>870299</c:v>
                </c:pt>
                <c:pt idx="488" formatCode="#,##0">
                  <c:v>102681</c:v>
                </c:pt>
                <c:pt idx="489" formatCode="#,##0">
                  <c:v>396908</c:v>
                </c:pt>
                <c:pt idx="490" formatCode="#,##0">
                  <c:v>1027600</c:v>
                </c:pt>
                <c:pt idx="491" formatCode="#,##0">
                  <c:v>761191</c:v>
                </c:pt>
                <c:pt idx="492" formatCode="#,##0">
                  <c:v>709607</c:v>
                </c:pt>
                <c:pt idx="493" formatCode="#,##0">
                  <c:v>1100363</c:v>
                </c:pt>
                <c:pt idx="494" formatCode="#,##0">
                  <c:v>821839.66666666663</c:v>
                </c:pt>
                <c:pt idx="495" formatCode="#,##0">
                  <c:v>821839.66666666663</c:v>
                </c:pt>
                <c:pt idx="496" formatCode="#,##0">
                  <c:v>116413</c:v>
                </c:pt>
                <c:pt idx="497" formatCode="#,##0">
                  <c:v>636807</c:v>
                </c:pt>
                <c:pt idx="498" formatCode="#,##0">
                  <c:v>821839.66666666663</c:v>
                </c:pt>
                <c:pt idx="499" formatCode="#,##0">
                  <c:v>664851</c:v>
                </c:pt>
                <c:pt idx="500" formatCode="#,##0">
                  <c:v>969436</c:v>
                </c:pt>
                <c:pt idx="501" formatCode="#,##0">
                  <c:v>356187</c:v>
                </c:pt>
                <c:pt idx="502" formatCode="#,##0">
                  <c:v>509436</c:v>
                </c:pt>
                <c:pt idx="503" formatCode="#,##0">
                  <c:v>535668</c:v>
                </c:pt>
                <c:pt idx="504" formatCode="#,##0">
                  <c:v>47048</c:v>
                </c:pt>
                <c:pt idx="505" formatCode="#,##0">
                  <c:v>507244</c:v>
                </c:pt>
                <c:pt idx="506" formatCode="#,##0">
                  <c:v>603408</c:v>
                </c:pt>
                <c:pt idx="507" formatCode="#,##0">
                  <c:v>460856</c:v>
                </c:pt>
                <c:pt idx="508" formatCode="#,##0">
                  <c:v>409911</c:v>
                </c:pt>
                <c:pt idx="509" formatCode="#,##0">
                  <c:v>209139</c:v>
                </c:pt>
                <c:pt idx="510" formatCode="#,##0">
                  <c:v>461312</c:v>
                </c:pt>
                <c:pt idx="511" formatCode="#,##0">
                  <c:v>521534</c:v>
                </c:pt>
                <c:pt idx="512" formatCode="#,##0">
                  <c:v>518821</c:v>
                </c:pt>
                <c:pt idx="513" formatCode="#,##0">
                  <c:v>514366</c:v>
                </c:pt>
                <c:pt idx="514" formatCode="#,##0">
                  <c:v>447550</c:v>
                </c:pt>
                <c:pt idx="515" formatCode="#,##0">
                  <c:v>375574</c:v>
                </c:pt>
                <c:pt idx="516" formatCode="#,##0">
                  <c:v>171850</c:v>
                </c:pt>
                <c:pt idx="517" formatCode="#,##0">
                  <c:v>284835</c:v>
                </c:pt>
                <c:pt idx="518" formatCode="#,##0">
                  <c:v>301638</c:v>
                </c:pt>
                <c:pt idx="519" formatCode="#,##0">
                  <c:v>345951</c:v>
                </c:pt>
                <c:pt idx="520" formatCode="#,##0">
                  <c:v>361651</c:v>
                </c:pt>
                <c:pt idx="521" formatCode="#,##0">
                  <c:v>686269</c:v>
                </c:pt>
                <c:pt idx="522" formatCode="#,##0">
                  <c:v>422057</c:v>
                </c:pt>
                <c:pt idx="523" formatCode="#,##0">
                  <c:v>665570</c:v>
                </c:pt>
                <c:pt idx="524" formatCode="#,##0">
                  <c:v>207293</c:v>
                </c:pt>
                <c:pt idx="525" formatCode="#,##0">
                  <c:v>605434</c:v>
                </c:pt>
                <c:pt idx="526" formatCode="#,##0">
                  <c:v>352129</c:v>
                </c:pt>
                <c:pt idx="527" formatCode="#,##0">
                  <c:v>232285</c:v>
                </c:pt>
                <c:pt idx="528" formatCode="#,##0">
                  <c:v>714115</c:v>
                </c:pt>
                <c:pt idx="529" formatCode="#,##0">
                  <c:v>624370</c:v>
                </c:pt>
                <c:pt idx="530" formatCode="#,##0">
                  <c:v>322181</c:v>
                </c:pt>
                <c:pt idx="531" formatCode="#,##0">
                  <c:v>340854</c:v>
                </c:pt>
                <c:pt idx="532" formatCode="#,##0">
                  <c:v>417271</c:v>
                </c:pt>
                <c:pt idx="533" formatCode="#,##0">
                  <c:v>546174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A-496D-9AFF-9C6B931D2958}"/>
            </c:ext>
          </c:extLst>
        </c:ser>
        <c:ser>
          <c:idx val="1"/>
          <c:order val="1"/>
          <c:tx>
            <c:strRef>
              <c:f>'Statistik Harian'!$AW$1</c:f>
              <c:strCache>
                <c:ptCount val="1"/>
                <c:pt idx="0">
                  <c:v>Dosis kedua (harian)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38100">
                <a:solidFill>
                  <a:srgbClr val="EA4335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xVal>
          <c:yVal>
            <c:numRef>
              <c:f>'Statistik Harian'!$AW$2:$AW$1461</c:f>
              <c:numCache>
                <c:formatCode>General</c:formatCode>
                <c:ptCount val="1460"/>
                <c:pt idx="330" formatCode="#,##0">
                  <c:v>66</c:v>
                </c:pt>
                <c:pt idx="331" formatCode="#,##0">
                  <c:v>5402</c:v>
                </c:pt>
                <c:pt idx="332" formatCode="#,##0">
                  <c:v>5819</c:v>
                </c:pt>
                <c:pt idx="333" formatCode="#,##0">
                  <c:v>9523</c:v>
                </c:pt>
                <c:pt idx="334" formatCode="#,##0">
                  <c:v>1738</c:v>
                </c:pt>
                <c:pt idx="335" formatCode="#,##0">
                  <c:v>12858</c:v>
                </c:pt>
                <c:pt idx="336" formatCode="#,##0">
                  <c:v>16593</c:v>
                </c:pt>
                <c:pt idx="337" formatCode="#,##0">
                  <c:v>19622</c:v>
                </c:pt>
                <c:pt idx="338" formatCode="#,##0">
                  <c:v>24932</c:v>
                </c:pt>
                <c:pt idx="339" formatCode="#,##0">
                  <c:v>24172</c:v>
                </c:pt>
                <c:pt idx="340" formatCode="#,##0">
                  <c:v>16482</c:v>
                </c:pt>
                <c:pt idx="341" formatCode="#,##0">
                  <c:v>1924</c:v>
                </c:pt>
                <c:pt idx="342" formatCode="#,##0">
                  <c:v>32139</c:v>
                </c:pt>
                <c:pt idx="343" formatCode="#,##0">
                  <c:v>50183</c:v>
                </c:pt>
                <c:pt idx="344" formatCode="#,##0">
                  <c:v>57798</c:v>
                </c:pt>
                <c:pt idx="345" formatCode="#,##0">
                  <c:v>66354</c:v>
                </c:pt>
                <c:pt idx="346" formatCode="#,##0">
                  <c:v>34940.5</c:v>
                </c:pt>
                <c:pt idx="347" formatCode="#,##0">
                  <c:v>34940.5</c:v>
                </c:pt>
                <c:pt idx="348" formatCode="#,##0">
                  <c:v>10092</c:v>
                </c:pt>
                <c:pt idx="349" formatCode="#,##0">
                  <c:v>57047</c:v>
                </c:pt>
                <c:pt idx="350" formatCode="#,##0">
                  <c:v>54522</c:v>
                </c:pt>
                <c:pt idx="351" formatCode="#,##0">
                  <c:v>60181</c:v>
                </c:pt>
                <c:pt idx="352" formatCode="#,##0">
                  <c:v>26504</c:v>
                </c:pt>
                <c:pt idx="353" formatCode="#,##0">
                  <c:v>45082</c:v>
                </c:pt>
                <c:pt idx="354" formatCode="#,##0">
                  <c:v>63720</c:v>
                </c:pt>
                <c:pt idx="355" formatCode="#,##0">
                  <c:v>4076</c:v>
                </c:pt>
                <c:pt idx="356" formatCode="#,##0">
                  <c:v>28195</c:v>
                </c:pt>
                <c:pt idx="357" formatCode="#,##0">
                  <c:v>25061</c:v>
                </c:pt>
                <c:pt idx="358" formatCode="#,##0">
                  <c:v>35684</c:v>
                </c:pt>
                <c:pt idx="359" formatCode="#,##0">
                  <c:v>28095</c:v>
                </c:pt>
                <c:pt idx="360" formatCode="#,##0">
                  <c:v>12125</c:v>
                </c:pt>
                <c:pt idx="361" formatCode="#,##0">
                  <c:v>116500</c:v>
                </c:pt>
                <c:pt idx="362" formatCode="#,##0">
                  <c:v>16069</c:v>
                </c:pt>
                <c:pt idx="363" formatCode="#,##0">
                  <c:v>3779</c:v>
                </c:pt>
                <c:pt idx="364" formatCode="#,##0">
                  <c:v>45070</c:v>
                </c:pt>
                <c:pt idx="365" formatCode="#,##0">
                  <c:v>29121</c:v>
                </c:pt>
                <c:pt idx="366" formatCode="#,##0">
                  <c:v>23819</c:v>
                </c:pt>
                <c:pt idx="367" formatCode="#,##0">
                  <c:v>14309</c:v>
                </c:pt>
                <c:pt idx="368" formatCode="#,##0">
                  <c:v>15987</c:v>
                </c:pt>
                <c:pt idx="369" formatCode="#,##0">
                  <c:v>3263</c:v>
                </c:pt>
                <c:pt idx="370" formatCode="#,##0">
                  <c:v>24645</c:v>
                </c:pt>
                <c:pt idx="371" formatCode="#,##0">
                  <c:v>39340</c:v>
                </c:pt>
                <c:pt idx="372" formatCode="#,##0">
                  <c:v>65106</c:v>
                </c:pt>
                <c:pt idx="373" formatCode="#,##0">
                  <c:v>32737</c:v>
                </c:pt>
                <c:pt idx="374" formatCode="#,##0">
                  <c:v>43747</c:v>
                </c:pt>
                <c:pt idx="375" formatCode="#,##0">
                  <c:v>115474</c:v>
                </c:pt>
                <c:pt idx="376" formatCode="#,##0">
                  <c:v>5386</c:v>
                </c:pt>
                <c:pt idx="377" formatCode="#,##0">
                  <c:v>112564</c:v>
                </c:pt>
                <c:pt idx="378" formatCode="#,##0">
                  <c:v>143963</c:v>
                </c:pt>
                <c:pt idx="379" formatCode="#,##0">
                  <c:v>159391</c:v>
                </c:pt>
                <c:pt idx="380" formatCode="#,##0">
                  <c:v>72391</c:v>
                </c:pt>
                <c:pt idx="381" formatCode="#,##0">
                  <c:v>272669</c:v>
                </c:pt>
                <c:pt idx="382" formatCode="#,##0">
                  <c:v>80778</c:v>
                </c:pt>
                <c:pt idx="383" formatCode="#,##0">
                  <c:v>10623</c:v>
                </c:pt>
                <c:pt idx="384" formatCode="#,##0">
                  <c:v>181821</c:v>
                </c:pt>
                <c:pt idx="385" formatCode="#,##0">
                  <c:v>215123</c:v>
                </c:pt>
                <c:pt idx="386" formatCode="#,##0">
                  <c:v>231471</c:v>
                </c:pt>
                <c:pt idx="387" formatCode="#,##0">
                  <c:v>74174</c:v>
                </c:pt>
                <c:pt idx="388" formatCode="#,##0">
                  <c:v>137422</c:v>
                </c:pt>
                <c:pt idx="389" formatCode="#,##0">
                  <c:v>82415</c:v>
                </c:pt>
                <c:pt idx="390" formatCode="#,##0">
                  <c:v>11782</c:v>
                </c:pt>
                <c:pt idx="391" formatCode="#,##0">
                  <c:v>83830</c:v>
                </c:pt>
                <c:pt idx="392" formatCode="#,##0">
                  <c:v>230553</c:v>
                </c:pt>
                <c:pt idx="393" formatCode="#,##0">
                  <c:v>155889</c:v>
                </c:pt>
                <c:pt idx="394" formatCode="#,##0">
                  <c:v>137370</c:v>
                </c:pt>
                <c:pt idx="395" formatCode="#,##0">
                  <c:v>13311</c:v>
                </c:pt>
                <c:pt idx="396" formatCode="#,##0">
                  <c:v>86581</c:v>
                </c:pt>
                <c:pt idx="397" formatCode="#,##0">
                  <c:v>60460</c:v>
                </c:pt>
                <c:pt idx="398" formatCode="#,##0">
                  <c:v>215997</c:v>
                </c:pt>
                <c:pt idx="399" formatCode="#,##0">
                  <c:v>200704</c:v>
                </c:pt>
                <c:pt idx="400" formatCode="#,##0">
                  <c:v>123191</c:v>
                </c:pt>
                <c:pt idx="401" formatCode="#,##0">
                  <c:v>142701</c:v>
                </c:pt>
                <c:pt idx="402" formatCode="#,##0">
                  <c:v>254823</c:v>
                </c:pt>
                <c:pt idx="403" formatCode="#,##0">
                  <c:v>126829</c:v>
                </c:pt>
                <c:pt idx="404" formatCode="#,##0">
                  <c:v>22873</c:v>
                </c:pt>
                <c:pt idx="405" formatCode="#,##0">
                  <c:v>220580</c:v>
                </c:pt>
                <c:pt idx="406" formatCode="#,##0">
                  <c:v>111214</c:v>
                </c:pt>
                <c:pt idx="407" formatCode="#,##0">
                  <c:v>139144</c:v>
                </c:pt>
                <c:pt idx="408" formatCode="#,##0">
                  <c:v>142954</c:v>
                </c:pt>
                <c:pt idx="409" formatCode="#,##0">
                  <c:v>106075</c:v>
                </c:pt>
                <c:pt idx="410" formatCode="#,##0">
                  <c:v>68902</c:v>
                </c:pt>
                <c:pt idx="411" formatCode="#,##0">
                  <c:v>20553</c:v>
                </c:pt>
                <c:pt idx="412" formatCode="#,##0">
                  <c:v>141269</c:v>
                </c:pt>
                <c:pt idx="413" formatCode="#,##0">
                  <c:v>106136</c:v>
                </c:pt>
                <c:pt idx="414" formatCode="#,##0">
                  <c:v>183183</c:v>
                </c:pt>
                <c:pt idx="415" formatCode="#,##0">
                  <c:v>146266</c:v>
                </c:pt>
                <c:pt idx="416" formatCode="#,##0">
                  <c:v>211130</c:v>
                </c:pt>
                <c:pt idx="417" formatCode="#,##0">
                  <c:v>98914</c:v>
                </c:pt>
                <c:pt idx="418" formatCode="#,##0">
                  <c:v>31174</c:v>
                </c:pt>
                <c:pt idx="419" formatCode="#,##0">
                  <c:v>193936</c:v>
                </c:pt>
                <c:pt idx="420" formatCode="#,##0">
                  <c:v>191183</c:v>
                </c:pt>
                <c:pt idx="421" formatCode="#,##0">
                  <c:v>196561</c:v>
                </c:pt>
                <c:pt idx="422" formatCode="#,##0">
                  <c:v>172348</c:v>
                </c:pt>
                <c:pt idx="423" formatCode="#,##0">
                  <c:v>62841</c:v>
                </c:pt>
                <c:pt idx="424" formatCode="#,##0">
                  <c:v>32201</c:v>
                </c:pt>
                <c:pt idx="425" formatCode="#,##0">
                  <c:v>24625</c:v>
                </c:pt>
                <c:pt idx="426" formatCode="#,##0">
                  <c:v>147297</c:v>
                </c:pt>
                <c:pt idx="427" formatCode="#,##0">
                  <c:v>151829</c:v>
                </c:pt>
                <c:pt idx="428" formatCode="#,##0">
                  <c:v>163831</c:v>
                </c:pt>
                <c:pt idx="429" formatCode="#,##0">
                  <c:v>172988</c:v>
                </c:pt>
                <c:pt idx="430" formatCode="#,##0">
                  <c:v>146999</c:v>
                </c:pt>
                <c:pt idx="431" formatCode="#,##0">
                  <c:v>126104</c:v>
                </c:pt>
                <c:pt idx="432" formatCode="#,##0">
                  <c:v>31672</c:v>
                </c:pt>
                <c:pt idx="433" formatCode="#,##0">
                  <c:v>161131</c:v>
                </c:pt>
                <c:pt idx="434" formatCode="#,##0">
                  <c:v>83568</c:v>
                </c:pt>
                <c:pt idx="435" formatCode="#,##0">
                  <c:v>30255</c:v>
                </c:pt>
                <c:pt idx="436" formatCode="#,##0">
                  <c:v>1165</c:v>
                </c:pt>
                <c:pt idx="437" formatCode="#,##0">
                  <c:v>2029</c:v>
                </c:pt>
                <c:pt idx="438" formatCode="#,##0">
                  <c:v>38098</c:v>
                </c:pt>
                <c:pt idx="439" formatCode="#,##0">
                  <c:v>15861</c:v>
                </c:pt>
                <c:pt idx="440" formatCode="#,##0">
                  <c:v>118028</c:v>
                </c:pt>
                <c:pt idx="441" formatCode="#,##0">
                  <c:v>182222</c:v>
                </c:pt>
                <c:pt idx="442" formatCode="#,##0">
                  <c:v>152036</c:v>
                </c:pt>
                <c:pt idx="443" formatCode="#,##0">
                  <c:v>152323</c:v>
                </c:pt>
                <c:pt idx="444" formatCode="#,##0">
                  <c:v>165976</c:v>
                </c:pt>
                <c:pt idx="445" formatCode="#,##0">
                  <c:v>106929</c:v>
                </c:pt>
                <c:pt idx="446" formatCode="#,##0">
                  <c:v>27573</c:v>
                </c:pt>
                <c:pt idx="447" formatCode="#,##0">
                  <c:v>25605</c:v>
                </c:pt>
                <c:pt idx="448" formatCode="#,##0">
                  <c:v>218851</c:v>
                </c:pt>
                <c:pt idx="449" formatCode="#,##0">
                  <c:v>110539</c:v>
                </c:pt>
                <c:pt idx="450" formatCode="#,##0">
                  <c:v>192132</c:v>
                </c:pt>
                <c:pt idx="451" formatCode="#,##0">
                  <c:v>93289</c:v>
                </c:pt>
                <c:pt idx="452" formatCode="#,##0">
                  <c:v>49947</c:v>
                </c:pt>
                <c:pt idx="453" formatCode="#,##0">
                  <c:v>13102</c:v>
                </c:pt>
                <c:pt idx="454" formatCode="#,##0">
                  <c:v>113363</c:v>
                </c:pt>
                <c:pt idx="455" formatCode="#,##0">
                  <c:v>23226</c:v>
                </c:pt>
                <c:pt idx="456" formatCode="#,##0">
                  <c:v>156031</c:v>
                </c:pt>
                <c:pt idx="457" formatCode="#,##0">
                  <c:v>126043</c:v>
                </c:pt>
                <c:pt idx="458" formatCode="#,##0">
                  <c:v>67237</c:v>
                </c:pt>
                <c:pt idx="459" formatCode="#,##0">
                  <c:v>53967</c:v>
                </c:pt>
                <c:pt idx="460" formatCode="#,##0">
                  <c:v>3408</c:v>
                </c:pt>
                <c:pt idx="461" formatCode="#,##0">
                  <c:v>103557</c:v>
                </c:pt>
                <c:pt idx="462" formatCode="#,##0">
                  <c:v>167550</c:v>
                </c:pt>
                <c:pt idx="463" formatCode="#,##0">
                  <c:v>57049</c:v>
                </c:pt>
                <c:pt idx="464" formatCode="#,##0">
                  <c:v>48027</c:v>
                </c:pt>
                <c:pt idx="465" formatCode="#,##0">
                  <c:v>30398</c:v>
                </c:pt>
                <c:pt idx="466" formatCode="#,##0">
                  <c:v>33114</c:v>
                </c:pt>
                <c:pt idx="467" formatCode="#,##0">
                  <c:v>984</c:v>
                </c:pt>
                <c:pt idx="468" formatCode="#,##0">
                  <c:v>68647</c:v>
                </c:pt>
                <c:pt idx="469" formatCode="#,##0">
                  <c:v>61931</c:v>
                </c:pt>
                <c:pt idx="470" formatCode="#,##0">
                  <c:v>160869</c:v>
                </c:pt>
                <c:pt idx="471" formatCode="#,##0">
                  <c:v>162734</c:v>
                </c:pt>
                <c:pt idx="472" formatCode="#,##0">
                  <c:v>117202</c:v>
                </c:pt>
                <c:pt idx="473" formatCode="#,##0">
                  <c:v>92875</c:v>
                </c:pt>
                <c:pt idx="474" formatCode="#,##0">
                  <c:v>9402</c:v>
                </c:pt>
                <c:pt idx="475" formatCode="#,##0">
                  <c:v>156325</c:v>
                </c:pt>
                <c:pt idx="476" formatCode="#,##0">
                  <c:v>184961</c:v>
                </c:pt>
                <c:pt idx="477" formatCode="#,##0">
                  <c:v>89208</c:v>
                </c:pt>
                <c:pt idx="478" formatCode="#,##0">
                  <c:v>166148</c:v>
                </c:pt>
                <c:pt idx="479" formatCode="#,##0">
                  <c:v>118223</c:v>
                </c:pt>
                <c:pt idx="480" formatCode="#,##0">
                  <c:v>112710</c:v>
                </c:pt>
                <c:pt idx="481" formatCode="#,##0">
                  <c:v>46083</c:v>
                </c:pt>
                <c:pt idx="482" formatCode="#,##0">
                  <c:v>141991</c:v>
                </c:pt>
                <c:pt idx="483" formatCode="#,##0">
                  <c:v>111643</c:v>
                </c:pt>
                <c:pt idx="484" formatCode="#,##0">
                  <c:v>159260</c:v>
                </c:pt>
                <c:pt idx="485" formatCode="#,##0">
                  <c:v>148575</c:v>
                </c:pt>
                <c:pt idx="486" formatCode="#,##0">
                  <c:v>153287</c:v>
                </c:pt>
                <c:pt idx="487" formatCode="#,##0">
                  <c:v>140021</c:v>
                </c:pt>
                <c:pt idx="488" formatCode="#,##0">
                  <c:v>9026</c:v>
                </c:pt>
                <c:pt idx="489" formatCode="#,##0">
                  <c:v>116336</c:v>
                </c:pt>
                <c:pt idx="490" formatCode="#,##0">
                  <c:v>261213</c:v>
                </c:pt>
                <c:pt idx="491" formatCode="#,##0">
                  <c:v>159825</c:v>
                </c:pt>
                <c:pt idx="492" formatCode="#,##0">
                  <c:v>142431</c:v>
                </c:pt>
                <c:pt idx="493" formatCode="#,##0">
                  <c:v>290360</c:v>
                </c:pt>
                <c:pt idx="494" formatCode="#,##0">
                  <c:v>165995.33333333334</c:v>
                </c:pt>
                <c:pt idx="495" formatCode="#,##0">
                  <c:v>165995.33333333334</c:v>
                </c:pt>
                <c:pt idx="496" formatCode="#,##0">
                  <c:v>22146</c:v>
                </c:pt>
                <c:pt idx="497" formatCode="#,##0">
                  <c:v>215673</c:v>
                </c:pt>
                <c:pt idx="498" formatCode="#,##0">
                  <c:v>165995.33333333334</c:v>
                </c:pt>
                <c:pt idx="499" formatCode="#,##0">
                  <c:v>191243</c:v>
                </c:pt>
                <c:pt idx="500" formatCode="#,##0">
                  <c:v>222222</c:v>
                </c:pt>
                <c:pt idx="501" formatCode="#,##0">
                  <c:v>118856</c:v>
                </c:pt>
                <c:pt idx="502" formatCode="#,##0">
                  <c:v>65488</c:v>
                </c:pt>
                <c:pt idx="503" formatCode="#,##0">
                  <c:v>161119</c:v>
                </c:pt>
                <c:pt idx="504" formatCode="#,##0">
                  <c:v>9343</c:v>
                </c:pt>
                <c:pt idx="505" formatCode="#,##0">
                  <c:v>259601</c:v>
                </c:pt>
                <c:pt idx="506" formatCode="#,##0">
                  <c:v>299424</c:v>
                </c:pt>
                <c:pt idx="507" formatCode="#,##0">
                  <c:v>240879</c:v>
                </c:pt>
                <c:pt idx="508" formatCode="#,##0">
                  <c:v>544430</c:v>
                </c:pt>
                <c:pt idx="509" formatCode="#,##0">
                  <c:v>135426</c:v>
                </c:pt>
                <c:pt idx="510" formatCode="#,##0">
                  <c:v>433533</c:v>
                </c:pt>
                <c:pt idx="511" formatCode="#,##0">
                  <c:v>490153</c:v>
                </c:pt>
                <c:pt idx="512" formatCode="#,##0">
                  <c:v>497078</c:v>
                </c:pt>
                <c:pt idx="513" formatCode="#,##0">
                  <c:v>512942</c:v>
                </c:pt>
                <c:pt idx="514" formatCode="#,##0">
                  <c:v>435576</c:v>
                </c:pt>
                <c:pt idx="515" formatCode="#,##0">
                  <c:v>318447</c:v>
                </c:pt>
                <c:pt idx="516" formatCode="#,##0">
                  <c:v>85808</c:v>
                </c:pt>
                <c:pt idx="517" formatCode="#,##0">
                  <c:v>363994</c:v>
                </c:pt>
                <c:pt idx="518" formatCode="#,##0">
                  <c:v>425899</c:v>
                </c:pt>
                <c:pt idx="519" formatCode="#,##0">
                  <c:v>479631</c:v>
                </c:pt>
                <c:pt idx="520" formatCode="#,##0">
                  <c:v>307358</c:v>
                </c:pt>
                <c:pt idx="521" formatCode="#,##0">
                  <c:v>798037</c:v>
                </c:pt>
                <c:pt idx="522" formatCode="#,##0">
                  <c:v>446109</c:v>
                </c:pt>
                <c:pt idx="523" formatCode="#,##0">
                  <c:v>683894</c:v>
                </c:pt>
                <c:pt idx="524" formatCode="#,##0">
                  <c:v>403940</c:v>
                </c:pt>
                <c:pt idx="525" formatCode="#,##0">
                  <c:v>634028</c:v>
                </c:pt>
                <c:pt idx="526" formatCode="#,##0">
                  <c:v>252857</c:v>
                </c:pt>
                <c:pt idx="527" formatCode="#,##0">
                  <c:v>641313</c:v>
                </c:pt>
                <c:pt idx="528" formatCode="#,##0">
                  <c:v>911678</c:v>
                </c:pt>
                <c:pt idx="529" formatCode="#,##0">
                  <c:v>844134</c:v>
                </c:pt>
                <c:pt idx="530" formatCode="#,##0">
                  <c:v>212311</c:v>
                </c:pt>
                <c:pt idx="531" formatCode="#,##0">
                  <c:v>496969</c:v>
                </c:pt>
                <c:pt idx="532" formatCode="#,##0">
                  <c:v>243799</c:v>
                </c:pt>
                <c:pt idx="533" formatCode="#,##0">
                  <c:v>674333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1A-496D-9AFF-9C6B931D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34866"/>
        <c:axId val="1774172"/>
      </c:scatterChart>
      <c:valAx>
        <c:axId val="1050734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4172"/>
        <c:crosses val="autoZero"/>
        <c:crossBetween val="midCat"/>
      </c:valAx>
      <c:valAx>
        <c:axId val="1774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7348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Persentase penduduk yang telah menerima vaksin COVID-19 di Indonesia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'Statistik Harian'!$AT$1</c:f>
              <c:strCache>
                <c:ptCount val="1"/>
                <c:pt idx="0">
                  <c:v>Dosis pertama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Harian'!$AT$2:$AT$1461</c:f>
              <c:numCache>
                <c:formatCode>General</c:formatCode>
                <c:ptCount val="1460"/>
                <c:pt idx="316" formatCode="0.00%">
                  <c:v>2.4444444444444445E-7</c:v>
                </c:pt>
                <c:pt idx="317" formatCode="0.00%">
                  <c:v>2.8740740740740741E-5</c:v>
                </c:pt>
                <c:pt idx="318" formatCode="0.00%">
                  <c:v>7.0214814814814811E-5</c:v>
                </c:pt>
                <c:pt idx="319" formatCode="0.00%">
                  <c:v>9.0422222222222228E-5</c:v>
                </c:pt>
                <c:pt idx="320" formatCode="0.00%">
                  <c:v>9.0888888888888888E-5</c:v>
                </c:pt>
                <c:pt idx="321" formatCode="0.00%">
                  <c:v>1.5525185185185186E-4</c:v>
                </c:pt>
                <c:pt idx="322" formatCode="0.00%">
                  <c:v>2.1564814814814816E-4</c:v>
                </c:pt>
                <c:pt idx="323" formatCode="0.00%">
                  <c:v>3.009037037037037E-4</c:v>
                </c:pt>
                <c:pt idx="324" formatCode="0.00%">
                  <c:v>4.0680000000000002E-4</c:v>
                </c:pt>
                <c:pt idx="325" formatCode="0.00%">
                  <c:v>4.993851851851852E-4</c:v>
                </c:pt>
                <c:pt idx="326" formatCode="0.00%">
                  <c:v>5.5630000000000002E-4</c:v>
                </c:pt>
                <c:pt idx="327" formatCode="0.00%">
                  <c:v>5.6299629629629627E-4</c:v>
                </c:pt>
                <c:pt idx="328" formatCode="0.00%">
                  <c:v>5.998481481481482E-4</c:v>
                </c:pt>
                <c:pt idx="329" formatCode="0.00%">
                  <c:v>9.0994444444444445E-4</c:v>
                </c:pt>
                <c:pt idx="330" formatCode="0.00%">
                  <c:v>1.1407518518518518E-3</c:v>
                </c:pt>
                <c:pt idx="331" formatCode="0.00%">
                  <c:v>1.3641407407407407E-3</c:v>
                </c:pt>
                <c:pt idx="332" formatCode="0.00%">
                  <c:v>1.5000444444444444E-3</c:v>
                </c:pt>
                <c:pt idx="333" formatCode="0.00%">
                  <c:v>1.7857222222222222E-3</c:v>
                </c:pt>
                <c:pt idx="334" formatCode="0.00%">
                  <c:v>1.8264185185185185E-3</c:v>
                </c:pt>
                <c:pt idx="335" formatCode="0.00%">
                  <c:v>1.9982666666666666E-3</c:v>
                </c:pt>
                <c:pt idx="336" formatCode="0.00%">
                  <c:v>2.2083703703703705E-3</c:v>
                </c:pt>
                <c:pt idx="337" formatCode="0.00%">
                  <c:v>2.3926888888888887E-3</c:v>
                </c:pt>
                <c:pt idx="338" formatCode="0.00%">
                  <c:v>2.5935777777777776E-3</c:v>
                </c:pt>
                <c:pt idx="339" formatCode="0.00%">
                  <c:v>2.7588296296296297E-3</c:v>
                </c:pt>
                <c:pt idx="340" formatCode="0.00%">
                  <c:v>2.8781333333333333E-3</c:v>
                </c:pt>
                <c:pt idx="341" formatCode="0.00%">
                  <c:v>2.9048814814814816E-3</c:v>
                </c:pt>
                <c:pt idx="342" formatCode="0.00%">
                  <c:v>3.0169814814814816E-3</c:v>
                </c:pt>
                <c:pt idx="343" formatCode="0.00%">
                  <c:v>3.131137037037037E-3</c:v>
                </c:pt>
                <c:pt idx="344" formatCode="0.00%">
                  <c:v>3.5909111111111112E-3</c:v>
                </c:pt>
                <c:pt idx="345" formatCode="0.00%">
                  <c:v>3.7673555555555556E-3</c:v>
                </c:pt>
                <c:pt idx="346" formatCode="0.00%">
                  <c:v>3.8472444444444445E-3</c:v>
                </c:pt>
                <c:pt idx="347" formatCode="0.00%">
                  <c:v>3.9271333333333333E-3</c:v>
                </c:pt>
                <c:pt idx="348" formatCode="0.00%">
                  <c:v>3.9583222222222226E-3</c:v>
                </c:pt>
                <c:pt idx="349" formatCode="0.00%">
                  <c:v>4.0596111111111111E-3</c:v>
                </c:pt>
                <c:pt idx="350" formatCode="0.00%">
                  <c:v>4.1517148148148145E-3</c:v>
                </c:pt>
                <c:pt idx="351" formatCode="0.00%">
                  <c:v>4.2590333333333329E-3</c:v>
                </c:pt>
                <c:pt idx="352" formatCode="0.00%">
                  <c:v>4.3116444444444447E-3</c:v>
                </c:pt>
                <c:pt idx="353" formatCode="0.00%">
                  <c:v>4.4112259259259257E-3</c:v>
                </c:pt>
                <c:pt idx="354" formatCode="0.00%">
                  <c:v>4.5336703703703707E-3</c:v>
                </c:pt>
                <c:pt idx="355" formatCode="0.00%">
                  <c:v>4.5478444444444445E-3</c:v>
                </c:pt>
                <c:pt idx="356" formatCode="0.00%">
                  <c:v>4.6082037037037038E-3</c:v>
                </c:pt>
                <c:pt idx="357" formatCode="0.00%">
                  <c:v>4.7033518518518518E-3</c:v>
                </c:pt>
                <c:pt idx="358" formatCode="0.00%">
                  <c:v>5.0486592592592595E-3</c:v>
                </c:pt>
                <c:pt idx="359" formatCode="0.00%">
                  <c:v>5.4145185185185182E-3</c:v>
                </c:pt>
                <c:pt idx="360" formatCode="0.00%">
                  <c:v>5.8651148148148148E-3</c:v>
                </c:pt>
                <c:pt idx="361" formatCode="0.00%">
                  <c:v>5.9857962962962964E-3</c:v>
                </c:pt>
                <c:pt idx="362" formatCode="0.00%">
                  <c:v>6.2656444444444447E-3</c:v>
                </c:pt>
                <c:pt idx="363" formatCode="0.00%">
                  <c:v>6.3723074074074071E-3</c:v>
                </c:pt>
                <c:pt idx="364" formatCode="0.00%">
                  <c:v>7.1684370370370372E-3</c:v>
                </c:pt>
                <c:pt idx="365" formatCode="0.00%">
                  <c:v>7.7961740740740745E-3</c:v>
                </c:pt>
                <c:pt idx="366" formatCode="0.00%">
                  <c:v>8.4671222222222221E-3</c:v>
                </c:pt>
                <c:pt idx="367" formatCode="0.00%">
                  <c:v>8.9393148148148149E-3</c:v>
                </c:pt>
                <c:pt idx="368" formatCode="0.00%">
                  <c:v>9.4528333333333339E-3</c:v>
                </c:pt>
                <c:pt idx="369" formatCode="0.00%">
                  <c:v>1.06991E-2</c:v>
                </c:pt>
                <c:pt idx="370" formatCode="0.00%">
                  <c:v>1.1474166666666667E-2</c:v>
                </c:pt>
                <c:pt idx="371" formatCode="0.00%">
                  <c:v>1.2359355555555555E-2</c:v>
                </c:pt>
                <c:pt idx="372" formatCode="0.00%">
                  <c:v>1.3239622222222223E-2</c:v>
                </c:pt>
                <c:pt idx="373" formatCode="0.00%">
                  <c:v>1.3689107407407407E-2</c:v>
                </c:pt>
                <c:pt idx="374" formatCode="0.00%">
                  <c:v>1.3959903703703704E-2</c:v>
                </c:pt>
                <c:pt idx="375" formatCode="0.00%">
                  <c:v>1.4761466666666667E-2</c:v>
                </c:pt>
                <c:pt idx="376" formatCode="0.00%">
                  <c:v>1.4889348148148148E-2</c:v>
                </c:pt>
                <c:pt idx="377" formatCode="0.00%">
                  <c:v>1.5432822222222222E-2</c:v>
                </c:pt>
                <c:pt idx="378" formatCode="0.00%">
                  <c:v>1.6551670370370371E-2</c:v>
                </c:pt>
                <c:pt idx="379" formatCode="0.00%">
                  <c:v>1.7426844444444443E-2</c:v>
                </c:pt>
                <c:pt idx="380" formatCode="0.00%">
                  <c:v>1.7921303703703702E-2</c:v>
                </c:pt>
                <c:pt idx="381" formatCode="0.00%">
                  <c:v>1.8981288888888889E-2</c:v>
                </c:pt>
                <c:pt idx="382" formatCode="0.00%">
                  <c:v>2.0493996296296297E-2</c:v>
                </c:pt>
                <c:pt idx="383" formatCode="0.00%">
                  <c:v>2.0619555555555554E-2</c:v>
                </c:pt>
                <c:pt idx="384" formatCode="0.00%">
                  <c:v>2.1230407407407406E-2</c:v>
                </c:pt>
                <c:pt idx="385" formatCode="0.00%">
                  <c:v>2.2141670370370372E-2</c:v>
                </c:pt>
                <c:pt idx="386" formatCode="0.00%">
                  <c:v>2.3666062962962964E-2</c:v>
                </c:pt>
                <c:pt idx="387" formatCode="0.00%">
                  <c:v>2.4927614814814814E-2</c:v>
                </c:pt>
                <c:pt idx="388" formatCode="0.00%">
                  <c:v>2.5889192592592591E-2</c:v>
                </c:pt>
                <c:pt idx="389" formatCode="0.00%">
                  <c:v>2.6632085185185186E-2</c:v>
                </c:pt>
                <c:pt idx="390" formatCode="0.00%">
                  <c:v>2.68557E-2</c:v>
                </c:pt>
                <c:pt idx="391" formatCode="0.00%">
                  <c:v>2.754018888888889E-2</c:v>
                </c:pt>
                <c:pt idx="392" formatCode="0.00%">
                  <c:v>2.9037125925925927E-2</c:v>
                </c:pt>
                <c:pt idx="393" formatCode="0.00%">
                  <c:v>3.00582E-2</c:v>
                </c:pt>
                <c:pt idx="394" formatCode="0.00%">
                  <c:v>3.1005840740740739E-2</c:v>
                </c:pt>
                <c:pt idx="395" formatCode="0.00%">
                  <c:v>3.12027E-2</c:v>
                </c:pt>
                <c:pt idx="396" formatCode="0.00%">
                  <c:v>3.1647814814814816E-2</c:v>
                </c:pt>
                <c:pt idx="397" formatCode="0.00%">
                  <c:v>3.1978966666666664E-2</c:v>
                </c:pt>
                <c:pt idx="398" formatCode="0.00%">
                  <c:v>3.2801381481481484E-2</c:v>
                </c:pt>
                <c:pt idx="399" formatCode="0.00%">
                  <c:v>3.3411503703703702E-2</c:v>
                </c:pt>
                <c:pt idx="400" formatCode="0.00%">
                  <c:v>3.4060870370370373E-2</c:v>
                </c:pt>
                <c:pt idx="401" formatCode="0.00%">
                  <c:v>3.471884814814815E-2</c:v>
                </c:pt>
                <c:pt idx="402" formatCode="0.00%">
                  <c:v>3.6331374074074073E-2</c:v>
                </c:pt>
                <c:pt idx="403" formatCode="0.00%">
                  <c:v>3.7047781481481482E-2</c:v>
                </c:pt>
                <c:pt idx="404" formatCode="0.00%">
                  <c:v>3.7220522222222226E-2</c:v>
                </c:pt>
                <c:pt idx="405" formatCode="0.00%">
                  <c:v>3.8074344444444443E-2</c:v>
                </c:pt>
                <c:pt idx="406" formatCode="0.00%">
                  <c:v>3.8436051851851852E-2</c:v>
                </c:pt>
                <c:pt idx="407" formatCode="0.00%">
                  <c:v>3.8821870370370368E-2</c:v>
                </c:pt>
                <c:pt idx="408" formatCode="0.00%">
                  <c:v>3.9260996296296299E-2</c:v>
                </c:pt>
                <c:pt idx="409" formatCode="0.00%">
                  <c:v>3.9665288888888886E-2</c:v>
                </c:pt>
                <c:pt idx="410" formatCode="0.00%">
                  <c:v>4.0005788888888887E-2</c:v>
                </c:pt>
                <c:pt idx="411" formatCode="0.00%">
                  <c:v>4.0106418518518518E-2</c:v>
                </c:pt>
                <c:pt idx="412" formatCode="0.00%">
                  <c:v>4.0638307407407405E-2</c:v>
                </c:pt>
                <c:pt idx="413" formatCode="0.00%">
                  <c:v>4.1171307407407411E-2</c:v>
                </c:pt>
                <c:pt idx="414" formatCode="0.00%">
                  <c:v>4.1860348148148145E-2</c:v>
                </c:pt>
                <c:pt idx="415" formatCode="0.00%">
                  <c:v>4.2343374074074076E-2</c:v>
                </c:pt>
                <c:pt idx="416" formatCode="0.00%">
                  <c:v>4.3049077777777778E-2</c:v>
                </c:pt>
                <c:pt idx="417" formatCode="0.00%">
                  <c:v>4.3402022222222225E-2</c:v>
                </c:pt>
                <c:pt idx="418" formatCode="0.00%">
                  <c:v>4.3487255555555555E-2</c:v>
                </c:pt>
                <c:pt idx="419" formatCode="0.00%">
                  <c:v>4.3972585185185188E-2</c:v>
                </c:pt>
                <c:pt idx="420" formatCode="0.00%">
                  <c:v>4.4503377777777776E-2</c:v>
                </c:pt>
                <c:pt idx="421" formatCode="0.00%">
                  <c:v>4.5001396296296299E-2</c:v>
                </c:pt>
                <c:pt idx="422" formatCode="0.00%">
                  <c:v>4.5580574074074072E-2</c:v>
                </c:pt>
                <c:pt idx="423" formatCode="0.00%">
                  <c:v>4.6008344444444446E-2</c:v>
                </c:pt>
                <c:pt idx="424" formatCode="0.00%">
                  <c:v>4.6137644444444445E-2</c:v>
                </c:pt>
                <c:pt idx="425" formatCode="0.00%">
                  <c:v>4.6182985185185182E-2</c:v>
                </c:pt>
                <c:pt idx="426" formatCode="0.00%">
                  <c:v>4.6563374074074071E-2</c:v>
                </c:pt>
                <c:pt idx="427" formatCode="0.00%">
                  <c:v>4.7035437037037039E-2</c:v>
                </c:pt>
                <c:pt idx="428" formatCode="0.00%">
                  <c:v>4.7599574074074072E-2</c:v>
                </c:pt>
                <c:pt idx="429" formatCode="0.00%">
                  <c:v>4.8254440740740742E-2</c:v>
                </c:pt>
                <c:pt idx="430" formatCode="0.00%">
                  <c:v>4.8817829629629626E-2</c:v>
                </c:pt>
                <c:pt idx="431" formatCode="0.00%">
                  <c:v>4.9338899999999998E-2</c:v>
                </c:pt>
                <c:pt idx="432" formatCode="0.00%">
                  <c:v>4.9442477777777778E-2</c:v>
                </c:pt>
                <c:pt idx="433" formatCode="0.00%">
                  <c:v>5.0050392592592592E-2</c:v>
                </c:pt>
                <c:pt idx="434" formatCode="0.00%">
                  <c:v>5.0547322222222225E-2</c:v>
                </c:pt>
                <c:pt idx="435" formatCode="0.00%">
                  <c:v>5.0710655555555553E-2</c:v>
                </c:pt>
                <c:pt idx="436" formatCode="0.00%">
                  <c:v>5.0730577777777779E-2</c:v>
                </c:pt>
                <c:pt idx="437" formatCode="0.00%">
                  <c:v>5.0742181481481484E-2</c:v>
                </c:pt>
                <c:pt idx="438" formatCode="0.00%">
                  <c:v>5.0833866666666665E-2</c:v>
                </c:pt>
                <c:pt idx="439" formatCode="0.00%">
                  <c:v>5.0908000000000002E-2</c:v>
                </c:pt>
                <c:pt idx="440" formatCode="0.00%">
                  <c:v>5.1215192592592593E-2</c:v>
                </c:pt>
                <c:pt idx="441" formatCode="0.00%">
                  <c:v>5.1799822222222222E-2</c:v>
                </c:pt>
                <c:pt idx="442" formatCode="0.00%">
                  <c:v>5.2582311111111113E-2</c:v>
                </c:pt>
                <c:pt idx="443" formatCode="0.00%">
                  <c:v>5.3529177777777777E-2</c:v>
                </c:pt>
                <c:pt idx="444" formatCode="0.00%">
                  <c:v>5.4389762962962961E-2</c:v>
                </c:pt>
                <c:pt idx="445" formatCode="0.00%">
                  <c:v>5.5073433333333331E-2</c:v>
                </c:pt>
                <c:pt idx="446" formatCode="0.00%">
                  <c:v>5.522123703703704E-2</c:v>
                </c:pt>
                <c:pt idx="447" formatCode="0.00%">
                  <c:v>5.5257748148148149E-2</c:v>
                </c:pt>
                <c:pt idx="448" formatCode="0.00%">
                  <c:v>5.6778911111111108E-2</c:v>
                </c:pt>
                <c:pt idx="449" formatCode="0.00%">
                  <c:v>5.757836296296296E-2</c:v>
                </c:pt>
                <c:pt idx="450" formatCode="0.00%">
                  <c:v>5.8710007407407408E-2</c:v>
                </c:pt>
                <c:pt idx="451" formatCode="0.00%">
                  <c:v>5.959064074074074E-2</c:v>
                </c:pt>
                <c:pt idx="452" formatCode="0.00%">
                  <c:v>6.0328748148148148E-2</c:v>
                </c:pt>
                <c:pt idx="453" formatCode="0.00%">
                  <c:v>6.0387777777777776E-2</c:v>
                </c:pt>
                <c:pt idx="454" formatCode="0.00%">
                  <c:v>6.1327911111111112E-2</c:v>
                </c:pt>
                <c:pt idx="455" formatCode="0.00%">
                  <c:v>6.1500966666666664E-2</c:v>
                </c:pt>
                <c:pt idx="456" formatCode="0.00%">
                  <c:v>6.2408107407407411E-2</c:v>
                </c:pt>
                <c:pt idx="457" formatCode="0.00%">
                  <c:v>6.3514151851851858E-2</c:v>
                </c:pt>
                <c:pt idx="458" formatCode="0.00%">
                  <c:v>6.4504892592592594E-2</c:v>
                </c:pt>
                <c:pt idx="459" formatCode="0.00%">
                  <c:v>6.5248500000000001E-2</c:v>
                </c:pt>
                <c:pt idx="460" formatCode="0.00%">
                  <c:v>6.5415651851851858E-2</c:v>
                </c:pt>
                <c:pt idx="461" formatCode="0.00%">
                  <c:v>6.5972066666666662E-2</c:v>
                </c:pt>
                <c:pt idx="462" formatCode="0.00%">
                  <c:v>6.8410218518518515E-2</c:v>
                </c:pt>
                <c:pt idx="463" formatCode="0.00%">
                  <c:v>7.0129618518518524E-2</c:v>
                </c:pt>
                <c:pt idx="464" formatCode="0.00%">
                  <c:v>7.2001940740740747E-2</c:v>
                </c:pt>
                <c:pt idx="465" formatCode="0.00%">
                  <c:v>7.3462700000000006E-2</c:v>
                </c:pt>
                <c:pt idx="466" formatCode="0.00%">
                  <c:v>7.4656200000000006E-2</c:v>
                </c:pt>
                <c:pt idx="467" formatCode="0.00%">
                  <c:v>7.4662729629629623E-2</c:v>
                </c:pt>
                <c:pt idx="468" formatCode="0.00%">
                  <c:v>7.6546562962962958E-2</c:v>
                </c:pt>
                <c:pt idx="469" formatCode="0.00%">
                  <c:v>7.7424900000000005E-2</c:v>
                </c:pt>
                <c:pt idx="470" formatCode="0.00%">
                  <c:v>8.0401651851851857E-2</c:v>
                </c:pt>
                <c:pt idx="471" formatCode="0.00%">
                  <c:v>8.2356255555555549E-2</c:v>
                </c:pt>
                <c:pt idx="472" formatCode="0.00%">
                  <c:v>8.3914029629629627E-2</c:v>
                </c:pt>
                <c:pt idx="473" formatCode="0.00%">
                  <c:v>8.5157629629629625E-2</c:v>
                </c:pt>
                <c:pt idx="474" formatCode="0.00%">
                  <c:v>8.5448603703703704E-2</c:v>
                </c:pt>
                <c:pt idx="475" formatCode="0.00%">
                  <c:v>8.7148959259259265E-2</c:v>
                </c:pt>
                <c:pt idx="476" formatCode="0.00%">
                  <c:v>8.8882096296296301E-2</c:v>
                </c:pt>
                <c:pt idx="477" formatCode="0.00%">
                  <c:v>9.1351833333333327E-2</c:v>
                </c:pt>
                <c:pt idx="478" formatCode="0.00%">
                  <c:v>9.3474062962962956E-2</c:v>
                </c:pt>
                <c:pt idx="479" formatCode="0.00%">
                  <c:v>9.5316207407407413E-2</c:v>
                </c:pt>
                <c:pt idx="480" formatCode="0.00%">
                  <c:v>9.7503162962962964E-2</c:v>
                </c:pt>
                <c:pt idx="481" formatCode="0.00%">
                  <c:v>0.10074156296296297</c:v>
                </c:pt>
                <c:pt idx="482" formatCode="0.00%">
                  <c:v>0.10292554074074074</c:v>
                </c:pt>
                <c:pt idx="483" formatCode="0.00%">
                  <c:v>0.10618928148148148</c:v>
                </c:pt>
                <c:pt idx="484" formatCode="0.00%">
                  <c:v>0.10946686296296296</c:v>
                </c:pt>
                <c:pt idx="485" formatCode="0.00%">
                  <c:v>0.1129027037037037</c:v>
                </c:pt>
                <c:pt idx="486" formatCode="0.00%">
                  <c:v>0.11515098148148148</c:v>
                </c:pt>
                <c:pt idx="487" formatCode="0.00%">
                  <c:v>0.11837431111111112</c:v>
                </c:pt>
                <c:pt idx="488" formatCode="0.00%">
                  <c:v>0.11875461111111112</c:v>
                </c:pt>
                <c:pt idx="489" formatCode="0.00%">
                  <c:v>0.12022464074074074</c:v>
                </c:pt>
                <c:pt idx="490" formatCode="0.00%">
                  <c:v>0.12403056666666666</c:v>
                </c:pt>
                <c:pt idx="491" formatCode="0.00%">
                  <c:v>0.1268497925925926</c:v>
                </c:pt>
                <c:pt idx="492" formatCode="0.00%">
                  <c:v>0.12947796666666667</c:v>
                </c:pt>
                <c:pt idx="493" formatCode="0.00%">
                  <c:v>0.1335533851851852</c:v>
                </c:pt>
                <c:pt idx="494" formatCode="0.00%">
                  <c:v>0.13414064814814816</c:v>
                </c:pt>
                <c:pt idx="495" formatCode="0.00%">
                  <c:v>0.1343652074074074</c:v>
                </c:pt>
                <c:pt idx="496" formatCode="0.00%">
                  <c:v>0.13479636666666667</c:v>
                </c:pt>
                <c:pt idx="497" formatCode="0.00%">
                  <c:v>0.13715491111111111</c:v>
                </c:pt>
                <c:pt idx="498" formatCode="0.00%">
                  <c:v>0.14547464074074073</c:v>
                </c:pt>
                <c:pt idx="499" formatCode="0.00%">
                  <c:v>0.14793705185185185</c:v>
                </c:pt>
                <c:pt idx="500" formatCode="0.00%">
                  <c:v>0.15152755555555555</c:v>
                </c:pt>
                <c:pt idx="501" formatCode="0.00%">
                  <c:v>0.15284676666666666</c:v>
                </c:pt>
                <c:pt idx="502" formatCode="0.00%">
                  <c:v>0.15473356666666666</c:v>
                </c:pt>
                <c:pt idx="503" formatCode="0.00%">
                  <c:v>0.15671752222222221</c:v>
                </c:pt>
                <c:pt idx="504" formatCode="0.00%">
                  <c:v>0.15689177407407406</c:v>
                </c:pt>
                <c:pt idx="505" formatCode="0.00%">
                  <c:v>0.15877045555555555</c:v>
                </c:pt>
                <c:pt idx="506" formatCode="0.00%">
                  <c:v>0.16100529999999999</c:v>
                </c:pt>
                <c:pt idx="507" formatCode="0.00%">
                  <c:v>0.16271217407407407</c:v>
                </c:pt>
                <c:pt idx="508" formatCode="0.00%">
                  <c:v>0.16423036296296295</c:v>
                </c:pt>
                <c:pt idx="509" formatCode="0.00%">
                  <c:v>0.16500495185185185</c:v>
                </c:pt>
                <c:pt idx="510" formatCode="0.00%">
                  <c:v>0.16671351481481481</c:v>
                </c:pt>
                <c:pt idx="511" formatCode="0.00%">
                  <c:v>0.16864512222222222</c:v>
                </c:pt>
                <c:pt idx="512" formatCode="0.00%">
                  <c:v>0.17056668148148149</c:v>
                </c:pt>
                <c:pt idx="513" formatCode="0.00%">
                  <c:v>0.17247174074074073</c:v>
                </c:pt>
                <c:pt idx="514" formatCode="0.00%">
                  <c:v>0.17412933333333333</c:v>
                </c:pt>
                <c:pt idx="515" formatCode="0.00%">
                  <c:v>0.17552034814814815</c:v>
                </c:pt>
                <c:pt idx="516" formatCode="0.00%">
                  <c:v>0.17615682962962964</c:v>
                </c:pt>
                <c:pt idx="517" formatCode="0.00%">
                  <c:v>0.17721177407407407</c:v>
                </c:pt>
                <c:pt idx="518" formatCode="0.00%">
                  <c:v>0.17832895185185185</c:v>
                </c:pt>
                <c:pt idx="519" formatCode="0.00%">
                  <c:v>0.17961025185185187</c:v>
                </c:pt>
                <c:pt idx="520" formatCode="0.00%">
                  <c:v>0.18094969999999999</c:v>
                </c:pt>
                <c:pt idx="521" formatCode="0.00%">
                  <c:v>0.18349143703703705</c:v>
                </c:pt>
                <c:pt idx="522" formatCode="0.00%">
                  <c:v>0.1850546111111111</c:v>
                </c:pt>
                <c:pt idx="523" formatCode="0.00%">
                  <c:v>0.18751968518518519</c:v>
                </c:pt>
                <c:pt idx="524" formatCode="0.00%">
                  <c:v>0.18828743703703704</c:v>
                </c:pt>
                <c:pt idx="525" formatCode="0.00%">
                  <c:v>0.19052978518518518</c:v>
                </c:pt>
                <c:pt idx="526" formatCode="0.00%">
                  <c:v>0.19183396666666666</c:v>
                </c:pt>
                <c:pt idx="527" formatCode="0.00%">
                  <c:v>0.19269428148148149</c:v>
                </c:pt>
                <c:pt idx="528" formatCode="0.00%">
                  <c:v>0.19533915185185186</c:v>
                </c:pt>
                <c:pt idx="529" formatCode="0.00%">
                  <c:v>0.19765163333333333</c:v>
                </c:pt>
                <c:pt idx="530" formatCode="0.00%">
                  <c:v>0.19884489629629629</c:v>
                </c:pt>
                <c:pt idx="531" formatCode="0.00%">
                  <c:v>0.20010731851851851</c:v>
                </c:pt>
                <c:pt idx="532" formatCode="0.00%">
                  <c:v>0.20165276666666668</c:v>
                </c:pt>
                <c:pt idx="533" formatCode="0.00%">
                  <c:v>0.20367563333333333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0-4EF6-80C0-5026BD57B9F2}"/>
            </c:ext>
          </c:extLst>
        </c:ser>
        <c:ser>
          <c:idx val="1"/>
          <c:order val="1"/>
          <c:tx>
            <c:strRef>
              <c:f>'Statistik Harian'!$AU$1</c:f>
              <c:strCache>
                <c:ptCount val="1"/>
                <c:pt idx="0">
                  <c:v>Dosis kedua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Harian'!$AU$2:$AU$1461</c:f>
              <c:numCache>
                <c:formatCode>General</c:formatCode>
                <c:ptCount val="1460"/>
                <c:pt idx="330" formatCode="0.00%">
                  <c:v>2.4444444444444445E-7</c:v>
                </c:pt>
                <c:pt idx="331" formatCode="0.00%">
                  <c:v>2.0251851851851851E-5</c:v>
                </c:pt>
                <c:pt idx="332" formatCode="0.00%">
                  <c:v>4.1803703703703706E-5</c:v>
                </c:pt>
                <c:pt idx="333" formatCode="0.00%">
                  <c:v>7.7074074074074078E-5</c:v>
                </c:pt>
                <c:pt idx="334" formatCode="0.00%">
                  <c:v>8.351111111111111E-5</c:v>
                </c:pt>
                <c:pt idx="335" formatCode="0.00%">
                  <c:v>1.3113333333333334E-4</c:v>
                </c:pt>
                <c:pt idx="336" formatCode="0.00%">
                  <c:v>1.9258888888888889E-4</c:v>
                </c:pt>
                <c:pt idx="337" formatCode="0.00%">
                  <c:v>2.6526296296296295E-4</c:v>
                </c:pt>
                <c:pt idx="338" formatCode="0.00%">
                  <c:v>3.5760370370370372E-4</c:v>
                </c:pt>
                <c:pt idx="339" formatCode="0.00%">
                  <c:v>4.4712962962962962E-4</c:v>
                </c:pt>
                <c:pt idx="340" formatCode="0.00%">
                  <c:v>5.0817407407407404E-4</c:v>
                </c:pt>
                <c:pt idx="341" formatCode="0.00%">
                  <c:v>5.153E-4</c:v>
                </c:pt>
                <c:pt idx="342" formatCode="0.00%">
                  <c:v>6.3433333333333332E-4</c:v>
                </c:pt>
                <c:pt idx="343" formatCode="0.00%">
                  <c:v>8.2019629629629634E-4</c:v>
                </c:pt>
                <c:pt idx="344" formatCode="0.00%">
                  <c:v>1.034262962962963E-3</c:v>
                </c:pt>
                <c:pt idx="345" formatCode="0.00%">
                  <c:v>1.2800185185185184E-3</c:v>
                </c:pt>
                <c:pt idx="346" formatCode="0.00%">
                  <c:v>1.4094277777777777E-3</c:v>
                </c:pt>
                <c:pt idx="347" formatCode="0.00%">
                  <c:v>1.538837037037037E-3</c:v>
                </c:pt>
                <c:pt idx="348" formatCode="0.00%">
                  <c:v>1.5762148148148148E-3</c:v>
                </c:pt>
                <c:pt idx="349" formatCode="0.00%">
                  <c:v>1.7875E-3</c:v>
                </c:pt>
                <c:pt idx="350" formatCode="0.00%">
                  <c:v>1.9894333333333332E-3</c:v>
                </c:pt>
                <c:pt idx="351" formatCode="0.00%">
                  <c:v>2.212325925925926E-3</c:v>
                </c:pt>
                <c:pt idx="352" formatCode="0.00%">
                  <c:v>2.310488888888889E-3</c:v>
                </c:pt>
                <c:pt idx="353" formatCode="0.00%">
                  <c:v>2.4774592592592595E-3</c:v>
                </c:pt>
                <c:pt idx="354" formatCode="0.00%">
                  <c:v>2.7134592592592591E-3</c:v>
                </c:pt>
                <c:pt idx="355" formatCode="0.00%">
                  <c:v>2.7285555555555557E-3</c:v>
                </c:pt>
                <c:pt idx="356" formatCode="0.00%">
                  <c:v>2.8329814814814815E-3</c:v>
                </c:pt>
                <c:pt idx="357" formatCode="0.00%">
                  <c:v>2.9258000000000001E-3</c:v>
                </c:pt>
                <c:pt idx="358" formatCode="0.00%">
                  <c:v>3.0579629629629628E-3</c:v>
                </c:pt>
                <c:pt idx="359" formatCode="0.00%">
                  <c:v>3.1620185185185184E-3</c:v>
                </c:pt>
                <c:pt idx="360" formatCode="0.00%">
                  <c:v>3.206925925925926E-3</c:v>
                </c:pt>
                <c:pt idx="361" formatCode="0.00%">
                  <c:v>3.6384074074074075E-3</c:v>
                </c:pt>
                <c:pt idx="362" formatCode="0.00%">
                  <c:v>3.6979222222222221E-3</c:v>
                </c:pt>
                <c:pt idx="363" formatCode="0.00%">
                  <c:v>3.7119185185185187E-3</c:v>
                </c:pt>
                <c:pt idx="364" formatCode="0.00%">
                  <c:v>3.8788444444444446E-3</c:v>
                </c:pt>
                <c:pt idx="365" formatCode="0.00%">
                  <c:v>3.9867000000000001E-3</c:v>
                </c:pt>
                <c:pt idx="366" formatCode="0.00%">
                  <c:v>4.0749185185185183E-3</c:v>
                </c:pt>
                <c:pt idx="367" formatCode="0.00%">
                  <c:v>4.1279148148148145E-3</c:v>
                </c:pt>
                <c:pt idx="368" formatCode="0.00%">
                  <c:v>4.1871259259259261E-3</c:v>
                </c:pt>
                <c:pt idx="369" formatCode="0.00%">
                  <c:v>4.1992111111111112E-3</c:v>
                </c:pt>
                <c:pt idx="370" formatCode="0.00%">
                  <c:v>4.290488888888889E-3</c:v>
                </c:pt>
                <c:pt idx="371" formatCode="0.00%">
                  <c:v>4.4361925925925924E-3</c:v>
                </c:pt>
                <c:pt idx="372" formatCode="0.00%">
                  <c:v>4.6773259259259257E-3</c:v>
                </c:pt>
                <c:pt idx="373" formatCode="0.00%">
                  <c:v>4.798574074074074E-3</c:v>
                </c:pt>
                <c:pt idx="374" formatCode="0.00%">
                  <c:v>4.9605999999999999E-3</c:v>
                </c:pt>
                <c:pt idx="375" formatCode="0.00%">
                  <c:v>5.3882814814814814E-3</c:v>
                </c:pt>
                <c:pt idx="376" formatCode="0.00%">
                  <c:v>5.4082296296296293E-3</c:v>
                </c:pt>
                <c:pt idx="377" formatCode="0.00%">
                  <c:v>5.8251333333333337E-3</c:v>
                </c:pt>
                <c:pt idx="378" formatCode="0.00%">
                  <c:v>6.3583296296296299E-3</c:v>
                </c:pt>
                <c:pt idx="379" formatCode="0.00%">
                  <c:v>6.9486666666666664E-3</c:v>
                </c:pt>
                <c:pt idx="380" formatCode="0.00%">
                  <c:v>7.2167814814814817E-3</c:v>
                </c:pt>
                <c:pt idx="381" formatCode="0.00%">
                  <c:v>8.2266666666666668E-3</c:v>
                </c:pt>
                <c:pt idx="382" formatCode="0.00%">
                  <c:v>8.5258444444444442E-3</c:v>
                </c:pt>
                <c:pt idx="383" formatCode="0.00%">
                  <c:v>8.5651888888888892E-3</c:v>
                </c:pt>
                <c:pt idx="384" formatCode="0.00%">
                  <c:v>9.2385999999999996E-3</c:v>
                </c:pt>
                <c:pt idx="385" formatCode="0.00%">
                  <c:v>1.0035351851851853E-2</c:v>
                </c:pt>
                <c:pt idx="386" formatCode="0.00%">
                  <c:v>1.0892651851851853E-2</c:v>
                </c:pt>
                <c:pt idx="387" formatCode="0.00%">
                  <c:v>1.1167370370370371E-2</c:v>
                </c:pt>
                <c:pt idx="388" formatCode="0.00%">
                  <c:v>1.167634074074074E-2</c:v>
                </c:pt>
                <c:pt idx="389" formatCode="0.00%">
                  <c:v>1.1981581481481481E-2</c:v>
                </c:pt>
                <c:pt idx="390" formatCode="0.00%">
                  <c:v>1.2025218518518519E-2</c:v>
                </c:pt>
                <c:pt idx="391" formatCode="0.00%">
                  <c:v>1.23357E-2</c:v>
                </c:pt>
                <c:pt idx="392" formatCode="0.00%">
                  <c:v>1.3189599999999999E-2</c:v>
                </c:pt>
                <c:pt idx="393" formatCode="0.00%">
                  <c:v>1.3766966666666667E-2</c:v>
                </c:pt>
                <c:pt idx="394" formatCode="0.00%">
                  <c:v>1.4275744444444445E-2</c:v>
                </c:pt>
                <c:pt idx="395" formatCode="0.00%">
                  <c:v>1.4325044444444445E-2</c:v>
                </c:pt>
                <c:pt idx="396" formatCode="0.00%">
                  <c:v>1.4645714814814815E-2</c:v>
                </c:pt>
                <c:pt idx="397" formatCode="0.00%">
                  <c:v>1.4869640740740741E-2</c:v>
                </c:pt>
                <c:pt idx="398" formatCode="0.00%">
                  <c:v>1.5669629629629631E-2</c:v>
                </c:pt>
                <c:pt idx="399" formatCode="0.00%">
                  <c:v>1.6412977777777778E-2</c:v>
                </c:pt>
                <c:pt idx="400" formatCode="0.00%">
                  <c:v>1.686924074074074E-2</c:v>
                </c:pt>
                <c:pt idx="401" formatCode="0.00%">
                  <c:v>1.7397762962962963E-2</c:v>
                </c:pt>
                <c:pt idx="402" formatCode="0.00%">
                  <c:v>1.8341551851851851E-2</c:v>
                </c:pt>
                <c:pt idx="403" formatCode="0.00%">
                  <c:v>1.8811288888888889E-2</c:v>
                </c:pt>
                <c:pt idx="404" formatCode="0.00%">
                  <c:v>1.8896003703703704E-2</c:v>
                </c:pt>
                <c:pt idx="405" formatCode="0.00%">
                  <c:v>1.9712966666666668E-2</c:v>
                </c:pt>
                <c:pt idx="406" formatCode="0.00%">
                  <c:v>2.0124870370370369E-2</c:v>
                </c:pt>
                <c:pt idx="407" formatCode="0.00%">
                  <c:v>2.0640218518518518E-2</c:v>
                </c:pt>
                <c:pt idx="408" formatCode="0.00%">
                  <c:v>2.1169677777777778E-2</c:v>
                </c:pt>
                <c:pt idx="409" formatCode="0.00%">
                  <c:v>2.1562548148148147E-2</c:v>
                </c:pt>
                <c:pt idx="410" formatCode="0.00%">
                  <c:v>2.1817740740740742E-2</c:v>
                </c:pt>
                <c:pt idx="411" formatCode="0.00%">
                  <c:v>2.1893862962962963E-2</c:v>
                </c:pt>
                <c:pt idx="412" formatCode="0.00%">
                  <c:v>2.2417081481481482E-2</c:v>
                </c:pt>
                <c:pt idx="413" formatCode="0.00%">
                  <c:v>2.2810177777777777E-2</c:v>
                </c:pt>
                <c:pt idx="414" formatCode="0.00%">
                  <c:v>2.3488633333333335E-2</c:v>
                </c:pt>
                <c:pt idx="415" formatCode="0.00%">
                  <c:v>2.4030359259259258E-2</c:v>
                </c:pt>
                <c:pt idx="416" formatCode="0.00%">
                  <c:v>2.4812322222222221E-2</c:v>
                </c:pt>
                <c:pt idx="417" formatCode="0.00%">
                  <c:v>2.517867037037037E-2</c:v>
                </c:pt>
                <c:pt idx="418" formatCode="0.00%">
                  <c:v>2.5294129629629628E-2</c:v>
                </c:pt>
                <c:pt idx="419" formatCode="0.00%">
                  <c:v>2.6012411111111113E-2</c:v>
                </c:pt>
                <c:pt idx="420" formatCode="0.00%">
                  <c:v>2.6720496296296296E-2</c:v>
                </c:pt>
                <c:pt idx="421" formatCode="0.00%">
                  <c:v>2.7448500000000001E-2</c:v>
                </c:pt>
                <c:pt idx="422" formatCode="0.00%">
                  <c:v>2.8086825925925926E-2</c:v>
                </c:pt>
                <c:pt idx="423" formatCode="0.00%">
                  <c:v>2.8319570370370372E-2</c:v>
                </c:pt>
                <c:pt idx="424" formatCode="0.00%">
                  <c:v>2.8438833333333333E-2</c:v>
                </c:pt>
                <c:pt idx="425" formatCode="0.00%">
                  <c:v>2.8530037037037038E-2</c:v>
                </c:pt>
                <c:pt idx="426" formatCode="0.00%">
                  <c:v>2.9075581481481483E-2</c:v>
                </c:pt>
                <c:pt idx="427" formatCode="0.00%">
                  <c:v>2.9637911111111113E-2</c:v>
                </c:pt>
                <c:pt idx="428" formatCode="0.00%">
                  <c:v>3.0244692592592593E-2</c:v>
                </c:pt>
                <c:pt idx="429" formatCode="0.00%">
                  <c:v>3.0885388888888889E-2</c:v>
                </c:pt>
                <c:pt idx="430" formatCode="0.00%">
                  <c:v>3.1429829629629633E-2</c:v>
                </c:pt>
                <c:pt idx="431" formatCode="0.00%">
                  <c:v>3.1896881481481482E-2</c:v>
                </c:pt>
                <c:pt idx="432" formatCode="0.00%">
                  <c:v>3.2014185185185187E-2</c:v>
                </c:pt>
                <c:pt idx="433" formatCode="0.00%">
                  <c:v>3.2610966666666664E-2</c:v>
                </c:pt>
                <c:pt idx="434" formatCode="0.00%">
                  <c:v>3.2920477777777776E-2</c:v>
                </c:pt>
                <c:pt idx="435" formatCode="0.00%">
                  <c:v>3.3032533333333336E-2</c:v>
                </c:pt>
                <c:pt idx="436" formatCode="0.00%">
                  <c:v>3.3036848148148147E-2</c:v>
                </c:pt>
                <c:pt idx="437" formatCode="0.00%">
                  <c:v>3.304436296296296E-2</c:v>
                </c:pt>
                <c:pt idx="438" formatCode="0.00%">
                  <c:v>3.318546666666667E-2</c:v>
                </c:pt>
                <c:pt idx="439" formatCode="0.00%">
                  <c:v>3.3244211111111109E-2</c:v>
                </c:pt>
                <c:pt idx="440" formatCode="0.00%">
                  <c:v>3.3681351851851851E-2</c:v>
                </c:pt>
                <c:pt idx="441" formatCode="0.00%">
                  <c:v>3.4356248148148145E-2</c:v>
                </c:pt>
                <c:pt idx="442" formatCode="0.00%">
                  <c:v>3.4919344444444445E-2</c:v>
                </c:pt>
                <c:pt idx="443" formatCode="0.00%">
                  <c:v>3.5483503703703706E-2</c:v>
                </c:pt>
                <c:pt idx="444" formatCode="0.00%">
                  <c:v>3.6098229629629629E-2</c:v>
                </c:pt>
                <c:pt idx="445" formatCode="0.00%">
                  <c:v>3.6494262962962966E-2</c:v>
                </c:pt>
                <c:pt idx="446" formatCode="0.00%">
                  <c:v>3.6596385185185182E-2</c:v>
                </c:pt>
                <c:pt idx="447" formatCode="0.00%">
                  <c:v>3.6691218518518517E-2</c:v>
                </c:pt>
                <c:pt idx="448" formatCode="0.00%">
                  <c:v>3.750177777777778E-2</c:v>
                </c:pt>
                <c:pt idx="449" formatCode="0.00%">
                  <c:v>3.7911181481481482E-2</c:v>
                </c:pt>
                <c:pt idx="450" formatCode="0.00%">
                  <c:v>3.8622781481481482E-2</c:v>
                </c:pt>
                <c:pt idx="451" formatCode="0.00%">
                  <c:v>3.8968296296296299E-2</c:v>
                </c:pt>
                <c:pt idx="452" formatCode="0.00%">
                  <c:v>3.9153285185185183E-2</c:v>
                </c:pt>
                <c:pt idx="453" formatCode="0.00%">
                  <c:v>3.9201811111111109E-2</c:v>
                </c:pt>
                <c:pt idx="454" formatCode="0.00%">
                  <c:v>3.9621674074074076E-2</c:v>
                </c:pt>
                <c:pt idx="455" formatCode="0.00%">
                  <c:v>3.9707696296296294E-2</c:v>
                </c:pt>
                <c:pt idx="456" formatCode="0.00%">
                  <c:v>4.028558888888889E-2</c:v>
                </c:pt>
                <c:pt idx="457" formatCode="0.00%">
                  <c:v>4.0752414814814814E-2</c:v>
                </c:pt>
                <c:pt idx="458" formatCode="0.00%">
                  <c:v>4.100144074074074E-2</c:v>
                </c:pt>
                <c:pt idx="459" formatCode="0.00%">
                  <c:v>4.120131851851852E-2</c:v>
                </c:pt>
                <c:pt idx="460" formatCode="0.00%">
                  <c:v>4.1213940740740744E-2</c:v>
                </c:pt>
                <c:pt idx="461" formatCode="0.00%">
                  <c:v>4.1597485185185183E-2</c:v>
                </c:pt>
                <c:pt idx="462" formatCode="0.00%">
                  <c:v>4.2218040740740738E-2</c:v>
                </c:pt>
                <c:pt idx="463" formatCode="0.00%">
                  <c:v>4.2429333333333333E-2</c:v>
                </c:pt>
                <c:pt idx="464" formatCode="0.00%">
                  <c:v>4.2607211111111112E-2</c:v>
                </c:pt>
                <c:pt idx="465" formatCode="0.00%">
                  <c:v>4.2719796296296297E-2</c:v>
                </c:pt>
                <c:pt idx="466" formatCode="0.00%">
                  <c:v>4.2842440740740742E-2</c:v>
                </c:pt>
                <c:pt idx="467" formatCode="0.00%">
                  <c:v>4.2846085185185186E-2</c:v>
                </c:pt>
                <c:pt idx="468" formatCode="0.00%">
                  <c:v>4.3100333333333331E-2</c:v>
                </c:pt>
                <c:pt idx="469" formatCode="0.00%">
                  <c:v>4.3329707407407408E-2</c:v>
                </c:pt>
                <c:pt idx="470" formatCode="0.00%">
                  <c:v>4.3925518518518517E-2</c:v>
                </c:pt>
                <c:pt idx="471" formatCode="0.00%">
                  <c:v>4.4528237037037038E-2</c:v>
                </c:pt>
                <c:pt idx="472" formatCode="0.00%">
                  <c:v>4.4962318518518521E-2</c:v>
                </c:pt>
                <c:pt idx="473" formatCode="0.00%">
                  <c:v>4.5306300000000001E-2</c:v>
                </c:pt>
                <c:pt idx="474" formatCode="0.00%">
                  <c:v>4.5341122222222224E-2</c:v>
                </c:pt>
                <c:pt idx="475" formatCode="0.00%">
                  <c:v>4.5920103703703703E-2</c:v>
                </c:pt>
                <c:pt idx="476" formatCode="0.00%">
                  <c:v>4.6605144444444448E-2</c:v>
                </c:pt>
                <c:pt idx="477" formatCode="0.00%">
                  <c:v>4.6935544444444442E-2</c:v>
                </c:pt>
                <c:pt idx="478" formatCode="0.00%">
                  <c:v>4.755090740740741E-2</c:v>
                </c:pt>
                <c:pt idx="479" formatCode="0.00%">
                  <c:v>4.7988770370370373E-2</c:v>
                </c:pt>
                <c:pt idx="480" formatCode="0.00%">
                  <c:v>4.8406214814814816E-2</c:v>
                </c:pt>
                <c:pt idx="481" formatCode="0.00%">
                  <c:v>4.857689259259259E-2</c:v>
                </c:pt>
                <c:pt idx="482" formatCode="0.00%">
                  <c:v>4.9102785185185183E-2</c:v>
                </c:pt>
                <c:pt idx="483" formatCode="0.00%">
                  <c:v>4.9516277777777777E-2</c:v>
                </c:pt>
                <c:pt idx="484" formatCode="0.00%">
                  <c:v>5.0106129629629632E-2</c:v>
                </c:pt>
                <c:pt idx="485" formatCode="0.00%">
                  <c:v>5.0656407407407407E-2</c:v>
                </c:pt>
                <c:pt idx="486" formatCode="0.00%">
                  <c:v>5.1224137037037036E-2</c:v>
                </c:pt>
                <c:pt idx="487" formatCode="0.00%">
                  <c:v>5.1742733333333332E-2</c:v>
                </c:pt>
                <c:pt idx="488" formatCode="0.00%">
                  <c:v>5.177616296296296E-2</c:v>
                </c:pt>
                <c:pt idx="489" formatCode="0.00%">
                  <c:v>5.2207037037037038E-2</c:v>
                </c:pt>
                <c:pt idx="490" formatCode="0.00%">
                  <c:v>5.317449259259259E-2</c:v>
                </c:pt>
                <c:pt idx="491" formatCode="0.00%">
                  <c:v>5.376643703703704E-2</c:v>
                </c:pt>
                <c:pt idx="492" formatCode="0.00%">
                  <c:v>5.4293959259259263E-2</c:v>
                </c:pt>
                <c:pt idx="493" formatCode="0.00%">
                  <c:v>5.536936666666667E-2</c:v>
                </c:pt>
                <c:pt idx="494" formatCode="0.00%">
                  <c:v>5.5494625925925925E-2</c:v>
                </c:pt>
                <c:pt idx="495" formatCode="0.00%">
                  <c:v>5.5616303703703705E-2</c:v>
                </c:pt>
                <c:pt idx="496" formatCode="0.00%">
                  <c:v>5.5698325925925926E-2</c:v>
                </c:pt>
                <c:pt idx="497" formatCode="0.00%">
                  <c:v>5.6497114814814814E-2</c:v>
                </c:pt>
                <c:pt idx="498" formatCode="0.00%">
                  <c:v>5.8094570370370371E-2</c:v>
                </c:pt>
                <c:pt idx="499" formatCode="0.00%">
                  <c:v>5.8802877777777776E-2</c:v>
                </c:pt>
                <c:pt idx="500" formatCode="0.00%">
                  <c:v>5.9625922222222225E-2</c:v>
                </c:pt>
                <c:pt idx="501" formatCode="0.00%">
                  <c:v>6.0066129629629629E-2</c:v>
                </c:pt>
                <c:pt idx="502" formatCode="0.00%">
                  <c:v>6.0308677777777778E-2</c:v>
                </c:pt>
                <c:pt idx="503" formatCode="0.00%">
                  <c:v>6.0905414814814818E-2</c:v>
                </c:pt>
                <c:pt idx="504" formatCode="0.00%">
                  <c:v>6.0940018518518518E-2</c:v>
                </c:pt>
                <c:pt idx="505" formatCode="0.00%">
                  <c:v>6.1901503703703703E-2</c:v>
                </c:pt>
                <c:pt idx="506" formatCode="0.00%">
                  <c:v>6.3010481481481487E-2</c:v>
                </c:pt>
                <c:pt idx="507" formatCode="0.00%">
                  <c:v>6.3902625925925924E-2</c:v>
                </c:pt>
                <c:pt idx="508" formatCode="0.00%">
                  <c:v>6.5919033333333335E-2</c:v>
                </c:pt>
                <c:pt idx="509" formatCode="0.00%">
                  <c:v>6.6420611111111111E-2</c:v>
                </c:pt>
                <c:pt idx="510" formatCode="0.00%">
                  <c:v>6.8026288888888883E-2</c:v>
                </c:pt>
                <c:pt idx="511" formatCode="0.00%">
                  <c:v>6.9841670370370368E-2</c:v>
                </c:pt>
                <c:pt idx="512" formatCode="0.00%">
                  <c:v>7.1682700000000002E-2</c:v>
                </c:pt>
                <c:pt idx="513" formatCode="0.00%">
                  <c:v>7.358248518518519E-2</c:v>
                </c:pt>
                <c:pt idx="514" formatCode="0.00%">
                  <c:v>7.5195729629629629E-2</c:v>
                </c:pt>
                <c:pt idx="515" formatCode="0.00%">
                  <c:v>7.637516296296297E-2</c:v>
                </c:pt>
                <c:pt idx="516" formatCode="0.00%">
                  <c:v>7.6692970370370372E-2</c:v>
                </c:pt>
                <c:pt idx="517" formatCode="0.00%">
                  <c:v>7.8041096296296297E-2</c:v>
                </c:pt>
                <c:pt idx="518" formatCode="0.00%">
                  <c:v>7.9618499999999995E-2</c:v>
                </c:pt>
                <c:pt idx="519" formatCode="0.00%">
                  <c:v>8.1394911111111107E-2</c:v>
                </c:pt>
                <c:pt idx="520" formatCode="0.00%">
                  <c:v>8.253327407407407E-2</c:v>
                </c:pt>
                <c:pt idx="521" formatCode="0.00%">
                  <c:v>8.5488966666666666E-2</c:v>
                </c:pt>
                <c:pt idx="522" formatCode="0.00%">
                  <c:v>8.7141222222222217E-2</c:v>
                </c:pt>
                <c:pt idx="523" formatCode="0.00%">
                  <c:v>8.9674162962962961E-2</c:v>
                </c:pt>
                <c:pt idx="524" formatCode="0.00%">
                  <c:v>9.1170237037037041E-2</c:v>
                </c:pt>
                <c:pt idx="525" formatCode="0.00%">
                  <c:v>9.351848888888889E-2</c:v>
                </c:pt>
                <c:pt idx="526" formatCode="0.00%">
                  <c:v>9.4454996296296292E-2</c:v>
                </c:pt>
                <c:pt idx="527" formatCode="0.00%">
                  <c:v>9.683022962962963E-2</c:v>
                </c:pt>
                <c:pt idx="528" formatCode="0.00%">
                  <c:v>0.10020681481481482</c:v>
                </c:pt>
                <c:pt idx="529" formatCode="0.00%">
                  <c:v>0.10333323703703703</c:v>
                </c:pt>
                <c:pt idx="530" formatCode="0.00%">
                  <c:v>0.10411957407407407</c:v>
                </c:pt>
                <c:pt idx="531" formatCode="0.00%">
                  <c:v>0.1059602</c:v>
                </c:pt>
                <c:pt idx="532" formatCode="0.00%">
                  <c:v>0.10686315925925927</c:v>
                </c:pt>
                <c:pt idx="533" formatCode="0.00%">
                  <c:v>0.10936068888888889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0-4EF6-80C0-5026BD57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18902"/>
        <c:axId val="1946492049"/>
      </c:lineChart>
      <c:dateAx>
        <c:axId val="124851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6492049"/>
        <c:crosses val="autoZero"/>
        <c:auto val="1"/>
        <c:lblOffset val="100"/>
        <c:baseTimeUnit val="days"/>
      </c:dateAx>
      <c:valAx>
        <c:axId val="194649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8518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Cakupan vaksinasi Covid-19 di Indonesia per kelompok prioritas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'Statistik Harian'!$BE$1</c:f>
              <c:strCache>
                <c:ptCount val="1"/>
                <c:pt idx="0">
                  <c:v>Dosis pertama (SDM kesehatan) 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Harian'!$BE$2:$BE$1461</c:f>
              <c:numCache>
                <c:formatCode>#,##0</c:formatCode>
                <c:ptCount val="1460"/>
                <c:pt idx="371" formatCode="0.00%">
                  <c:v>0.95011724143565612</c:v>
                </c:pt>
                <c:pt idx="372" formatCode="0.00%">
                  <c:v>0.95011724143565612</c:v>
                </c:pt>
                <c:pt idx="373" formatCode="0.00%">
                  <c:v>0.95519702280284646</c:v>
                </c:pt>
                <c:pt idx="374" formatCode="0.00%">
                  <c:v>0.95642594725905594</c:v>
                </c:pt>
                <c:pt idx="375" formatCode="0.00%">
                  <c:v>0.96185364020359976</c:v>
                </c:pt>
                <c:pt idx="376" formatCode="0.00%">
                  <c:v>0.96249908085982494</c:v>
                </c:pt>
                <c:pt idx="377" formatCode="0.00%">
                  <c:v>0.96585972967747036</c:v>
                </c:pt>
                <c:pt idx="378" formatCode="0.00%">
                  <c:v>0.97080606550814152</c:v>
                </c:pt>
                <c:pt idx="379" formatCode="0.00%">
                  <c:v>0.97477402768586374</c:v>
                </c:pt>
                <c:pt idx="380" formatCode="0.00%">
                  <c:v>0.97680158282746576</c:v>
                </c:pt>
                <c:pt idx="381" formatCode="0.00%">
                  <c:v>0.98207744743199044</c:v>
                </c:pt>
                <c:pt idx="382" formatCode="0.00%">
                  <c:v>0.984145172403463</c:v>
                </c:pt>
                <c:pt idx="383" formatCode="0.00%">
                  <c:v>0.98459725320065039</c:v>
                </c:pt>
                <c:pt idx="384" formatCode="0.00%">
                  <c:v>0.98705918718051366</c:v>
                </c:pt>
                <c:pt idx="385" formatCode="0.00%">
                  <c:v>0.98983975642104516</c:v>
                </c:pt>
                <c:pt idx="386" formatCode="0.00%">
                  <c:v>0.99269385687557699</c:v>
                </c:pt>
                <c:pt idx="387" formatCode="0.00%">
                  <c:v>0.99504685572358798</c:v>
                </c:pt>
                <c:pt idx="388" formatCode="0.00%">
                  <c:v>0.99719900542224615</c:v>
                </c:pt>
                <c:pt idx="389" formatCode="0.00%">
                  <c:v>0.97358799643782123</c:v>
                </c:pt>
                <c:pt idx="390" formatCode="0.00%">
                  <c:v>0.97389914240817455</c:v>
                </c:pt>
                <c:pt idx="391" formatCode="0.00%">
                  <c:v>0.97507359929845772</c:v>
                </c:pt>
                <c:pt idx="392" formatCode="0.00%">
                  <c:v>0.97725094024635684</c:v>
                </c:pt>
                <c:pt idx="393" formatCode="0.00%">
                  <c:v>0.97906539103627266</c:v>
                </c:pt>
                <c:pt idx="394" formatCode="0.00%">
                  <c:v>0.98085737395524397</c:v>
                </c:pt>
                <c:pt idx="395" formatCode="0.00%">
                  <c:v>0.9811440095209305</c:v>
                </c:pt>
                <c:pt idx="396" formatCode="0.00%">
                  <c:v>0.98145719802500608</c:v>
                </c:pt>
                <c:pt idx="397" formatCode="0.00%">
                  <c:v>0.98172068487517394</c:v>
                </c:pt>
                <c:pt idx="398" formatCode="0.00%">
                  <c:v>0.98272084555449346</c:v>
                </c:pt>
                <c:pt idx="399" formatCode="0.00%">
                  <c:v>0.9836842406268127</c:v>
                </c:pt>
                <c:pt idx="400" formatCode="0.00%">
                  <c:v>0.98448082877848309</c:v>
                </c:pt>
                <c:pt idx="401" formatCode="0.00%">
                  <c:v>0.98552592519969173</c:v>
                </c:pt>
                <c:pt idx="402" formatCode="0.00%">
                  <c:v>0.98836777045189017</c:v>
                </c:pt>
                <c:pt idx="403" formatCode="0.00%">
                  <c:v>0.98948844062082131</c:v>
                </c:pt>
                <c:pt idx="404" formatCode="0.00%">
                  <c:v>0.98974443818067437</c:v>
                </c:pt>
                <c:pt idx="405" formatCode="0.00%">
                  <c:v>0.99127497678319998</c:v>
                </c:pt>
                <c:pt idx="406" formatCode="0.00%">
                  <c:v>0.99226628648305648</c:v>
                </c:pt>
                <c:pt idx="407" formatCode="0.00%">
                  <c:v>0.99346729631172881</c:v>
                </c:pt>
                <c:pt idx="408" formatCode="0.00%">
                  <c:v>0.99454166904962271</c:v>
                </c:pt>
                <c:pt idx="409" formatCode="0.00%">
                  <c:v>0.99690964647826341</c:v>
                </c:pt>
                <c:pt idx="410" formatCode="0.00%">
                  <c:v>0.99745159875922884</c:v>
                </c:pt>
                <c:pt idx="411" formatCode="0.00%">
                  <c:v>0.99758027838372942</c:v>
                </c:pt>
                <c:pt idx="412" formatCode="0.00%">
                  <c:v>0.99857771568475262</c:v>
                </c:pt>
                <c:pt idx="413" formatCode="0.00%">
                  <c:v>0.99938451650503413</c:v>
                </c:pt>
                <c:pt idx="414" formatCode="0.00%">
                  <c:v>1.0080074130357226</c:v>
                </c:pt>
                <c:pt idx="415" formatCode="0.00%">
                  <c:v>1.009254379873145</c:v>
                </c:pt>
                <c:pt idx="416" formatCode="0.00%">
                  <c:v>1.0105013467105675</c:v>
                </c:pt>
                <c:pt idx="417" formatCode="0.00%">
                  <c:v>1.0110344480120701</c:v>
                </c:pt>
                <c:pt idx="418" formatCode="0.00%">
                  <c:v>1.0111236386512741</c:v>
                </c:pt>
                <c:pt idx="419" formatCode="0.00%">
                  <c:v>1.0121258418643158</c:v>
                </c:pt>
                <c:pt idx="420" formatCode="0.00%">
                  <c:v>1.0131886402444505</c:v>
                </c:pt>
                <c:pt idx="421" formatCode="0.00%">
                  <c:v>1.0142051411935478</c:v>
                </c:pt>
                <c:pt idx="422" formatCode="0.00%">
                  <c:v>1.0151753447116079</c:v>
                </c:pt>
                <c:pt idx="423" formatCode="0.00%">
                  <c:v>1.0159617201946671</c:v>
                </c:pt>
                <c:pt idx="424" formatCode="0.00%">
                  <c:v>1.0160788254614084</c:v>
                </c:pt>
                <c:pt idx="425" formatCode="0.00%">
                  <c:v>1.0161387397839272</c:v>
                </c:pt>
                <c:pt idx="426" formatCode="0.00%">
                  <c:v>1.0169012857068938</c:v>
                </c:pt>
                <c:pt idx="427" formatCode="0.00%">
                  <c:v>1.0178204258818979</c:v>
                </c:pt>
                <c:pt idx="428" formatCode="0.00%">
                  <c:v>1.0187872251770878</c:v>
                </c:pt>
                <c:pt idx="429" formatCode="0.00%">
                  <c:v>1.019662791299351</c:v>
                </c:pt>
                <c:pt idx="430" formatCode="0.00%">
                  <c:v>1.0205499317793736</c:v>
                </c:pt>
                <c:pt idx="431" formatCode="0.00%">
                  <c:v>1.0210326505823943</c:v>
                </c:pt>
                <c:pt idx="432" formatCode="0.00%">
                  <c:v>1.0210803097025798</c:v>
                </c:pt>
                <c:pt idx="433" formatCode="0.00%">
                  <c:v>1.0219660884934543</c:v>
                </c:pt>
                <c:pt idx="434" formatCode="0.00%">
                  <c:v>1.0224985089503829</c:v>
                </c:pt>
                <c:pt idx="435" formatCode="0.00%">
                  <c:v>1.0226346778651982</c:v>
                </c:pt>
                <c:pt idx="436" formatCode="0.00%">
                  <c:v>1.0226455713783835</c:v>
                </c:pt>
                <c:pt idx="437" formatCode="0.00%">
                  <c:v>1.0226537415132724</c:v>
                </c:pt>
                <c:pt idx="438" formatCode="0.00%">
                  <c:v>1.022772889313736</c:v>
                </c:pt>
                <c:pt idx="439" formatCode="0.00%">
                  <c:v>1.0227837828269211</c:v>
                </c:pt>
                <c:pt idx="440" formatCode="0.00%">
                  <c:v>1.0233264159524607</c:v>
                </c:pt>
                <c:pt idx="441" formatCode="0.00%">
                  <c:v>1.024210833054187</c:v>
                </c:pt>
                <c:pt idx="442" formatCode="0.00%">
                  <c:v>1.0252273340032845</c:v>
                </c:pt>
                <c:pt idx="443" formatCode="0.00%">
                  <c:v>1.0260994959026775</c:v>
                </c:pt>
                <c:pt idx="444" formatCode="0.00%">
                  <c:v>1.0271575283707934</c:v>
                </c:pt>
                <c:pt idx="445" formatCode="0.00%">
                  <c:v>1.0277505439948147</c:v>
                </c:pt>
                <c:pt idx="446" formatCode="0.00%">
                  <c:v>1.0278043307161668</c:v>
                </c:pt>
                <c:pt idx="447" formatCode="0.00%">
                  <c:v>1.0278628833495373</c:v>
                </c:pt>
                <c:pt idx="448" formatCode="0.00%">
                  <c:v>1.0293736774594149</c:v>
                </c:pt>
                <c:pt idx="449" formatCode="0.00%">
                  <c:v>1.0302403926022152</c:v>
                </c:pt>
                <c:pt idx="450" formatCode="0.00%">
                  <c:v>1.0310002151468853</c:v>
                </c:pt>
                <c:pt idx="451" formatCode="0.00%">
                  <c:v>1.0321814804829095</c:v>
                </c:pt>
                <c:pt idx="452" formatCode="0.00%">
                  <c:v>1.0327567941480047</c:v>
                </c:pt>
                <c:pt idx="453" formatCode="0.00%">
                  <c:v>1.0327806237080974</c:v>
                </c:pt>
                <c:pt idx="454" formatCode="0.00%">
                  <c:v>1.0336595940532312</c:v>
                </c:pt>
                <c:pt idx="455" formatCode="0.00%">
                  <c:v>1.0337828269211391</c:v>
                </c:pt>
                <c:pt idx="456" formatCode="0.00%">
                  <c:v>1.0346066488557726</c:v>
                </c:pt>
                <c:pt idx="457" formatCode="0.00%">
                  <c:v>1.035509448760999</c:v>
                </c:pt>
                <c:pt idx="458" formatCode="0.00%">
                  <c:v>1.0360139545903904</c:v>
                </c:pt>
                <c:pt idx="459" formatCode="0.00%">
                  <c:v>1.0363434833642438</c:v>
                </c:pt>
                <c:pt idx="460" formatCode="0.00%">
                  <c:v>1.0364068019096329</c:v>
                </c:pt>
                <c:pt idx="461" formatCode="0.00%">
                  <c:v>1.0371550500965439</c:v>
                </c:pt>
                <c:pt idx="462" formatCode="0.00%">
                  <c:v>1.0384656759016424</c:v>
                </c:pt>
                <c:pt idx="463" formatCode="0.00%">
                  <c:v>1.0393677949622948</c:v>
                </c:pt>
                <c:pt idx="464" formatCode="0.00%">
                  <c:v>1.0403080413190955</c:v>
                </c:pt>
                <c:pt idx="465" formatCode="0.00%">
                  <c:v>1.0410365450133581</c:v>
                </c:pt>
                <c:pt idx="466" formatCode="0.00%">
                  <c:v>1.041500881012879</c:v>
                </c:pt>
                <c:pt idx="467" formatCode="0.00%">
                  <c:v>1.0415131362152124</c:v>
                </c:pt>
                <c:pt idx="468" formatCode="0.00%">
                  <c:v>1.0422341506191601</c:v>
                </c:pt>
                <c:pt idx="469" formatCode="0.00%">
                  <c:v>1.0426596784779583</c:v>
                </c:pt>
                <c:pt idx="470" formatCode="0.00%">
                  <c:v>1.043924687696594</c:v>
                </c:pt>
                <c:pt idx="471" formatCode="0.00%">
                  <c:v>1.0448431470270241</c:v>
                </c:pt>
                <c:pt idx="472" formatCode="0.00%">
                  <c:v>1.045732330040769</c:v>
                </c:pt>
                <c:pt idx="473" formatCode="0.00%">
                  <c:v>1.0462307082689934</c:v>
                </c:pt>
                <c:pt idx="474" formatCode="0.00%">
                  <c:v>1.0463130904624569</c:v>
                </c:pt>
                <c:pt idx="475" formatCode="0.00%">
                  <c:v>1.0471130828369977</c:v>
                </c:pt>
                <c:pt idx="476" formatCode="0.00%">
                  <c:v>1.0481118818271689</c:v>
                </c:pt>
                <c:pt idx="477" formatCode="0.00%">
                  <c:v>1.0490630216971548</c:v>
                </c:pt>
                <c:pt idx="478" formatCode="0.00%">
                  <c:v>1.0502504146343457</c:v>
                </c:pt>
                <c:pt idx="479" formatCode="0.00%">
                  <c:v>1.0510905768387568</c:v>
                </c:pt>
                <c:pt idx="480" formatCode="0.00%">
                  <c:v>1.0525108186202821</c:v>
                </c:pt>
                <c:pt idx="481" formatCode="0.00%">
                  <c:v>1.0531562592765074</c:v>
                </c:pt>
                <c:pt idx="482" formatCode="0.00%">
                  <c:v>1.0542503765070494</c:v>
                </c:pt>
                <c:pt idx="483" formatCode="0.00%">
                  <c:v>1.0558925736197238</c:v>
                </c:pt>
                <c:pt idx="484" formatCode="0.00%">
                  <c:v>1.0576266847498985</c:v>
                </c:pt>
                <c:pt idx="485" formatCode="0.00%">
                  <c:v>1.0588760345433303</c:v>
                </c:pt>
                <c:pt idx="486" formatCode="0.00%">
                  <c:v>1.0604406153745598</c:v>
                </c:pt>
                <c:pt idx="487" formatCode="0.00%">
                  <c:v>1.0615844342590097</c:v>
                </c:pt>
                <c:pt idx="488" formatCode="0.00%">
                  <c:v>1.0617423902001955</c:v>
                </c:pt>
                <c:pt idx="489" formatCode="0.00%">
                  <c:v>1.0628085928032005</c:v>
                </c:pt>
                <c:pt idx="490" formatCode="0.00%">
                  <c:v>1.0648143609184322</c:v>
                </c:pt>
                <c:pt idx="491" formatCode="0.00%">
                  <c:v>1.0662196241193276</c:v>
                </c:pt>
                <c:pt idx="492" formatCode="0.00%">
                  <c:v>1.0674138255022589</c:v>
                </c:pt>
                <c:pt idx="493" formatCode="0.00%">
                  <c:v>1.0693862322333609</c:v>
                </c:pt>
                <c:pt idx="494" formatCode="0.00%">
                  <c:v>1.0697062291831771</c:v>
                </c:pt>
                <c:pt idx="495" formatCode="0.00%">
                  <c:v>1.0699717585670672</c:v>
                </c:pt>
                <c:pt idx="496" formatCode="0.00%">
                  <c:v>1.0702760960916797</c:v>
                </c:pt>
                <c:pt idx="497" formatCode="0.00%">
                  <c:v>1.0726066270687462</c:v>
                </c:pt>
                <c:pt idx="498" formatCode="0.00%">
                  <c:v>1.0751502623974989</c:v>
                </c:pt>
                <c:pt idx="499" formatCode="0.00%">
                  <c:v>1.0762382520268743</c:v>
                </c:pt>
                <c:pt idx="500" formatCode="0.00%">
                  <c:v>1.0778355133976596</c:v>
                </c:pt>
                <c:pt idx="501" formatCode="0.00%">
                  <c:v>1.0784686988515513</c:v>
                </c:pt>
                <c:pt idx="502" formatCode="0.00%">
                  <c:v>1.0791754155194435</c:v>
                </c:pt>
                <c:pt idx="503" formatCode="0.00%">
                  <c:v>1.0799365997532619</c:v>
                </c:pt>
                <c:pt idx="504" formatCode="0.00%">
                  <c:v>1.0800128543455585</c:v>
                </c:pt>
                <c:pt idx="505" formatCode="0.00%">
                  <c:v>1.080844165570507</c:v>
                </c:pt>
                <c:pt idx="506" formatCode="0.00%">
                  <c:v>1.0818736025665117</c:v>
                </c:pt>
                <c:pt idx="507" formatCode="0.00%">
                  <c:v>1.0825735107886632</c:v>
                </c:pt>
                <c:pt idx="508" formatCode="0.00%">
                  <c:v>1.0832087387762772</c:v>
                </c:pt>
                <c:pt idx="509" formatCode="0.00%">
                  <c:v>1.0834722256264451</c:v>
                </c:pt>
                <c:pt idx="510" formatCode="0.00%">
                  <c:v>1.0841986867869855</c:v>
                </c:pt>
                <c:pt idx="511" formatCode="0.00%">
                  <c:v>1.0850218278770449</c:v>
                </c:pt>
                <c:pt idx="512" formatCode="0.00%">
                  <c:v>1.0858299903864745</c:v>
                </c:pt>
                <c:pt idx="513" formatCode="0.00%">
                  <c:v>1.0867525347843492</c:v>
                </c:pt>
                <c:pt idx="514" formatCode="0.00%">
                  <c:v>1.0875947395224828</c:v>
                </c:pt>
                <c:pt idx="515" formatCode="0.00%">
                  <c:v>1.088125798290263</c:v>
                </c:pt>
                <c:pt idx="516" formatCode="0.00%">
                  <c:v>1.0883552429117271</c:v>
                </c:pt>
                <c:pt idx="517" formatCode="0.00%">
                  <c:v>1.0888338766473034</c:v>
                </c:pt>
                <c:pt idx="518" formatCode="0.00%">
                  <c:v>1.0895378699368994</c:v>
                </c:pt>
                <c:pt idx="519" formatCode="0.00%">
                  <c:v>1.0901417790741059</c:v>
                </c:pt>
                <c:pt idx="520" formatCode="0.00%">
                  <c:v>1.0909097717536649</c:v>
                </c:pt>
                <c:pt idx="521" formatCode="0.00%">
                  <c:v>1.0922578440103379</c:v>
                </c:pt>
                <c:pt idx="522" formatCode="0.00%">
                  <c:v>1.0863821553360513</c:v>
                </c:pt>
                <c:pt idx="523" formatCode="0.00%">
                  <c:v>1.0906639868624231</c:v>
                </c:pt>
                <c:pt idx="524" formatCode="0.00%">
                  <c:v>1.0914020223807228</c:v>
                </c:pt>
                <c:pt idx="525" formatCode="0.00%">
                  <c:v>1.0928263492296924</c:v>
                </c:pt>
                <c:pt idx="526" formatCode="0.00%">
                  <c:v>1.093324727457917</c:v>
                </c:pt>
                <c:pt idx="527" formatCode="0.00%">
                  <c:v>1.0946782464711826</c:v>
                </c:pt>
                <c:pt idx="528" formatCode="0.00%">
                  <c:v>1.0957498958307801</c:v>
                </c:pt>
                <c:pt idx="529" formatCode="0.00%">
                  <c:v>1.0968957572489522</c:v>
                </c:pt>
                <c:pt idx="530" formatCode="0.00%">
                  <c:v>1.097537793682307</c:v>
                </c:pt>
                <c:pt idx="531" formatCode="0.00%">
                  <c:v>1.0992957343725744</c:v>
                </c:pt>
                <c:pt idx="532" formatCode="0.00%">
                  <c:v>1.1002781930929679</c:v>
                </c:pt>
                <c:pt idx="533" formatCode="0.00%">
                  <c:v>1.1023350245512553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9-427A-9C10-723D9A58534B}"/>
            </c:ext>
          </c:extLst>
        </c:ser>
        <c:ser>
          <c:idx val="1"/>
          <c:order val="1"/>
          <c:tx>
            <c:strRef>
              <c:f>'Statistik Harian'!$BF$1</c:f>
              <c:strCache>
                <c:ptCount val="1"/>
                <c:pt idx="0">
                  <c:v>Dosis kedua (SDM kesehatan) %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Harian'!$BF$2:$BF$1461</c:f>
              <c:numCache>
                <c:formatCode>#,##0</c:formatCode>
                <c:ptCount val="1460"/>
                <c:pt idx="371" formatCode="0.00%">
                  <c:v>0.76774280960045316</c:v>
                </c:pt>
                <c:pt idx="372" formatCode="0.00%">
                  <c:v>0.76774280960045316</c:v>
                </c:pt>
                <c:pt idx="373" formatCode="0.00%">
                  <c:v>0.78150472097627666</c:v>
                </c:pt>
                <c:pt idx="374" formatCode="0.00%">
                  <c:v>0.78544000261444313</c:v>
                </c:pt>
                <c:pt idx="375" formatCode="0.00%">
                  <c:v>0.7975311214054811</c:v>
                </c:pt>
                <c:pt idx="376" formatCode="0.00%">
                  <c:v>0.79852719701735608</c:v>
                </c:pt>
                <c:pt idx="377" formatCode="0.00%">
                  <c:v>0.80592593500385357</c:v>
                </c:pt>
                <c:pt idx="378" formatCode="0.00%">
                  <c:v>0.81455359744656053</c:v>
                </c:pt>
                <c:pt idx="379" formatCode="0.00%">
                  <c:v>0.82253718092219041</c:v>
                </c:pt>
                <c:pt idx="380" formatCode="0.00%">
                  <c:v>0.82641595246070843</c:v>
                </c:pt>
                <c:pt idx="381" formatCode="0.00%">
                  <c:v>0.83819047852480044</c:v>
                </c:pt>
                <c:pt idx="382" formatCode="0.00%">
                  <c:v>0.84141632011677847</c:v>
                </c:pt>
                <c:pt idx="383" formatCode="0.00%">
                  <c:v>0.84206584584044819</c:v>
                </c:pt>
                <c:pt idx="384" formatCode="0.00%">
                  <c:v>0.84768894117775218</c:v>
                </c:pt>
                <c:pt idx="385" formatCode="0.00%">
                  <c:v>0.85429721861374597</c:v>
                </c:pt>
                <c:pt idx="386" formatCode="0.00%">
                  <c:v>0.86001018543482821</c:v>
                </c:pt>
                <c:pt idx="387" formatCode="0.00%">
                  <c:v>0.86196897527444849</c:v>
                </c:pt>
                <c:pt idx="388" formatCode="0.00%">
                  <c:v>0.86535277280761236</c:v>
                </c:pt>
                <c:pt idx="389" formatCode="0.00%">
                  <c:v>0.86656671868319213</c:v>
                </c:pt>
                <c:pt idx="390" formatCode="0.00%">
                  <c:v>0.86699905498773122</c:v>
                </c:pt>
                <c:pt idx="391" formatCode="0.00%">
                  <c:v>0.8687447404756653</c:v>
                </c:pt>
                <c:pt idx="392" formatCode="0.00%">
                  <c:v>0.87298844470588877</c:v>
                </c:pt>
                <c:pt idx="393" formatCode="0.00%">
                  <c:v>0.87568050415179022</c:v>
                </c:pt>
                <c:pt idx="394" formatCode="0.00%">
                  <c:v>0.87809273647774588</c:v>
                </c:pt>
                <c:pt idx="395" formatCode="0.00%">
                  <c:v>0.87858702963852597</c:v>
                </c:pt>
                <c:pt idx="396" formatCode="0.00%">
                  <c:v>0.8797669332854019</c:v>
                </c:pt>
                <c:pt idx="397" formatCode="0.00%">
                  <c:v>0.88067449910264683</c:v>
                </c:pt>
                <c:pt idx="398" formatCode="0.00%">
                  <c:v>0.88329438902369617</c:v>
                </c:pt>
                <c:pt idx="399" formatCode="0.00%">
                  <c:v>0.88560517550811435</c:v>
                </c:pt>
                <c:pt idx="400" formatCode="0.00%">
                  <c:v>0.88686541881473124</c:v>
                </c:pt>
                <c:pt idx="401" formatCode="0.00%">
                  <c:v>0.88827136286020081</c:v>
                </c:pt>
                <c:pt idx="402" formatCode="0.00%">
                  <c:v>0.89151014049908628</c:v>
                </c:pt>
                <c:pt idx="403" formatCode="0.00%">
                  <c:v>0.892538896650517</c:v>
                </c:pt>
                <c:pt idx="404" formatCode="0.00%">
                  <c:v>0.89276357535996254</c:v>
                </c:pt>
                <c:pt idx="405" formatCode="0.00%">
                  <c:v>0.8948993847888429</c:v>
                </c:pt>
                <c:pt idx="406" formatCode="0.00%">
                  <c:v>0.89622771255286759</c:v>
                </c:pt>
                <c:pt idx="407" formatCode="0.00%">
                  <c:v>0.89771263456893002</c:v>
                </c:pt>
                <c:pt idx="408" formatCode="0.00%">
                  <c:v>0.89945355414484562</c:v>
                </c:pt>
                <c:pt idx="409" formatCode="0.00%">
                  <c:v>0.90076145657164797</c:v>
                </c:pt>
                <c:pt idx="410" formatCode="0.00%">
                  <c:v>0.90142936509881777</c:v>
                </c:pt>
                <c:pt idx="411" formatCode="0.00%">
                  <c:v>0.90169829870557827</c:v>
                </c:pt>
                <c:pt idx="412" formatCode="0.00%">
                  <c:v>0.90277471397719444</c:v>
                </c:pt>
                <c:pt idx="413" formatCode="0.00%">
                  <c:v>0.90378236394682876</c:v>
                </c:pt>
                <c:pt idx="414" formatCode="0.00%">
                  <c:v>0.91160050219095778</c:v>
                </c:pt>
                <c:pt idx="415" formatCode="0.00%">
                  <c:v>0.9130615946469276</c:v>
                </c:pt>
                <c:pt idx="416" formatCode="0.00%">
                  <c:v>0.91452268710289741</c:v>
                </c:pt>
                <c:pt idx="417" formatCode="0.00%">
                  <c:v>0.91521306350101173</c:v>
                </c:pt>
                <c:pt idx="418" formatCode="0.00%">
                  <c:v>0.91535536001699391</c:v>
                </c:pt>
                <c:pt idx="419" formatCode="0.00%">
                  <c:v>0.91665645399805551</c:v>
                </c:pt>
                <c:pt idx="420" formatCode="0.00%">
                  <c:v>0.91800112203185813</c:v>
                </c:pt>
                <c:pt idx="421" formatCode="0.00%">
                  <c:v>0.91961880873986568</c:v>
                </c:pt>
                <c:pt idx="422" formatCode="0.00%">
                  <c:v>0.92107785866211322</c:v>
                </c:pt>
                <c:pt idx="423" formatCode="0.00%">
                  <c:v>0.92178185195170903</c:v>
                </c:pt>
                <c:pt idx="424" formatCode="0.00%">
                  <c:v>0.92189078708356142</c:v>
                </c:pt>
                <c:pt idx="425" formatCode="0.00%">
                  <c:v>0.92197180758787656</c:v>
                </c:pt>
                <c:pt idx="426" formatCode="0.00%">
                  <c:v>0.92318575346345633</c:v>
                </c:pt>
                <c:pt idx="427" formatCode="0.00%">
                  <c:v>0.92445348606038824</c:v>
                </c:pt>
                <c:pt idx="428" formatCode="0.00%">
                  <c:v>0.92576206933176464</c:v>
                </c:pt>
                <c:pt idx="429" formatCode="0.00%">
                  <c:v>0.92701550419264089</c:v>
                </c:pt>
                <c:pt idx="430" formatCode="0.00%">
                  <c:v>0.92809940875457186</c:v>
                </c:pt>
                <c:pt idx="431" formatCode="0.00%">
                  <c:v>0.92896340051907589</c:v>
                </c:pt>
                <c:pt idx="432" formatCode="0.00%">
                  <c:v>0.92906825058348375</c:v>
                </c:pt>
                <c:pt idx="433" formatCode="0.00%">
                  <c:v>0.93031896206606368</c:v>
                </c:pt>
                <c:pt idx="434" formatCode="0.00%">
                  <c:v>0.93120406001236411</c:v>
                </c:pt>
                <c:pt idx="435" formatCode="0.00%">
                  <c:v>0.9314430364578653</c:v>
                </c:pt>
                <c:pt idx="436" formatCode="0.00%">
                  <c:v>0.931449164059032</c:v>
                </c:pt>
                <c:pt idx="437" formatCode="0.00%">
                  <c:v>0.93146210010593944</c:v>
                </c:pt>
                <c:pt idx="438" formatCode="0.00%">
                  <c:v>0.93159894986532898</c:v>
                </c:pt>
                <c:pt idx="439" formatCode="0.00%">
                  <c:v>0.93162482195914387</c:v>
                </c:pt>
                <c:pt idx="440" formatCode="0.00%">
                  <c:v>0.93271485412224153</c:v>
                </c:pt>
                <c:pt idx="441" formatCode="0.00%">
                  <c:v>0.93413032999174817</c:v>
                </c:pt>
                <c:pt idx="442" formatCode="0.00%">
                  <c:v>0.93535312684679095</c:v>
                </c:pt>
                <c:pt idx="443" formatCode="0.00%">
                  <c:v>0.93643362718585155</c:v>
                </c:pt>
                <c:pt idx="444" formatCode="0.00%">
                  <c:v>0.93763872208196819</c:v>
                </c:pt>
                <c:pt idx="445" formatCode="0.00%">
                  <c:v>0.93823990784087841</c:v>
                </c:pt>
                <c:pt idx="446" formatCode="0.00%">
                  <c:v>0.93832297087891592</c:v>
                </c:pt>
                <c:pt idx="447" formatCode="0.00%">
                  <c:v>0.93842714009874972</c:v>
                </c:pt>
                <c:pt idx="448" formatCode="0.00%">
                  <c:v>0.9398630413054786</c:v>
                </c:pt>
                <c:pt idx="449" formatCode="0.00%">
                  <c:v>0.94064260834279712</c:v>
                </c:pt>
                <c:pt idx="450" formatCode="0.00%">
                  <c:v>0.94198114877543293</c:v>
                </c:pt>
                <c:pt idx="451" formatCode="0.00%">
                  <c:v>0.94281109831123311</c:v>
                </c:pt>
                <c:pt idx="452" formatCode="0.00%">
                  <c:v>0.9432434346157722</c:v>
                </c:pt>
                <c:pt idx="453" formatCode="0.00%">
                  <c:v>0.94326454079756861</c:v>
                </c:pt>
                <c:pt idx="454" formatCode="0.00%">
                  <c:v>0.94418027674970251</c:v>
                </c:pt>
                <c:pt idx="455" formatCode="0.00%">
                  <c:v>0.94428444596953631</c:v>
                </c:pt>
                <c:pt idx="456" formatCode="0.00%">
                  <c:v>0.94547592397417146</c:v>
                </c:pt>
                <c:pt idx="457" formatCode="0.00%">
                  <c:v>0.94645225509339825</c:v>
                </c:pt>
                <c:pt idx="458" formatCode="0.00%">
                  <c:v>0.94704799409571583</c:v>
                </c:pt>
                <c:pt idx="459" formatCode="0.00%">
                  <c:v>0.94739386313934715</c:v>
                </c:pt>
                <c:pt idx="460" formatCode="0.00%">
                  <c:v>0.94744084141495843</c:v>
                </c:pt>
                <c:pt idx="461" formatCode="0.00%">
                  <c:v>0.94833002442870329</c:v>
                </c:pt>
                <c:pt idx="462" formatCode="0.00%">
                  <c:v>0.94939895041000455</c:v>
                </c:pt>
                <c:pt idx="463" formatCode="0.00%">
                  <c:v>0.94994975367043311</c:v>
                </c:pt>
                <c:pt idx="464" formatCode="0.00%">
                  <c:v>0.95035826041487947</c:v>
                </c:pt>
                <c:pt idx="465" formatCode="0.00%">
                  <c:v>0.95073817168721453</c:v>
                </c:pt>
                <c:pt idx="466" formatCode="0.00%">
                  <c:v>0.95099961600366023</c:v>
                </c:pt>
                <c:pt idx="467" formatCode="0.00%">
                  <c:v>0.95100438191567871</c:v>
                </c:pt>
                <c:pt idx="468" formatCode="0.00%">
                  <c:v>0.9516150994986261</c:v>
                </c:pt>
                <c:pt idx="469" formatCode="0.00%">
                  <c:v>0.9520487974923133</c:v>
                </c:pt>
                <c:pt idx="470" formatCode="0.00%">
                  <c:v>0.95323823296322618</c:v>
                </c:pt>
                <c:pt idx="471" formatCode="0.00%">
                  <c:v>0.95417303256343433</c:v>
                </c:pt>
                <c:pt idx="472" formatCode="0.00%">
                  <c:v>0.95506493895547551</c:v>
                </c:pt>
                <c:pt idx="473" formatCode="0.00%">
                  <c:v>0.95566203964694119</c:v>
                </c:pt>
                <c:pt idx="474" formatCode="0.00%">
                  <c:v>0.95574374099583048</c:v>
                </c:pt>
                <c:pt idx="475" formatCode="0.00%">
                  <c:v>0.95574374099583048</c:v>
                </c:pt>
                <c:pt idx="476" formatCode="0.00%">
                  <c:v>0.95799597484687804</c:v>
                </c:pt>
                <c:pt idx="477" formatCode="0.00%">
                  <c:v>0.95864822394884408</c:v>
                </c:pt>
                <c:pt idx="478" formatCode="0.00%">
                  <c:v>0.95973076682162695</c:v>
                </c:pt>
                <c:pt idx="479" formatCode="0.00%">
                  <c:v>0.96069416189394619</c:v>
                </c:pt>
                <c:pt idx="480" formatCode="0.00%">
                  <c:v>0.96129330511913413</c:v>
                </c:pt>
                <c:pt idx="481" formatCode="0.00%">
                  <c:v>0.96152070720687599</c:v>
                </c:pt>
                <c:pt idx="482" formatCode="0.00%">
                  <c:v>0.96226010441432386</c:v>
                </c:pt>
                <c:pt idx="483" formatCode="0.00%">
                  <c:v>0.96290350253682688</c:v>
                </c:pt>
                <c:pt idx="484" formatCode="0.00%">
                  <c:v>0.96378655794940504</c:v>
                </c:pt>
                <c:pt idx="485" formatCode="0.00%">
                  <c:v>0.96451165742079736</c:v>
                </c:pt>
                <c:pt idx="486" formatCode="0.00%">
                  <c:v>0.96542671252835721</c:v>
                </c:pt>
                <c:pt idx="487" formatCode="0.00%">
                  <c:v>0.9661701948032495</c:v>
                </c:pt>
                <c:pt idx="488" formatCode="0.00%">
                  <c:v>0.96629274682658339</c:v>
                </c:pt>
                <c:pt idx="489" formatCode="0.00%">
                  <c:v>0.96695044268514208</c:v>
                </c:pt>
                <c:pt idx="490" formatCode="0.00%">
                  <c:v>0.96821000514718503</c:v>
                </c:pt>
                <c:pt idx="491" formatCode="0.00%">
                  <c:v>0.96919450640130067</c:v>
                </c:pt>
                <c:pt idx="492" formatCode="0.00%">
                  <c:v>0.96994343543278572</c:v>
                </c:pt>
                <c:pt idx="493" formatCode="0.00%">
                  <c:v>0.97172452483857175</c:v>
                </c:pt>
                <c:pt idx="494" formatCode="0.00%">
                  <c:v>0.97198460746586923</c:v>
                </c:pt>
                <c:pt idx="495" formatCode="0.00%">
                  <c:v>0.97216775465629601</c:v>
                </c:pt>
                <c:pt idx="496" formatCode="0.00%">
                  <c:v>0.97238358238627853</c:v>
                </c:pt>
                <c:pt idx="497" formatCode="0.00%">
                  <c:v>0.97413062956336072</c:v>
                </c:pt>
                <c:pt idx="498" formatCode="0.00%">
                  <c:v>0.97589401701022083</c:v>
                </c:pt>
                <c:pt idx="499" formatCode="0.00%">
                  <c:v>0.97678047664566947</c:v>
                </c:pt>
                <c:pt idx="500" formatCode="0.00%">
                  <c:v>0.9781898249140093</c:v>
                </c:pt>
                <c:pt idx="501" formatCode="0.00%">
                  <c:v>0.97871203270232654</c:v>
                </c:pt>
                <c:pt idx="502" formatCode="0.00%">
                  <c:v>0.97913551802740262</c:v>
                </c:pt>
                <c:pt idx="503" formatCode="0.00%">
                  <c:v>0.97989465972749878</c:v>
                </c:pt>
                <c:pt idx="504" formatCode="0.00%">
                  <c:v>0.97999338219073995</c:v>
                </c:pt>
                <c:pt idx="505" formatCode="0.00%">
                  <c:v>0.981059584793745</c:v>
                </c:pt>
                <c:pt idx="506" formatCode="0.00%">
                  <c:v>0.98218025496267614</c:v>
                </c:pt>
                <c:pt idx="507" formatCode="0.00%">
                  <c:v>0.98316679875051405</c:v>
                </c:pt>
                <c:pt idx="508" formatCode="0.00%">
                  <c:v>0.98452576452037222</c:v>
                </c:pt>
                <c:pt idx="509" formatCode="0.00%">
                  <c:v>0.98485733582794788</c:v>
                </c:pt>
                <c:pt idx="510" formatCode="0.00%">
                  <c:v>0.98615230220784278</c:v>
                </c:pt>
                <c:pt idx="511" formatCode="0.00%">
                  <c:v>0.9875391826052381</c:v>
                </c:pt>
                <c:pt idx="512" formatCode="0.00%">
                  <c:v>0.98898461563600415</c:v>
                </c:pt>
                <c:pt idx="513" formatCode="0.00%">
                  <c:v>0.99046545258462215</c:v>
                </c:pt>
                <c:pt idx="514" formatCode="0.00%">
                  <c:v>0.99190067294677697</c:v>
                </c:pt>
                <c:pt idx="515" formatCode="0.00%">
                  <c:v>0.9928885784237631</c:v>
                </c:pt>
                <c:pt idx="516" formatCode="0.00%">
                  <c:v>0.99315274611850513</c:v>
                </c:pt>
                <c:pt idx="517" formatCode="0.00%">
                  <c:v>0.99436601114951073</c:v>
                </c:pt>
                <c:pt idx="518" formatCode="0.00%">
                  <c:v>0.99551119172310865</c:v>
                </c:pt>
                <c:pt idx="519" formatCode="0.00%">
                  <c:v>0.99679458374524432</c:v>
                </c:pt>
                <c:pt idx="520" formatCode="0.00%">
                  <c:v>0.99802214651230559</c:v>
                </c:pt>
                <c:pt idx="521" formatCode="0.00%">
                  <c:v>1.0007176101810775</c:v>
                </c:pt>
                <c:pt idx="522" formatCode="0.00%">
                  <c:v>0.99601705924164807</c:v>
                </c:pt>
                <c:pt idx="523" formatCode="0.00%">
                  <c:v>1.0019247476109163</c:v>
                </c:pt>
                <c:pt idx="524" formatCode="0.00%">
                  <c:v>1.0032244799028298</c:v>
                </c:pt>
                <c:pt idx="525" formatCode="0.00%">
                  <c:v>1.0056469248973967</c:v>
                </c:pt>
                <c:pt idx="526" formatCode="0.00%">
                  <c:v>1.0066035115239753</c:v>
                </c:pt>
                <c:pt idx="527" formatCode="0.00%">
                  <c:v>1.0085514078504103</c:v>
                </c:pt>
                <c:pt idx="528" formatCode="0.00%">
                  <c:v>1.0114313803987571</c:v>
                </c:pt>
                <c:pt idx="529" formatCode="0.00%">
                  <c:v>1.0139838667069727</c:v>
                </c:pt>
                <c:pt idx="530" formatCode="0.00%">
                  <c:v>1.0147266681372908</c:v>
                </c:pt>
                <c:pt idx="531" formatCode="0.00%">
                  <c:v>1.0164989065636141</c:v>
                </c:pt>
                <c:pt idx="532" formatCode="0.00%">
                  <c:v>1.0175664708557672</c:v>
                </c:pt>
                <c:pt idx="533" formatCode="0.00%">
                  <c:v>1.019946022642167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9-427A-9C10-723D9A58534B}"/>
            </c:ext>
          </c:extLst>
        </c:ser>
        <c:ser>
          <c:idx val="2"/>
          <c:order val="2"/>
          <c:tx>
            <c:strRef>
              <c:f>'Statistik Harian'!$BI$1</c:f>
              <c:strCache>
                <c:ptCount val="1"/>
                <c:pt idx="0">
                  <c:v>Dosis pertama (petugas publik) %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Harian'!$BI$2:$BI$1461</c:f>
              <c:numCache>
                <c:formatCode>#,##0</c:formatCode>
                <c:ptCount val="1460"/>
                <c:pt idx="371" formatCode="0.00%">
                  <c:v>8.7200463872715031E-2</c:v>
                </c:pt>
                <c:pt idx="372" formatCode="0.00%">
                  <c:v>9.7124705960299221E-2</c:v>
                </c:pt>
                <c:pt idx="373" formatCode="0.00%">
                  <c:v>0.10199064855783983</c:v>
                </c:pt>
                <c:pt idx="374" formatCode="0.00%">
                  <c:v>0.10503015293844631</c:v>
                </c:pt>
                <c:pt idx="375" formatCode="0.00%">
                  <c:v>0.11237815160435632</c:v>
                </c:pt>
                <c:pt idx="376" formatCode="0.00%">
                  <c:v>0.11357586615284541</c:v>
                </c:pt>
                <c:pt idx="377" formatCode="0.00%">
                  <c:v>0.1181185014261131</c:v>
                </c:pt>
                <c:pt idx="378" formatCode="0.00%">
                  <c:v>0.13114602058143723</c:v>
                </c:pt>
                <c:pt idx="379" formatCode="0.00%">
                  <c:v>0.14064082143376352</c:v>
                </c:pt>
                <c:pt idx="380" formatCode="0.00%">
                  <c:v>0.1467284871208317</c:v>
                </c:pt>
                <c:pt idx="381" formatCode="0.00%">
                  <c:v>0.15742215677842777</c:v>
                </c:pt>
                <c:pt idx="382" formatCode="0.00%">
                  <c:v>0.17809876248090642</c:v>
                </c:pt>
                <c:pt idx="383" formatCode="0.00%">
                  <c:v>0.17946707618158236</c:v>
                </c:pt>
                <c:pt idx="384" formatCode="0.00%">
                  <c:v>0.18594840114370687</c:v>
                </c:pt>
                <c:pt idx="385" formatCode="0.00%">
                  <c:v>0.19618746676822588</c:v>
                </c:pt>
                <c:pt idx="386" formatCode="0.00%">
                  <c:v>0.2138976325443161</c:v>
                </c:pt>
                <c:pt idx="387" formatCode="0.00%">
                  <c:v>0.2289575093262505</c:v>
                </c:pt>
                <c:pt idx="388" formatCode="0.00%">
                  <c:v>0.24060482593605753</c:v>
                </c:pt>
                <c:pt idx="389" formatCode="0.00%">
                  <c:v>0.25147457746554874</c:v>
                </c:pt>
                <c:pt idx="390" formatCode="0.00%">
                  <c:v>0.2542801717095472</c:v>
                </c:pt>
                <c:pt idx="391" formatCode="0.00%">
                  <c:v>0.26257731572622345</c:v>
                </c:pt>
                <c:pt idx="392" formatCode="0.00%">
                  <c:v>0.28039228801800087</c:v>
                </c:pt>
                <c:pt idx="393" formatCode="0.00%">
                  <c:v>0.2921053395514685</c:v>
                </c:pt>
                <c:pt idx="394" formatCode="0.00%">
                  <c:v>0.30346559249991645</c:v>
                </c:pt>
                <c:pt idx="395" formatCode="0.00%">
                  <c:v>0.30611149531830562</c:v>
                </c:pt>
                <c:pt idx="396" formatCode="0.00%">
                  <c:v>0.31144462334783291</c:v>
                </c:pt>
                <c:pt idx="397" formatCode="0.00%">
                  <c:v>0.31575282906894125</c:v>
                </c:pt>
                <c:pt idx="398" formatCode="0.00%">
                  <c:v>0.32561497214172402</c:v>
                </c:pt>
                <c:pt idx="399" formatCode="0.00%">
                  <c:v>0.33261173046926829</c:v>
                </c:pt>
                <c:pt idx="400" formatCode="0.00%">
                  <c:v>0.34081774591310859</c:v>
                </c:pt>
                <c:pt idx="401" formatCode="0.00%">
                  <c:v>0.34855449826275697</c:v>
                </c:pt>
                <c:pt idx="402" formatCode="0.00%">
                  <c:v>0.36858218080312838</c:v>
                </c:pt>
                <c:pt idx="403" formatCode="0.00%">
                  <c:v>0.37681330133194885</c:v>
                </c:pt>
                <c:pt idx="404" formatCode="0.00%">
                  <c:v>0.37887336112129583</c:v>
                </c:pt>
                <c:pt idx="405" formatCode="0.00%">
                  <c:v>0.38870976426786907</c:v>
                </c:pt>
                <c:pt idx="406" formatCode="0.00%">
                  <c:v>0.39308734082149727</c:v>
                </c:pt>
                <c:pt idx="407" formatCode="0.00%">
                  <c:v>0.39769582644410362</c:v>
                </c:pt>
                <c:pt idx="408" formatCode="0.00%">
                  <c:v>0.40301435312535511</c:v>
                </c:pt>
                <c:pt idx="409" formatCode="0.00%">
                  <c:v>0.4078205629344947</c:v>
                </c:pt>
                <c:pt idx="410" formatCode="0.00%">
                  <c:v>0.41203948689361625</c:v>
                </c:pt>
                <c:pt idx="411" formatCode="0.00%">
                  <c:v>0.41318295137341265</c:v>
                </c:pt>
                <c:pt idx="412" formatCode="0.00%">
                  <c:v>0.41943654147270582</c:v>
                </c:pt>
                <c:pt idx="413" formatCode="0.00%">
                  <c:v>0.42609758421558469</c:v>
                </c:pt>
                <c:pt idx="414" formatCode="0.00%">
                  <c:v>0.43416785906201516</c:v>
                </c:pt>
                <c:pt idx="415" formatCode="0.00%">
                  <c:v>0.44150183350803973</c:v>
                </c:pt>
                <c:pt idx="416" formatCode="0.00%">
                  <c:v>0.44883580795406425</c:v>
                </c:pt>
                <c:pt idx="417" formatCode="0.00%">
                  <c:v>0.45294582778592712</c:v>
                </c:pt>
                <c:pt idx="418" formatCode="0.00%">
                  <c:v>0.45414498515539209</c:v>
                </c:pt>
                <c:pt idx="419" formatCode="0.00%">
                  <c:v>0.459850649560889</c:v>
                </c:pt>
                <c:pt idx="420" formatCode="0.00%">
                  <c:v>0.46611514738675974</c:v>
                </c:pt>
                <c:pt idx="421" formatCode="0.00%">
                  <c:v>0.47183910676223068</c:v>
                </c:pt>
                <c:pt idx="422" formatCode="0.00%">
                  <c:v>0.4786977005531256</c:v>
                </c:pt>
                <c:pt idx="423" formatCode="0.00%">
                  <c:v>0.48384961026808365</c:v>
                </c:pt>
                <c:pt idx="424" formatCode="0.00%">
                  <c:v>0.48565908091034155</c:v>
                </c:pt>
                <c:pt idx="425" formatCode="0.00%">
                  <c:v>0.48628982452815284</c:v>
                </c:pt>
                <c:pt idx="426" formatCode="0.00%">
                  <c:v>0.49076153072224676</c:v>
                </c:pt>
                <c:pt idx="427" formatCode="0.00%">
                  <c:v>0.49654406862933798</c:v>
                </c:pt>
                <c:pt idx="428" formatCode="0.00%">
                  <c:v>0.50347468804334838</c:v>
                </c:pt>
                <c:pt idx="429" formatCode="0.00%">
                  <c:v>0.51166506330781025</c:v>
                </c:pt>
                <c:pt idx="430" formatCode="0.00%">
                  <c:v>0.5188237061488471</c:v>
                </c:pt>
                <c:pt idx="431" formatCode="0.00%">
                  <c:v>0.52497727989809295</c:v>
                </c:pt>
                <c:pt idx="432" formatCode="0.00%">
                  <c:v>0.52645507485441789</c:v>
                </c:pt>
                <c:pt idx="433" formatCode="0.00%">
                  <c:v>0.53391307419152823</c:v>
                </c:pt>
                <c:pt idx="434" formatCode="0.00%">
                  <c:v>0.54027822320867569</c:v>
                </c:pt>
                <c:pt idx="435" formatCode="0.00%">
                  <c:v>0.54257271255018202</c:v>
                </c:pt>
                <c:pt idx="436" formatCode="0.00%">
                  <c:v>0.54286323898188316</c:v>
                </c:pt>
                <c:pt idx="437" formatCode="0.00%">
                  <c:v>0.54302529663389287</c:v>
                </c:pt>
                <c:pt idx="438" formatCode="0.00%">
                  <c:v>0.54426375644674052</c:v>
                </c:pt>
                <c:pt idx="439" formatCode="0.00%">
                  <c:v>0.54536537911823668</c:v>
                </c:pt>
                <c:pt idx="440" formatCode="0.00%">
                  <c:v>0.54926832528364278</c:v>
                </c:pt>
                <c:pt idx="441" formatCode="0.00%">
                  <c:v>0.5562993650375736</c:v>
                </c:pt>
                <c:pt idx="442" formatCode="0.00%">
                  <c:v>0.56559297893302463</c:v>
                </c:pt>
                <c:pt idx="443" formatCode="0.00%">
                  <c:v>0.57691773848546624</c:v>
                </c:pt>
                <c:pt idx="444" formatCode="0.00%">
                  <c:v>0.5874949436338901</c:v>
                </c:pt>
                <c:pt idx="445" formatCode="0.00%">
                  <c:v>0.59547830294473414</c:v>
                </c:pt>
                <c:pt idx="446" formatCode="0.00%">
                  <c:v>0.5973853659977999</c:v>
                </c:pt>
                <c:pt idx="447" formatCode="0.00%">
                  <c:v>0.59782681150357697</c:v>
                </c:pt>
                <c:pt idx="448" formatCode="0.00%">
                  <c:v>0.61656986395987301</c:v>
                </c:pt>
                <c:pt idx="449" formatCode="0.00%">
                  <c:v>0.62656451571107963</c:v>
                </c:pt>
                <c:pt idx="450" formatCode="0.00%">
                  <c:v>0.64041894442409431</c:v>
                </c:pt>
                <c:pt idx="451" formatCode="0.00%">
                  <c:v>0.65169193555992155</c:v>
                </c:pt>
                <c:pt idx="452" formatCode="0.00%">
                  <c:v>0.66060753035969466</c:v>
                </c:pt>
                <c:pt idx="453" formatCode="0.00%">
                  <c:v>0.66143871066747384</c:v>
                </c:pt>
                <c:pt idx="454" formatCode="0.00%">
                  <c:v>0.67312250179155075</c:v>
                </c:pt>
                <c:pt idx="455" formatCode="0.00%">
                  <c:v>0.67549986676991114</c:v>
                </c:pt>
                <c:pt idx="456" formatCode="0.00%">
                  <c:v>0.68674371292202585</c:v>
                </c:pt>
                <c:pt idx="457" formatCode="0.00%">
                  <c:v>0.70070785374204569</c:v>
                </c:pt>
                <c:pt idx="458" formatCode="0.00%">
                  <c:v>0.71403311343395026</c:v>
                </c:pt>
                <c:pt idx="459" formatCode="0.00%">
                  <c:v>0.72410810145709337</c:v>
                </c:pt>
                <c:pt idx="460" formatCode="0.00%">
                  <c:v>0.72654196730486875</c:v>
                </c:pt>
                <c:pt idx="461" formatCode="0.00%">
                  <c:v>0.7325607815749684</c:v>
                </c:pt>
                <c:pt idx="462" formatCode="0.00%">
                  <c:v>0.76426694565822562</c:v>
                </c:pt>
                <c:pt idx="463" formatCode="0.00%">
                  <c:v>0.78622702718799908</c:v>
                </c:pt>
                <c:pt idx="464" formatCode="0.00%">
                  <c:v>0.81044154534898871</c:v>
                </c:pt>
                <c:pt idx="465" formatCode="0.00%">
                  <c:v>0.83049871915010687</c:v>
                </c:pt>
                <c:pt idx="466" formatCode="0.00%">
                  <c:v>0.84606871971626985</c:v>
                </c:pt>
                <c:pt idx="467" formatCode="0.00%">
                  <c:v>0.84612112297411346</c:v>
                </c:pt>
                <c:pt idx="468" formatCode="0.00%">
                  <c:v>0.87167665666291549</c:v>
                </c:pt>
                <c:pt idx="469" formatCode="0.00%">
                  <c:v>0.88300124307684003</c:v>
                </c:pt>
                <c:pt idx="470" formatCode="0.00%">
                  <c:v>0.92277906711466451</c:v>
                </c:pt>
                <c:pt idx="471" formatCode="0.00%">
                  <c:v>0.94905070171021033</c:v>
                </c:pt>
                <c:pt idx="472" formatCode="0.00%">
                  <c:v>0.97068470569943721</c:v>
                </c:pt>
                <c:pt idx="473" formatCode="0.00%">
                  <c:v>0.98766861310911358</c:v>
                </c:pt>
                <c:pt idx="474" formatCode="0.00%">
                  <c:v>0.99183045907042966</c:v>
                </c:pt>
                <c:pt idx="475" formatCode="0.00%">
                  <c:v>1.0150523741128599</c:v>
                </c:pt>
                <c:pt idx="476" formatCode="0.00%">
                  <c:v>1.0398147025419677</c:v>
                </c:pt>
                <c:pt idx="477" formatCode="0.00%">
                  <c:v>1.0728877375049251</c:v>
                </c:pt>
                <c:pt idx="478" formatCode="0.00%">
                  <c:v>1.1023718995725036</c:v>
                </c:pt>
                <c:pt idx="479" formatCode="0.00%">
                  <c:v>1.1286037123091155</c:v>
                </c:pt>
                <c:pt idx="480" formatCode="0.00%">
                  <c:v>1.1591911707205222</c:v>
                </c:pt>
                <c:pt idx="481" formatCode="0.00%">
                  <c:v>1.2071096792683997</c:v>
                </c:pt>
                <c:pt idx="482" formatCode="0.00%">
                  <c:v>1.2381988931023751</c:v>
                </c:pt>
                <c:pt idx="483" formatCode="0.00%">
                  <c:v>1.2853525333945244</c:v>
                </c:pt>
                <c:pt idx="484" formatCode="0.00%">
                  <c:v>1.3335470247386663</c:v>
                </c:pt>
                <c:pt idx="485" formatCode="0.00%">
                  <c:v>1.3844347434292057</c:v>
                </c:pt>
                <c:pt idx="486" formatCode="0.00%">
                  <c:v>1.4168354815302466</c:v>
                </c:pt>
                <c:pt idx="487" formatCode="0.00%">
                  <c:v>0.93557302241041485</c:v>
                </c:pt>
                <c:pt idx="488" formatCode="0.00%">
                  <c:v>0.94072470127401664</c:v>
                </c:pt>
                <c:pt idx="489" formatCode="0.00%">
                  <c:v>0.96008799361141961</c:v>
                </c:pt>
                <c:pt idx="490" formatCode="0.00%">
                  <c:v>1.009204158994947</c:v>
                </c:pt>
                <c:pt idx="491" formatCode="0.00%">
                  <c:v>1.0439347644078227</c:v>
                </c:pt>
                <c:pt idx="492" formatCode="0.00%">
                  <c:v>1.0637602211602162</c:v>
                </c:pt>
                <c:pt idx="493" formatCode="0.00%">
                  <c:v>1.1150159169124416</c:v>
                </c:pt>
                <c:pt idx="494" formatCode="0.00%">
                  <c:v>1.1220930692247613</c:v>
                </c:pt>
                <c:pt idx="495" formatCode="0.00%">
                  <c:v>1.124028238430437</c:v>
                </c:pt>
                <c:pt idx="496" formatCode="0.00%">
                  <c:v>1.1291338047356501</c:v>
                </c:pt>
                <c:pt idx="497" formatCode="0.00%">
                  <c:v>1.1699789123057451</c:v>
                </c:pt>
                <c:pt idx="498" formatCode="0.00%">
                  <c:v>1.2580666533657809</c:v>
                </c:pt>
                <c:pt idx="499" formatCode="0.00%">
                  <c:v>1.2745134850953996</c:v>
                </c:pt>
                <c:pt idx="500" formatCode="0.00%">
                  <c:v>1.3039629617467183</c:v>
                </c:pt>
                <c:pt idx="501" formatCode="0.00%">
                  <c:v>1.3156425975463848</c:v>
                </c:pt>
                <c:pt idx="502" formatCode="0.00%">
                  <c:v>1.3344254141487757</c:v>
                </c:pt>
                <c:pt idx="503" formatCode="0.00%">
                  <c:v>1.3808687825309238</c:v>
                </c:pt>
                <c:pt idx="504" formatCode="0.00%">
                  <c:v>1.3828634536736444</c:v>
                </c:pt>
                <c:pt idx="505" formatCode="0.00%">
                  <c:v>1.3939000530207852</c:v>
                </c:pt>
                <c:pt idx="506" formatCode="0.00%">
                  <c:v>1.4049354981111453</c:v>
                </c:pt>
                <c:pt idx="507" formatCode="0.00%">
                  <c:v>1.4178046532361579</c:v>
                </c:pt>
                <c:pt idx="508" formatCode="0.00%">
                  <c:v>1.4266096125235015</c:v>
                </c:pt>
                <c:pt idx="509" formatCode="0.00%">
                  <c:v>1.4330170073388224</c:v>
                </c:pt>
                <c:pt idx="510" formatCode="0.00%">
                  <c:v>1.4420831749356371</c:v>
                </c:pt>
                <c:pt idx="511" formatCode="0.00%">
                  <c:v>1.4535611043628771</c:v>
                </c:pt>
                <c:pt idx="512" formatCode="0.00%">
                  <c:v>1.4633831370125308</c:v>
                </c:pt>
                <c:pt idx="513" formatCode="0.00%">
                  <c:v>1.4734759583029355</c:v>
                </c:pt>
                <c:pt idx="514" formatCode="0.00%">
                  <c:v>1.4854243627939869</c:v>
                </c:pt>
                <c:pt idx="515" formatCode="0.00%">
                  <c:v>1.4968212056823831</c:v>
                </c:pt>
                <c:pt idx="516" formatCode="0.00%">
                  <c:v>1.5020861748490102</c:v>
                </c:pt>
                <c:pt idx="517" formatCode="0.00%">
                  <c:v>1.5121160891448671</c:v>
                </c:pt>
                <c:pt idx="518" formatCode="0.00%">
                  <c:v>1.5225628632770725</c:v>
                </c:pt>
                <c:pt idx="519" formatCode="0.00%">
                  <c:v>1.4518096351238492</c:v>
                </c:pt>
                <c:pt idx="520" formatCode="0.00%">
                  <c:v>1.4588600663916957</c:v>
                </c:pt>
                <c:pt idx="521" formatCode="0.00%">
                  <c:v>1.4800535482805701</c:v>
                </c:pt>
                <c:pt idx="522" formatCode="0.00%">
                  <c:v>1.4948703385844899</c:v>
                </c:pt>
                <c:pt idx="523" formatCode="0.00%">
                  <c:v>1.5254265166371399</c:v>
                </c:pt>
                <c:pt idx="524" formatCode="0.00%">
                  <c:v>1.5285367192455639</c:v>
                </c:pt>
                <c:pt idx="525" formatCode="0.00%">
                  <c:v>1.537327827451539</c:v>
                </c:pt>
                <c:pt idx="526" formatCode="0.00%">
                  <c:v>1.5420093198155245</c:v>
                </c:pt>
                <c:pt idx="527" formatCode="0.00%">
                  <c:v>1.5443798746788786</c:v>
                </c:pt>
                <c:pt idx="528" formatCode="0.00%">
                  <c:v>1.5521270153395532</c:v>
                </c:pt>
                <c:pt idx="529" formatCode="0.00%">
                  <c:v>1.5527713791873767</c:v>
                </c:pt>
                <c:pt idx="530" formatCode="0.00%">
                  <c:v>1.5540418119130497</c:v>
                </c:pt>
                <c:pt idx="531" formatCode="0.00%">
                  <c:v>1.5558642102312512</c:v>
                </c:pt>
                <c:pt idx="532" formatCode="0.00%">
                  <c:v>1.5575949605610657</c:v>
                </c:pt>
                <c:pt idx="533" formatCode="0.00%">
                  <c:v>1.5738591888679783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9-427A-9C10-723D9A58534B}"/>
            </c:ext>
          </c:extLst>
        </c:ser>
        <c:ser>
          <c:idx val="3"/>
          <c:order val="3"/>
          <c:tx>
            <c:strRef>
              <c:f>'Statistik Harian'!$BJ$1</c:f>
              <c:strCache>
                <c:ptCount val="1"/>
                <c:pt idx="0">
                  <c:v>Dosis kedua (petugas publik) %</c:v>
                </c:pt>
              </c:strCache>
            </c:strRef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Harian'!$BJ$2:$BJ$1461</c:f>
              <c:numCache>
                <c:formatCode>#,##0</c:formatCode>
                <c:ptCount val="1460"/>
                <c:pt idx="371" formatCode="0.00%">
                  <c:v>3.9548877205373501E-3</c:v>
                </c:pt>
                <c:pt idx="372" formatCode="0.00%">
                  <c:v>6.8963957004627473E-3</c:v>
                </c:pt>
                <c:pt idx="373" formatCode="0.00%">
                  <c:v>8.3504129671053556E-3</c:v>
                </c:pt>
                <c:pt idx="374" formatCode="0.00%">
                  <c:v>1.0513951876841725E-2</c:v>
                </c:pt>
                <c:pt idx="375" formatCode="0.00%">
                  <c:v>1.6099227300112016E-2</c:v>
                </c:pt>
                <c:pt idx="376" formatCode="0.00%">
                  <c:v>1.6323730243957366E-2</c:v>
                </c:pt>
                <c:pt idx="377" formatCode="0.00%">
                  <c:v>2.2157113162238236E-2</c:v>
                </c:pt>
                <c:pt idx="378" formatCode="0.00%">
                  <c:v>2.9694179088826236E-2</c:v>
                </c:pt>
                <c:pt idx="379" formatCode="0.00%">
                  <c:v>3.8172829984266902E-2</c:v>
                </c:pt>
                <c:pt idx="380" formatCode="0.00%">
                  <c:v>4.2004904783338209E-2</c:v>
                </c:pt>
                <c:pt idx="381" formatCode="0.00%">
                  <c:v>5.6703210628719629E-2</c:v>
                </c:pt>
                <c:pt idx="382" formatCode="0.00%">
                  <c:v>6.1045755489053694E-2</c:v>
                </c:pt>
                <c:pt idx="383" formatCode="0.00%">
                  <c:v>6.159523942950397E-2</c:v>
                </c:pt>
                <c:pt idx="384" formatCode="0.00%">
                  <c:v>7.1446243924353017E-2</c:v>
                </c:pt>
                <c:pt idx="385" formatCode="0.00%">
                  <c:v>8.2673526491664789E-2</c:v>
                </c:pt>
                <c:pt idx="386" formatCode="0.00%">
                  <c:v>9.4589034664466498E-2</c:v>
                </c:pt>
                <c:pt idx="387" formatCode="0.00%">
                  <c:v>9.7646314599495687E-2</c:v>
                </c:pt>
                <c:pt idx="388" formatCode="0.00%">
                  <c:v>0.10407304321589328</c:v>
                </c:pt>
                <c:pt idx="389" formatCode="0.00%">
                  <c:v>0.10768292358468064</c:v>
                </c:pt>
                <c:pt idx="390" formatCode="0.00%">
                  <c:v>0.10802013970316093</c:v>
                </c:pt>
                <c:pt idx="391" formatCode="0.00%">
                  <c:v>0.1117385202093337</c:v>
                </c:pt>
                <c:pt idx="392" formatCode="0.00%">
                  <c:v>0.12230245140477956</c:v>
                </c:pt>
                <c:pt idx="393" formatCode="0.00%">
                  <c:v>0.1297253036229177</c:v>
                </c:pt>
                <c:pt idx="394" formatCode="0.00%">
                  <c:v>0.1357063736962886</c:v>
                </c:pt>
                <c:pt idx="395" formatCode="0.00%">
                  <c:v>0.13617621391887086</c:v>
                </c:pt>
                <c:pt idx="396" formatCode="0.00%">
                  <c:v>0.1389263461245569</c:v>
                </c:pt>
                <c:pt idx="397" formatCode="0.00%">
                  <c:v>0.14194778638654548</c:v>
                </c:pt>
                <c:pt idx="398" formatCode="0.00%">
                  <c:v>0.15029704509687014</c:v>
                </c:pt>
                <c:pt idx="399" formatCode="0.00%">
                  <c:v>0.15756909366661037</c:v>
                </c:pt>
                <c:pt idx="400" formatCode="0.00%">
                  <c:v>0.16230535551483979</c:v>
                </c:pt>
                <c:pt idx="401" formatCode="0.00%">
                  <c:v>0.16915633121098214</c:v>
                </c:pt>
                <c:pt idx="402" formatCode="0.00%">
                  <c:v>0.17896693671850683</c:v>
                </c:pt>
                <c:pt idx="403" formatCode="0.00%">
                  <c:v>0.18351407359321925</c:v>
                </c:pt>
                <c:pt idx="404" formatCode="0.00%">
                  <c:v>0.18430006474803412</c:v>
                </c:pt>
                <c:pt idx="405" formatCode="0.00%">
                  <c:v>0.19253407091880628</c:v>
                </c:pt>
                <c:pt idx="406" formatCode="0.00%">
                  <c:v>0.19588303154231734</c:v>
                </c:pt>
                <c:pt idx="407" formatCode="0.00%">
                  <c:v>0.20039952289950227</c:v>
                </c:pt>
                <c:pt idx="408" formatCode="0.00%">
                  <c:v>0.20487094052940102</c:v>
                </c:pt>
                <c:pt idx="409" formatCode="0.00%">
                  <c:v>0.20781568042831236</c:v>
                </c:pt>
                <c:pt idx="410" formatCode="0.00%">
                  <c:v>0.20989005300173999</c:v>
                </c:pt>
                <c:pt idx="411" formatCode="0.00%">
                  <c:v>0.2106517470513212</c:v>
                </c:pt>
                <c:pt idx="412" formatCode="0.00%">
                  <c:v>0.21494460115724631</c:v>
                </c:pt>
                <c:pt idx="413" formatCode="0.00%">
                  <c:v>0.21876328657766153</c:v>
                </c:pt>
                <c:pt idx="414" formatCode="0.00%">
                  <c:v>0.22459909343518186</c:v>
                </c:pt>
                <c:pt idx="415" formatCode="0.00%">
                  <c:v>0.23131028863518197</c:v>
                </c:pt>
                <c:pt idx="416" formatCode="0.00%">
                  <c:v>0.23802148383518207</c:v>
                </c:pt>
                <c:pt idx="417" formatCode="0.00%">
                  <c:v>0.24187271929681292</c:v>
                </c:pt>
                <c:pt idx="418" formatCode="0.00%">
                  <c:v>0.24328368278553558</c:v>
                </c:pt>
                <c:pt idx="419" formatCode="0.00%">
                  <c:v>0.25072061693639819</c:v>
                </c:pt>
                <c:pt idx="420" formatCode="0.00%">
                  <c:v>0.25828117198847333</c:v>
                </c:pt>
                <c:pt idx="421" formatCode="0.00%">
                  <c:v>0.26596632906002465</c:v>
                </c:pt>
                <c:pt idx="422" formatCode="0.00%">
                  <c:v>0.27302374358139447</c:v>
                </c:pt>
                <c:pt idx="423" formatCode="0.00%">
                  <c:v>0.27593420205391916</c:v>
                </c:pt>
                <c:pt idx="424" formatCode="0.00%">
                  <c:v>0.27749291041057089</c:v>
                </c:pt>
                <c:pt idx="425" formatCode="0.00%">
                  <c:v>0.27870949705742432</c:v>
                </c:pt>
                <c:pt idx="426" formatCode="0.00%">
                  <c:v>0.28483923540414885</c:v>
                </c:pt>
                <c:pt idx="427" formatCode="0.00%">
                  <c:v>0.29155683672928184</c:v>
                </c:pt>
                <c:pt idx="428" formatCode="0.00%">
                  <c:v>0.29859532143944822</c:v>
                </c:pt>
                <c:pt idx="429" formatCode="0.00%">
                  <c:v>0.30601996275559645</c:v>
                </c:pt>
                <c:pt idx="430" formatCode="0.00%">
                  <c:v>0.31245430946674663</c:v>
                </c:pt>
                <c:pt idx="431" formatCode="0.00%">
                  <c:v>0.31770519670064934</c:v>
                </c:pt>
                <c:pt idx="432" formatCode="0.00%">
                  <c:v>0.3191663126464932</c:v>
                </c:pt>
                <c:pt idx="433" formatCode="0.00%">
                  <c:v>0.32567407008889565</c:v>
                </c:pt>
                <c:pt idx="434" formatCode="0.00%">
                  <c:v>0.32943071420734849</c:v>
                </c:pt>
                <c:pt idx="435" formatCode="0.00%">
                  <c:v>0.33084808382120401</c:v>
                </c:pt>
                <c:pt idx="436" formatCode="0.00%">
                  <c:v>0.33090418070074584</c:v>
                </c:pt>
                <c:pt idx="437" formatCode="0.00%">
                  <c:v>0.33099900289528</c:v>
                </c:pt>
                <c:pt idx="438" formatCode="0.00%">
                  <c:v>0.33250796278468375</c:v>
                </c:pt>
                <c:pt idx="439" formatCode="0.00%">
                  <c:v>0.33324016557351815</c:v>
                </c:pt>
                <c:pt idx="440" formatCode="0.00%">
                  <c:v>0.33814512205024627</c:v>
                </c:pt>
                <c:pt idx="441" formatCode="0.00%">
                  <c:v>0.34610406883017863</c:v>
                </c:pt>
                <c:pt idx="442" formatCode="0.00%">
                  <c:v>0.35262048319843631</c:v>
                </c:pt>
                <c:pt idx="443" formatCode="0.00%">
                  <c:v>0.35921625272036684</c:v>
                </c:pt>
                <c:pt idx="444" formatCode="0.00%">
                  <c:v>0.36715026755383612</c:v>
                </c:pt>
                <c:pt idx="445" formatCode="0.00%">
                  <c:v>0.37198204415066816</c:v>
                </c:pt>
                <c:pt idx="446" formatCode="0.00%">
                  <c:v>0.37344310238367301</c:v>
                </c:pt>
                <c:pt idx="447" formatCode="0.00%">
                  <c:v>0.3746005333705158</c:v>
                </c:pt>
                <c:pt idx="448" formatCode="0.00%">
                  <c:v>0.38439907689468222</c:v>
                </c:pt>
                <c:pt idx="449" formatCode="0.00%">
                  <c:v>0.38980509623991044</c:v>
                </c:pt>
                <c:pt idx="450" formatCode="0.00%">
                  <c:v>0.39817957546089328</c:v>
                </c:pt>
                <c:pt idx="451" formatCode="0.00%">
                  <c:v>0.40175857946079702</c:v>
                </c:pt>
                <c:pt idx="452" formatCode="0.00%">
                  <c:v>0.40446952464877844</c:v>
                </c:pt>
                <c:pt idx="453" formatCode="0.00%">
                  <c:v>0.40518556784268311</c:v>
                </c:pt>
                <c:pt idx="454" formatCode="0.00%">
                  <c:v>0.41043316544476083</c:v>
                </c:pt>
                <c:pt idx="455" formatCode="0.00%">
                  <c:v>0.41166083295670897</c:v>
                </c:pt>
                <c:pt idx="456" formatCode="0.00%">
                  <c:v>0.41870918656235034</c:v>
                </c:pt>
                <c:pt idx="457" formatCode="0.00%">
                  <c:v>0.42418423046306414</c:v>
                </c:pt>
                <c:pt idx="458" formatCode="0.00%">
                  <c:v>0.42712325679091107</c:v>
                </c:pt>
                <c:pt idx="459" formatCode="0.00%">
                  <c:v>0.42914222503886529</c:v>
                </c:pt>
                <c:pt idx="460" formatCode="0.00%">
                  <c:v>0.42931357445795959</c:v>
                </c:pt>
                <c:pt idx="461" formatCode="0.00%">
                  <c:v>0.43387075336666403</c:v>
                </c:pt>
                <c:pt idx="462" formatCode="0.00%">
                  <c:v>0.44232406832576843</c:v>
                </c:pt>
                <c:pt idx="463" formatCode="0.00%">
                  <c:v>0.44354659939504248</c:v>
                </c:pt>
                <c:pt idx="464" formatCode="0.00%">
                  <c:v>0.44565473397930544</c:v>
                </c:pt>
                <c:pt idx="465" formatCode="0.00%">
                  <c:v>0.44701600671361913</c:v>
                </c:pt>
                <c:pt idx="466" formatCode="0.00%">
                  <c:v>0.44839436244828712</c:v>
                </c:pt>
                <c:pt idx="467" formatCode="0.00%">
                  <c:v>0.44843025983416679</c:v>
                </c:pt>
                <c:pt idx="468" formatCode="0.00%">
                  <c:v>0.45137523058443424</c:v>
                </c:pt>
                <c:pt idx="469" formatCode="0.00%">
                  <c:v>0.45407457549176966</c:v>
                </c:pt>
                <c:pt idx="470" formatCode="0.00%">
                  <c:v>0.461069833285499</c:v>
                </c:pt>
                <c:pt idx="471" formatCode="0.00%">
                  <c:v>0.46807005438338534</c:v>
                </c:pt>
                <c:pt idx="472" formatCode="0.00%">
                  <c:v>0.47319576246942158</c:v>
                </c:pt>
                <c:pt idx="473" formatCode="0.00%">
                  <c:v>0.47686704929894197</c:v>
                </c:pt>
                <c:pt idx="474" formatCode="0.00%">
                  <c:v>0.47724247131686326</c:v>
                </c:pt>
                <c:pt idx="475" formatCode="0.00%">
                  <c:v>0.48427778182088277</c:v>
                </c:pt>
                <c:pt idx="476" formatCode="0.00%">
                  <c:v>0.49271470633370129</c:v>
                </c:pt>
                <c:pt idx="477" formatCode="0.00%">
                  <c:v>0.496953829786485</c:v>
                </c:pt>
                <c:pt idx="478" formatCode="0.00%">
                  <c:v>0.5044821810743787</c:v>
                </c:pt>
                <c:pt idx="479" formatCode="0.00%">
                  <c:v>0.50993996883622117</c:v>
                </c:pt>
                <c:pt idx="480" formatCode="0.00%">
                  <c:v>0.51498672575845783</c:v>
                </c:pt>
                <c:pt idx="481" formatCode="0.00%">
                  <c:v>0.51719499211844611</c:v>
                </c:pt>
                <c:pt idx="482" formatCode="0.00%">
                  <c:v>0.5238495133105141</c:v>
                </c:pt>
                <c:pt idx="483" formatCode="0.00%">
                  <c:v>0.52906173294226344</c:v>
                </c:pt>
                <c:pt idx="484" formatCode="0.00%">
                  <c:v>0.5364843543090454</c:v>
                </c:pt>
                <c:pt idx="485" formatCode="0.00%">
                  <c:v>0.54297814524440147</c:v>
                </c:pt>
                <c:pt idx="486" formatCode="0.00%">
                  <c:v>0.55016812615703425</c:v>
                </c:pt>
                <c:pt idx="487" formatCode="0.00%">
                  <c:v>0.47314543687378324</c:v>
                </c:pt>
                <c:pt idx="488" formatCode="0.00%">
                  <c:v>0.47343048058577608</c:v>
                </c:pt>
                <c:pt idx="489" formatCode="0.00%">
                  <c:v>0.47738254037720074</c:v>
                </c:pt>
                <c:pt idx="490" formatCode="0.00%">
                  <c:v>0.48585865190772387</c:v>
                </c:pt>
                <c:pt idx="491" formatCode="0.00%">
                  <c:v>0.49120401505912653</c:v>
                </c:pt>
                <c:pt idx="492" formatCode="0.00%">
                  <c:v>0.49565465606697273</c:v>
                </c:pt>
                <c:pt idx="493" formatCode="0.00%">
                  <c:v>0.50420365891319685</c:v>
                </c:pt>
                <c:pt idx="494" formatCode="0.00%">
                  <c:v>0.5052118444982957</c:v>
                </c:pt>
                <c:pt idx="495" formatCode="0.00%">
                  <c:v>0.50619596382951693</c:v>
                </c:pt>
                <c:pt idx="496" formatCode="0.00%">
                  <c:v>0.50683178617716329</c:v>
                </c:pt>
                <c:pt idx="497" formatCode="0.00%">
                  <c:v>0.51590043542605668</c:v>
                </c:pt>
                <c:pt idx="498" formatCode="0.00%">
                  <c:v>0.52872197745886562</c:v>
                </c:pt>
                <c:pt idx="499" formatCode="0.00%">
                  <c:v>0.53425438792157998</c:v>
                </c:pt>
                <c:pt idx="500" formatCode="0.00%">
                  <c:v>0.5407178796164428</c:v>
                </c:pt>
                <c:pt idx="501" formatCode="0.00%">
                  <c:v>0.54389098921941481</c:v>
                </c:pt>
                <c:pt idx="502" formatCode="0.00%">
                  <c:v>0.54551814500316176</c:v>
                </c:pt>
                <c:pt idx="503" formatCode="0.00%">
                  <c:v>0.565679894468611</c:v>
                </c:pt>
                <c:pt idx="504" formatCode="0.00%">
                  <c:v>0.56595766636288547</c:v>
                </c:pt>
                <c:pt idx="505" formatCode="0.00%">
                  <c:v>0.57244412776768416</c:v>
                </c:pt>
                <c:pt idx="506" formatCode="0.00%">
                  <c:v>0.57957131711144705</c:v>
                </c:pt>
                <c:pt idx="507" formatCode="0.00%">
                  <c:v>0.58484667458910045</c:v>
                </c:pt>
                <c:pt idx="508" formatCode="0.00%">
                  <c:v>0.59663221344839579</c:v>
                </c:pt>
                <c:pt idx="509" formatCode="0.00%">
                  <c:v>0.59970940431289199</c:v>
                </c:pt>
                <c:pt idx="510" formatCode="0.00%">
                  <c:v>0.60869211914446253</c:v>
                </c:pt>
                <c:pt idx="511" formatCode="0.00%">
                  <c:v>0.61851894195975599</c:v>
                </c:pt>
                <c:pt idx="512" formatCode="0.00%">
                  <c:v>0.62811399001348578</c:v>
                </c:pt>
                <c:pt idx="513" formatCode="0.00%">
                  <c:v>0.64386844081320393</c:v>
                </c:pt>
                <c:pt idx="514" formatCode="0.00%">
                  <c:v>0.65883107146136466</c:v>
                </c:pt>
                <c:pt idx="515" formatCode="0.00%">
                  <c:v>0.6717865072807343</c:v>
                </c:pt>
                <c:pt idx="516" formatCode="0.00%">
                  <c:v>0.67499868847573297</c:v>
                </c:pt>
                <c:pt idx="517" formatCode="0.00%">
                  <c:v>0.68884007408712578</c:v>
                </c:pt>
                <c:pt idx="518" formatCode="0.00%">
                  <c:v>0.70408624791346441</c:v>
                </c:pt>
                <c:pt idx="519" formatCode="0.00%">
                  <c:v>0.71638144885427602</c:v>
                </c:pt>
                <c:pt idx="520" formatCode="0.00%">
                  <c:v>0.72616192825982462</c:v>
                </c:pt>
                <c:pt idx="521" formatCode="0.00%">
                  <c:v>0.75531043245557683</c:v>
                </c:pt>
                <c:pt idx="522" formatCode="0.00%">
                  <c:v>0.77359980428422026</c:v>
                </c:pt>
                <c:pt idx="523" formatCode="0.00%">
                  <c:v>0.80632177204732891</c:v>
                </c:pt>
                <c:pt idx="524" formatCode="0.00%">
                  <c:v>0.82052368976417211</c:v>
                </c:pt>
                <c:pt idx="525" formatCode="0.00%">
                  <c:v>0.841612018860325</c:v>
                </c:pt>
                <c:pt idx="526" formatCode="0.00%">
                  <c:v>0.84935309967290096</c:v>
                </c:pt>
                <c:pt idx="527" formatCode="0.00%">
                  <c:v>0.86883880094189658</c:v>
                </c:pt>
                <c:pt idx="528" formatCode="0.00%">
                  <c:v>0.89519550426217975</c:v>
                </c:pt>
                <c:pt idx="529" formatCode="0.00%">
                  <c:v>0.91906351453760449</c:v>
                </c:pt>
                <c:pt idx="530" formatCode="0.00%">
                  <c:v>0.92514396611979322</c:v>
                </c:pt>
                <c:pt idx="531" formatCode="0.00%">
                  <c:v>0.93984810096191718</c:v>
                </c:pt>
                <c:pt idx="532" formatCode="0.00%">
                  <c:v>0.94599619199145479</c:v>
                </c:pt>
                <c:pt idx="533" formatCode="0.00%">
                  <c:v>0.96443042304607551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9-427A-9C10-723D9A58534B}"/>
            </c:ext>
          </c:extLst>
        </c:ser>
        <c:ser>
          <c:idx val="4"/>
          <c:order val="4"/>
          <c:tx>
            <c:strRef>
              <c:f>'Statistik Harian'!$BM$1</c:f>
              <c:strCache>
                <c:ptCount val="1"/>
                <c:pt idx="0">
                  <c:v>Dosis pertama (lansia) %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Harian'!$BM$2:$BM$1461</c:f>
              <c:numCache>
                <c:formatCode>General</c:formatCode>
                <c:ptCount val="1460"/>
                <c:pt idx="371" formatCode="0.00%">
                  <c:v>1.9978130310426546E-2</c:v>
                </c:pt>
                <c:pt idx="372" formatCode="0.00%">
                  <c:v>2.2925917261715913E-2</c:v>
                </c:pt>
                <c:pt idx="373" formatCode="0.00%">
                  <c:v>2.4399764340361334E-2</c:v>
                </c:pt>
                <c:pt idx="374" formatCode="0.00%">
                  <c:v>2.5264789994654136E-2</c:v>
                </c:pt>
                <c:pt idx="375" formatCode="0.00%">
                  <c:v>2.9028978545006807E-2</c:v>
                </c:pt>
                <c:pt idx="376" formatCode="0.00%">
                  <c:v>2.9624112854576307E-2</c:v>
                </c:pt>
                <c:pt idx="377" formatCode="0.00%">
                  <c:v>3.2551345935191371E-2</c:v>
                </c:pt>
                <c:pt idx="378" formatCode="0.00%">
                  <c:v>3.5750975798490035E-2</c:v>
                </c:pt>
                <c:pt idx="379" formatCode="0.00%">
                  <c:v>3.8817028700905365E-2</c:v>
                </c:pt>
                <c:pt idx="380" formatCode="0.00%">
                  <c:v>3.9978995150492844E-2</c:v>
                </c:pt>
                <c:pt idx="381" formatCode="0.00%">
                  <c:v>4.4301154014003911E-2</c:v>
                </c:pt>
                <c:pt idx="382" formatCode="0.00%">
                  <c:v>4.6487705398355818E-2</c:v>
                </c:pt>
                <c:pt idx="383" formatCode="0.00%">
                  <c:v>4.6946478927086095E-2</c:v>
                </c:pt>
                <c:pt idx="384" formatCode="0.00%">
                  <c:v>4.9203739338317544E-2</c:v>
                </c:pt>
                <c:pt idx="385" formatCode="0.00%">
                  <c:v>5.2198340861865089E-2</c:v>
                </c:pt>
                <c:pt idx="386" formatCode="0.00%">
                  <c:v>5.6862492006956949E-2</c:v>
                </c:pt>
                <c:pt idx="387" formatCode="0.00%">
                  <c:v>6.0398778496920956E-2</c:v>
                </c:pt>
                <c:pt idx="388" formatCode="0.00%">
                  <c:v>6.29343745067419E-2</c:v>
                </c:pt>
                <c:pt idx="389" formatCode="0.00%">
                  <c:v>6.5111228918247471E-2</c:v>
                </c:pt>
                <c:pt idx="390" formatCode="0.00%">
                  <c:v>6.5635793391935218E-2</c:v>
                </c:pt>
                <c:pt idx="391" formatCode="0.00%">
                  <c:v>6.7460169800026143E-2</c:v>
                </c:pt>
                <c:pt idx="392" formatCode="0.00%">
                  <c:v>7.1742241656172434E-2</c:v>
                </c:pt>
                <c:pt idx="393" formatCode="0.00%">
                  <c:v>7.4993325791655754E-2</c:v>
                </c:pt>
                <c:pt idx="394" formatCode="0.00%">
                  <c:v>7.7609652580197447E-2</c:v>
                </c:pt>
                <c:pt idx="395" formatCode="0.00%">
                  <c:v>7.7929095920135541E-2</c:v>
                </c:pt>
                <c:pt idx="396" formatCode="0.00%">
                  <c:v>7.9196337161054842E-2</c:v>
                </c:pt>
                <c:pt idx="397" formatCode="0.00%">
                  <c:v>7.9863294025486239E-2</c:v>
                </c:pt>
                <c:pt idx="398" formatCode="0.00%">
                  <c:v>8.2169224888946457E-2</c:v>
                </c:pt>
                <c:pt idx="399" formatCode="0.00%">
                  <c:v>8.4121796206006016E-2</c:v>
                </c:pt>
                <c:pt idx="400" formatCode="0.00%">
                  <c:v>8.5598891074599975E-2</c:v>
                </c:pt>
                <c:pt idx="401" formatCode="0.00%">
                  <c:v>8.7626439942471435E-2</c:v>
                </c:pt>
                <c:pt idx="402" formatCode="0.00%">
                  <c:v>9.1428998811216092E-2</c:v>
                </c:pt>
                <c:pt idx="403" formatCode="0.00%">
                  <c:v>9.3714143819005682E-2</c:v>
                </c:pt>
                <c:pt idx="404" formatCode="0.00%">
                  <c:v>9.420033797430144E-2</c:v>
                </c:pt>
                <c:pt idx="405" formatCode="0.00%">
                  <c:v>9.6884265190771937E-2</c:v>
                </c:pt>
                <c:pt idx="406" formatCode="0.00%">
                  <c:v>9.7828629713807527E-2</c:v>
                </c:pt>
                <c:pt idx="407" formatCode="0.00%">
                  <c:v>9.8875114032224945E-2</c:v>
                </c:pt>
                <c:pt idx="408" formatCode="0.00%">
                  <c:v>0.10002719792096902</c:v>
                </c:pt>
                <c:pt idx="409" formatCode="0.00%">
                  <c:v>0.10106328931155112</c:v>
                </c:pt>
                <c:pt idx="410" formatCode="0.00%">
                  <c:v>0.10204212680504046</c:v>
                </c:pt>
                <c:pt idx="411" formatCode="0.00%">
                  <c:v>0.10223550949797612</c:v>
                </c:pt>
                <c:pt idx="412" formatCode="0.00%">
                  <c:v>0.10380317130913495</c:v>
                </c:pt>
                <c:pt idx="413" formatCode="0.00%">
                  <c:v>0.10507018056505792</c:v>
                </c:pt>
                <c:pt idx="414" formatCode="0.00%">
                  <c:v>0.10662638231739835</c:v>
                </c:pt>
                <c:pt idx="415" formatCode="0.00%">
                  <c:v>0.10809111238568823</c:v>
                </c:pt>
                <c:pt idx="416" formatCode="0.00%">
                  <c:v>0.10955584245397812</c:v>
                </c:pt>
                <c:pt idx="417" formatCode="0.00%">
                  <c:v>0.11063675334585001</c:v>
                </c:pt>
                <c:pt idx="418" formatCode="0.00%">
                  <c:v>0.11073437263230314</c:v>
                </c:pt>
                <c:pt idx="419" formatCode="0.00%">
                  <c:v>0.11215894609772933</c:v>
                </c:pt>
                <c:pt idx="420" formatCode="0.00%">
                  <c:v>0.11369965125231532</c:v>
                </c:pt>
                <c:pt idx="421" formatCode="0.00%">
                  <c:v>0.11528420157120654</c:v>
                </c:pt>
                <c:pt idx="422" formatCode="0.00%">
                  <c:v>0.11694303348592069</c:v>
                </c:pt>
                <c:pt idx="423" formatCode="0.00%">
                  <c:v>0.11810643824248537</c:v>
                </c:pt>
                <c:pt idx="424" formatCode="0.00%">
                  <c:v>0.11826353848199597</c:v>
                </c:pt>
                <c:pt idx="425" formatCode="0.00%">
                  <c:v>0.11832037480609534</c:v>
                </c:pt>
                <c:pt idx="426" formatCode="0.00%">
                  <c:v>0.11943868167937464</c:v>
                </c:pt>
                <c:pt idx="427" formatCode="0.00%">
                  <c:v>0.12064092072432397</c:v>
                </c:pt>
                <c:pt idx="428" formatCode="0.00%">
                  <c:v>0.12207031947767372</c:v>
                </c:pt>
                <c:pt idx="429" formatCode="0.00%">
                  <c:v>0.12362981541696194</c:v>
                </c:pt>
                <c:pt idx="430" formatCode="0.00%">
                  <c:v>0.12486847610633413</c:v>
                </c:pt>
                <c:pt idx="431" formatCode="0.00%">
                  <c:v>0.12641609441381058</c:v>
                </c:pt>
                <c:pt idx="432" formatCode="0.00%">
                  <c:v>0.12652234354212694</c:v>
                </c:pt>
                <c:pt idx="433" formatCode="0.00%">
                  <c:v>0.12808174668741665</c:v>
                </c:pt>
                <c:pt idx="434" formatCode="0.00%">
                  <c:v>0.1291534709734341</c:v>
                </c:pt>
                <c:pt idx="435" formatCode="0.00%">
                  <c:v>0.12934569374138813</c:v>
                </c:pt>
                <c:pt idx="436" formatCode="0.00%">
                  <c:v>0.12936095835414627</c:v>
                </c:pt>
                <c:pt idx="437" formatCode="0.00%">
                  <c:v>0.12937548061491613</c:v>
                </c:pt>
                <c:pt idx="438" formatCode="0.00%">
                  <c:v>0.12952028564962156</c:v>
                </c:pt>
                <c:pt idx="439" formatCode="0.00%">
                  <c:v>0.12956259971295103</c:v>
                </c:pt>
                <c:pt idx="440" formatCode="0.00%">
                  <c:v>0.13023614495127805</c:v>
                </c:pt>
                <c:pt idx="441" formatCode="0.00%">
                  <c:v>0.13184083156785018</c:v>
                </c:pt>
                <c:pt idx="442" formatCode="0.00%">
                  <c:v>0.13401272150043442</c:v>
                </c:pt>
                <c:pt idx="443" formatCode="0.00%">
                  <c:v>0.13659893663645326</c:v>
                </c:pt>
                <c:pt idx="444" formatCode="0.00%">
                  <c:v>0.13862987248527103</c:v>
                </c:pt>
                <c:pt idx="445" formatCode="0.00%">
                  <c:v>0.1406012809840321</c:v>
                </c:pt>
                <c:pt idx="446" formatCode="0.00%">
                  <c:v>0.14083233804037076</c:v>
                </c:pt>
                <c:pt idx="447" formatCode="0.00%">
                  <c:v>0.14091487830206284</c:v>
                </c:pt>
                <c:pt idx="448" formatCode="0.00%">
                  <c:v>0.1446009343056536</c:v>
                </c:pt>
                <c:pt idx="449" formatCode="0.00%">
                  <c:v>0.14635395212887528</c:v>
                </c:pt>
                <c:pt idx="450" formatCode="0.00%">
                  <c:v>0.14934442431948824</c:v>
                </c:pt>
                <c:pt idx="451" formatCode="0.00%">
                  <c:v>0.15086940089132347</c:v>
                </c:pt>
                <c:pt idx="452" formatCode="0.00%">
                  <c:v>0.15280457333365874</c:v>
                </c:pt>
                <c:pt idx="453" formatCode="0.00%">
                  <c:v>0.15287073545461033</c:v>
                </c:pt>
                <c:pt idx="454" formatCode="0.00%">
                  <c:v>0.15498165973016062</c:v>
                </c:pt>
                <c:pt idx="455" formatCode="0.00%">
                  <c:v>0.1551983337167272</c:v>
                </c:pt>
                <c:pt idx="456" formatCode="0.00%">
                  <c:v>0.15729840109444954</c:v>
                </c:pt>
                <c:pt idx="457" formatCode="0.00%">
                  <c:v>0.15969290382950624</c:v>
                </c:pt>
                <c:pt idx="458" formatCode="0.00%">
                  <c:v>0.1611108425240376</c:v>
                </c:pt>
                <c:pt idx="459" formatCode="0.00%">
                  <c:v>0.16228696005840082</c:v>
                </c:pt>
                <c:pt idx="460" formatCode="0.00%">
                  <c:v>0.16241227835341504</c:v>
                </c:pt>
                <c:pt idx="461" formatCode="0.00%">
                  <c:v>0.16409068980181893</c:v>
                </c:pt>
                <c:pt idx="462" formatCode="0.00%">
                  <c:v>0.16879075222434173</c:v>
                </c:pt>
                <c:pt idx="463" formatCode="0.00%">
                  <c:v>0.17242549314674563</c:v>
                </c:pt>
                <c:pt idx="464" formatCode="0.00%">
                  <c:v>0.17618643390714978</c:v>
                </c:pt>
                <c:pt idx="465" formatCode="0.00%">
                  <c:v>0.17816345644282186</c:v>
                </c:pt>
                <c:pt idx="466" formatCode="0.00%">
                  <c:v>0.18040693694527168</c:v>
                </c:pt>
                <c:pt idx="467" formatCode="0.00%">
                  <c:v>0.18044558564565924</c:v>
                </c:pt>
                <c:pt idx="468" formatCode="0.00%">
                  <c:v>0.18335054816662721</c:v>
                </c:pt>
                <c:pt idx="469" formatCode="0.00%">
                  <c:v>0.18513196095339896</c:v>
                </c:pt>
                <c:pt idx="470" formatCode="0.00%">
                  <c:v>0.19007894820600899</c:v>
                </c:pt>
                <c:pt idx="471" formatCode="0.00%">
                  <c:v>0.19324851281378408</c:v>
                </c:pt>
                <c:pt idx="472" formatCode="0.00%">
                  <c:v>0.19511877585414789</c:v>
                </c:pt>
                <c:pt idx="473" formatCode="0.00%">
                  <c:v>0.19676308550809216</c:v>
                </c:pt>
                <c:pt idx="474" formatCode="0.00%">
                  <c:v>0.196968067450844</c:v>
                </c:pt>
                <c:pt idx="475" formatCode="0.00%">
                  <c:v>0.19938897007848239</c:v>
                </c:pt>
                <c:pt idx="476" formatCode="0.00%">
                  <c:v>0.20090499202945949</c:v>
                </c:pt>
                <c:pt idx="477" formatCode="0.00%">
                  <c:v>0.20490664042204937</c:v>
                </c:pt>
                <c:pt idx="478" formatCode="0.00%">
                  <c:v>0.20747754454831083</c:v>
                </c:pt>
                <c:pt idx="479" formatCode="0.00%">
                  <c:v>0.20915818305267944</c:v>
                </c:pt>
                <c:pt idx="480" formatCode="0.00%">
                  <c:v>0.21161054284581934</c:v>
                </c:pt>
                <c:pt idx="481" formatCode="0.00%">
                  <c:v>0.21339005335562122</c:v>
                </c:pt>
                <c:pt idx="482" formatCode="0.00%">
                  <c:v>0.21555442697432456</c:v>
                </c:pt>
                <c:pt idx="483" formatCode="0.00%">
                  <c:v>0.21810032311798228</c:v>
                </c:pt>
                <c:pt idx="484" formatCode="0.00%">
                  <c:v>0.22005475031501243</c:v>
                </c:pt>
                <c:pt idx="485" formatCode="0.00%">
                  <c:v>0.22186734188529009</c:v>
                </c:pt>
                <c:pt idx="486" formatCode="0.00%">
                  <c:v>0.22363905769921549</c:v>
                </c:pt>
                <c:pt idx="487" formatCode="0.00%">
                  <c:v>0.22519549143655224</c:v>
                </c:pt>
                <c:pt idx="488" formatCode="0.00%">
                  <c:v>0.22536544364485919</c:v>
                </c:pt>
                <c:pt idx="489" formatCode="0.00%">
                  <c:v>0.22639977194946923</c:v>
                </c:pt>
                <c:pt idx="490" formatCode="0.00%">
                  <c:v>0.22890497792477171</c:v>
                </c:pt>
                <c:pt idx="491" formatCode="0.00%">
                  <c:v>0.23028491747690519</c:v>
                </c:pt>
                <c:pt idx="492" formatCode="0.00%">
                  <c:v>0.23146910808914051</c:v>
                </c:pt>
                <c:pt idx="493" formatCode="0.00%">
                  <c:v>0.23384542320048543</c:v>
                </c:pt>
                <c:pt idx="494" formatCode="0.00%">
                  <c:v>0.23414853479668232</c:v>
                </c:pt>
                <c:pt idx="495" formatCode="0.00%">
                  <c:v>0.23432377626290543</c:v>
                </c:pt>
                <c:pt idx="496" formatCode="0.00%">
                  <c:v>0.23454239892344114</c:v>
                </c:pt>
                <c:pt idx="497" formatCode="0.00%">
                  <c:v>0.23671735105797687</c:v>
                </c:pt>
                <c:pt idx="498" formatCode="0.00%">
                  <c:v>0.23928774481724641</c:v>
                </c:pt>
                <c:pt idx="499" formatCode="0.00%">
                  <c:v>0.24029771469724243</c:v>
                </c:pt>
                <c:pt idx="500" formatCode="0.00%">
                  <c:v>0.24151480078195647</c:v>
                </c:pt>
                <c:pt idx="501" formatCode="0.00%">
                  <c:v>0.24214464004697603</c:v>
                </c:pt>
                <c:pt idx="502" formatCode="0.00%">
                  <c:v>0.24272766473973742</c:v>
                </c:pt>
                <c:pt idx="503" formatCode="0.00%">
                  <c:v>0.21825524269852742</c:v>
                </c:pt>
                <c:pt idx="504" formatCode="0.00%">
                  <c:v>0.21831514122457826</c:v>
                </c:pt>
                <c:pt idx="505" formatCode="0.00%">
                  <c:v>0.2190185661304318</c:v>
                </c:pt>
                <c:pt idx="506" formatCode="0.00%">
                  <c:v>0.21984884043227526</c:v>
                </c:pt>
                <c:pt idx="507" formatCode="0.00%">
                  <c:v>0.22045218701071465</c:v>
                </c:pt>
                <c:pt idx="508" formatCode="0.00%">
                  <c:v>0.22094037623697879</c:v>
                </c:pt>
                <c:pt idx="509" formatCode="0.00%">
                  <c:v>0.22117013417733805</c:v>
                </c:pt>
                <c:pt idx="510" formatCode="0.00%">
                  <c:v>0.22179797837138923</c:v>
                </c:pt>
                <c:pt idx="511" formatCode="0.00%">
                  <c:v>0.22250891959112365</c:v>
                </c:pt>
                <c:pt idx="512" formatCode="0.00%">
                  <c:v>0.22321457155294189</c:v>
                </c:pt>
                <c:pt idx="513" formatCode="0.00%">
                  <c:v>0.22394666980434108</c:v>
                </c:pt>
                <c:pt idx="514" formatCode="0.00%">
                  <c:v>0.22447912176790383</c:v>
                </c:pt>
                <c:pt idx="515" formatCode="0.00%">
                  <c:v>0.2249610937962665</c:v>
                </c:pt>
                <c:pt idx="516" formatCode="0.00%">
                  <c:v>0.22513633526248963</c:v>
                </c:pt>
                <c:pt idx="517" formatCode="0.00%">
                  <c:v>0.22558151447043531</c:v>
                </c:pt>
                <c:pt idx="518" formatCode="0.00%">
                  <c:v>0.22602330669743467</c:v>
                </c:pt>
                <c:pt idx="519" formatCode="0.00%">
                  <c:v>0.2265139085676606</c:v>
                </c:pt>
                <c:pt idx="520" formatCode="0.00%">
                  <c:v>0.22690981416238709</c:v>
                </c:pt>
                <c:pt idx="521" formatCode="0.00%">
                  <c:v>0.22780574021819025</c:v>
                </c:pt>
                <c:pt idx="522" formatCode="0.00%">
                  <c:v>0.22844188947510982</c:v>
                </c:pt>
                <c:pt idx="523" formatCode="0.00%">
                  <c:v>0.22922344692772526</c:v>
                </c:pt>
                <c:pt idx="524" formatCode="0.00%">
                  <c:v>0.22967707038953714</c:v>
                </c:pt>
                <c:pt idx="525" formatCode="0.00%">
                  <c:v>0.23047806818484454</c:v>
                </c:pt>
                <c:pt idx="526" formatCode="0.00%">
                  <c:v>0.23081272974054148</c:v>
                </c:pt>
                <c:pt idx="527" formatCode="0.00%">
                  <c:v>0.2314218295468897</c:v>
                </c:pt>
                <c:pt idx="528" formatCode="0.00%">
                  <c:v>0.23223679283897578</c:v>
                </c:pt>
                <c:pt idx="529" formatCode="0.00%">
                  <c:v>0.23303635232730596</c:v>
                </c:pt>
                <c:pt idx="530" formatCode="0.00%">
                  <c:v>0.23323882883209751</c:v>
                </c:pt>
                <c:pt idx="531" formatCode="0.00%">
                  <c:v>0.23375638735889628</c:v>
                </c:pt>
                <c:pt idx="532" formatCode="0.00%">
                  <c:v>0.23404929161525492</c:v>
                </c:pt>
                <c:pt idx="533" formatCode="0.00%">
                  <c:v>0.23494350098208527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9-427A-9C10-723D9A58534B}"/>
            </c:ext>
          </c:extLst>
        </c:ser>
        <c:ser>
          <c:idx val="5"/>
          <c:order val="5"/>
          <c:tx>
            <c:strRef>
              <c:f>'Statistik Harian'!$BN$1</c:f>
              <c:strCache>
                <c:ptCount val="1"/>
                <c:pt idx="0">
                  <c:v>Dosis kedua (lansia) %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Harian'!$BN$2:$BN$1461</c:f>
              <c:numCache>
                <c:formatCode>General</c:formatCode>
                <c:ptCount val="1460"/>
                <c:pt idx="371" formatCode="0.00%">
                  <c:v>7.4791962814846564E-5</c:v>
                </c:pt>
                <c:pt idx="372" formatCode="0.00%">
                  <c:v>1.2499351601935274E-4</c:v>
                </c:pt>
                <c:pt idx="373" formatCode="0.00%">
                  <c:v>1.4290275773556289E-4</c:v>
                </c:pt>
                <c:pt idx="374" formatCode="0.00%">
                  <c:v>1.6512692038339881E-4</c:v>
                </c:pt>
                <c:pt idx="375" formatCode="0.00%">
                  <c:v>2.086473056937748E-4</c:v>
                </c:pt>
                <c:pt idx="376" formatCode="0.00%">
                  <c:v>2.1017840666951297E-4</c:v>
                </c:pt>
                <c:pt idx="377" formatCode="0.00%">
                  <c:v>2.3899094321294952E-4</c:v>
                </c:pt>
                <c:pt idx="378" formatCode="0.00%">
                  <c:v>2.7114406370345117E-4</c:v>
                </c:pt>
                <c:pt idx="379" formatCode="0.00%">
                  <c:v>3.0622019514763477E-4</c:v>
                </c:pt>
                <c:pt idx="380" formatCode="0.00%">
                  <c:v>3.1990730993074879E-4</c:v>
                </c:pt>
                <c:pt idx="381" formatCode="0.00%">
                  <c:v>3.5215322441978003E-4</c:v>
                </c:pt>
                <c:pt idx="382" formatCode="0.00%">
                  <c:v>3.8908523583455534E-4</c:v>
                </c:pt>
                <c:pt idx="383" formatCode="0.00%">
                  <c:v>3.9595199172574473E-4</c:v>
                </c:pt>
                <c:pt idx="384" formatCode="0.00%">
                  <c:v>5.2920417361423065E-4</c:v>
                </c:pt>
                <c:pt idx="385" formatCode="0.00%">
                  <c:v>1.0340035256151802E-3</c:v>
                </c:pt>
                <c:pt idx="386" formatCode="0.00%">
                  <c:v>1.8050288593975128E-3</c:v>
                </c:pt>
                <c:pt idx="387" formatCode="0.00%">
                  <c:v>2.6551610769263174E-3</c:v>
                </c:pt>
                <c:pt idx="388" formatCode="0.00%">
                  <c:v>3.634369746409777E-3</c:v>
                </c:pt>
                <c:pt idx="389" formatCode="0.00%">
                  <c:v>4.4729027141223836E-3</c:v>
                </c:pt>
                <c:pt idx="390" formatCode="0.00%">
                  <c:v>4.7189923982228462E-3</c:v>
                </c:pt>
                <c:pt idx="391" formatCode="0.00%">
                  <c:v>5.5001786748441689E-3</c:v>
                </c:pt>
                <c:pt idx="392" formatCode="0.00%">
                  <c:v>7.4153076134970356E-3</c:v>
                </c:pt>
                <c:pt idx="393" formatCode="0.00%">
                  <c:v>8.4971928423534827E-3</c:v>
                </c:pt>
                <c:pt idx="394" formatCode="0.00%">
                  <c:v>9.8980110441561162E-3</c:v>
                </c:pt>
                <c:pt idx="395" formatCode="0.00%">
                  <c:v>1.0104199308888858E-2</c:v>
                </c:pt>
                <c:pt idx="396" formatCode="0.00%">
                  <c:v>1.1829982093542104E-2</c:v>
                </c:pt>
                <c:pt idx="397" formatCode="0.00%">
                  <c:v>1.2144275366561813E-2</c:v>
                </c:pt>
                <c:pt idx="398" formatCode="0.00%">
                  <c:v>1.5275144876950053E-2</c:v>
                </c:pt>
                <c:pt idx="399" formatCode="0.00%">
                  <c:v>1.8583529306525393E-2</c:v>
                </c:pt>
                <c:pt idx="400" formatCode="0.00%">
                  <c:v>2.0405725055650879E-2</c:v>
                </c:pt>
                <c:pt idx="401" formatCode="0.00%">
                  <c:v>2.1423118455529265E-2</c:v>
                </c:pt>
                <c:pt idx="402" formatCode="0.00%">
                  <c:v>2.513840456865684E-2</c:v>
                </c:pt>
                <c:pt idx="403" formatCode="0.00%">
                  <c:v>2.7297210547448401E-2</c:v>
                </c:pt>
                <c:pt idx="404" formatCode="0.00%">
                  <c:v>2.7720536768740374E-2</c:v>
                </c:pt>
                <c:pt idx="405" formatCode="0.00%">
                  <c:v>3.1180407400915263E-2</c:v>
                </c:pt>
                <c:pt idx="406" formatCode="0.00%">
                  <c:v>3.3517656238879222E-2</c:v>
                </c:pt>
                <c:pt idx="407" formatCode="0.00%">
                  <c:v>3.6281293500086624E-2</c:v>
                </c:pt>
                <c:pt idx="408" formatCode="0.00%">
                  <c:v>3.9200592693827412E-2</c:v>
                </c:pt>
                <c:pt idx="409" formatCode="0.00%">
                  <c:v>4.1665665264765867E-2</c:v>
                </c:pt>
                <c:pt idx="410" formatCode="0.00%">
                  <c:v>4.3149348507255422E-2</c:v>
                </c:pt>
                <c:pt idx="411" formatCode="0.00%">
                  <c:v>4.3472271622138382E-2</c:v>
                </c:pt>
                <c:pt idx="412" formatCode="0.00%">
                  <c:v>4.6502227659125699E-2</c:v>
                </c:pt>
                <c:pt idx="413" formatCode="0.00%">
                  <c:v>4.8288001763828324E-2</c:v>
                </c:pt>
                <c:pt idx="414" formatCode="0.00%">
                  <c:v>5.1562794765935956E-2</c:v>
                </c:pt>
                <c:pt idx="415" formatCode="0.00%">
                  <c:v>5.4358956323627979E-2</c:v>
                </c:pt>
                <c:pt idx="416" formatCode="0.00%">
                  <c:v>5.7155117881320001E-2</c:v>
                </c:pt>
                <c:pt idx="417" formatCode="0.00%">
                  <c:v>5.8601265951404337E-2</c:v>
                </c:pt>
                <c:pt idx="418" formatCode="0.00%">
                  <c:v>5.8903635195612994E-2</c:v>
                </c:pt>
                <c:pt idx="419" formatCode="0.00%">
                  <c:v>6.1834255257174391E-2</c:v>
                </c:pt>
                <c:pt idx="420" formatCode="0.00%">
                  <c:v>6.4534792599381677E-2</c:v>
                </c:pt>
                <c:pt idx="421" formatCode="0.00%">
                  <c:v>6.7366076685517154E-2</c:v>
                </c:pt>
                <c:pt idx="422" formatCode="0.00%">
                  <c:v>6.9589420890286038E-2</c:v>
                </c:pt>
                <c:pt idx="423" formatCode="0.00%">
                  <c:v>7.0117279550921591E-2</c:v>
                </c:pt>
                <c:pt idx="424" formatCode="0.00%">
                  <c:v>7.035079564822129E-2</c:v>
                </c:pt>
                <c:pt idx="425" formatCode="0.00%">
                  <c:v>7.0509751767702467E-2</c:v>
                </c:pt>
                <c:pt idx="426" formatCode="0.00%">
                  <c:v>7.2333293029806636E-2</c:v>
                </c:pt>
                <c:pt idx="427" formatCode="0.00%">
                  <c:v>7.3890840295125743E-2</c:v>
                </c:pt>
                <c:pt idx="428" formatCode="0.00%">
                  <c:v>7.5734981824903472E-2</c:v>
                </c:pt>
                <c:pt idx="429" formatCode="0.00%">
                  <c:v>7.7689965785924797E-2</c:v>
                </c:pt>
                <c:pt idx="430" formatCode="0.00%">
                  <c:v>7.9257813185080697E-2</c:v>
                </c:pt>
                <c:pt idx="431" formatCode="0.00%">
                  <c:v>8.082844440419247E-2</c:v>
                </c:pt>
                <c:pt idx="432" formatCode="0.00%">
                  <c:v>8.1116152196633456E-2</c:v>
                </c:pt>
                <c:pt idx="433" formatCode="0.00%">
                  <c:v>8.3275143763422071E-2</c:v>
                </c:pt>
                <c:pt idx="434" formatCode="0.00%">
                  <c:v>8.4072058622794155E-2</c:v>
                </c:pt>
                <c:pt idx="435" formatCode="0.00%">
                  <c:v>8.4320050583864478E-2</c:v>
                </c:pt>
                <c:pt idx="436" formatCode="0.00%">
                  <c:v>8.4328587631729207E-2</c:v>
                </c:pt>
                <c:pt idx="437" formatCode="0.00%">
                  <c:v>8.4345615330459381E-2</c:v>
                </c:pt>
                <c:pt idx="438" formatCode="0.00%">
                  <c:v>8.4890826468819958E-2</c:v>
                </c:pt>
                <c:pt idx="439" formatCode="0.00%">
                  <c:v>8.503632745851436E-2</c:v>
                </c:pt>
                <c:pt idx="440" formatCode="0.00%">
                  <c:v>8.6494956321400918E-2</c:v>
                </c:pt>
                <c:pt idx="441" formatCode="0.00%">
                  <c:v>8.8454626379347992E-2</c:v>
                </c:pt>
                <c:pt idx="442" formatCode="0.00%">
                  <c:v>9.0186579964903452E-2</c:v>
                </c:pt>
                <c:pt idx="443" formatCode="0.00%">
                  <c:v>9.187775058810517E-2</c:v>
                </c:pt>
                <c:pt idx="444" formatCode="0.00%">
                  <c:v>9.311803517245161E-2</c:v>
                </c:pt>
                <c:pt idx="445" formatCode="0.00%">
                  <c:v>9.4153245020047682E-2</c:v>
                </c:pt>
                <c:pt idx="446" formatCode="0.00%">
                  <c:v>9.4252302613478015E-2</c:v>
                </c:pt>
                <c:pt idx="447" formatCode="0.00%">
                  <c:v>9.4502707218510104E-2</c:v>
                </c:pt>
                <c:pt idx="448" formatCode="0.00%">
                  <c:v>9.668155670098405E-2</c:v>
                </c:pt>
                <c:pt idx="449" formatCode="0.00%">
                  <c:v>9.7411056720424397E-2</c:v>
                </c:pt>
                <c:pt idx="450" formatCode="0.00%">
                  <c:v>9.9501705507295979E-2</c:v>
                </c:pt>
                <c:pt idx="451" formatCode="0.00%">
                  <c:v>0.10047864072381546</c:v>
                </c:pt>
                <c:pt idx="452" formatCode="0.00%">
                  <c:v>0.10100473629847895</c:v>
                </c:pt>
                <c:pt idx="453" formatCode="0.00%">
                  <c:v>0.10103554390599077</c:v>
                </c:pt>
                <c:pt idx="454" formatCode="0.00%">
                  <c:v>0.10201414941448379</c:v>
                </c:pt>
                <c:pt idx="455" formatCode="0.00%">
                  <c:v>0.10209771041015968</c:v>
                </c:pt>
                <c:pt idx="456" formatCode="0.00%">
                  <c:v>0.10358951312752057</c:v>
                </c:pt>
                <c:pt idx="457" formatCode="0.00%">
                  <c:v>0.10496945267965405</c:v>
                </c:pt>
                <c:pt idx="458" formatCode="0.00%">
                  <c:v>0.10568568315730466</c:v>
                </c:pt>
                <c:pt idx="459" formatCode="0.00%">
                  <c:v>0.10654291411572098</c:v>
                </c:pt>
                <c:pt idx="460" formatCode="0.00%">
                  <c:v>0.10656008100544896</c:v>
                </c:pt>
                <c:pt idx="461" formatCode="0.00%">
                  <c:v>0.10764057432432746</c:v>
                </c:pt>
                <c:pt idx="462" formatCode="0.00%">
                  <c:v>0.10937419820185645</c:v>
                </c:pt>
                <c:pt idx="463" formatCode="0.00%">
                  <c:v>0.10992609050811117</c:v>
                </c:pt>
                <c:pt idx="464" formatCode="0.00%">
                  <c:v>0.1103133662609744</c:v>
                </c:pt>
                <c:pt idx="465" formatCode="0.00%">
                  <c:v>0.11052280231565567</c:v>
                </c:pt>
                <c:pt idx="466" formatCode="0.00%">
                  <c:v>0.11082043906593932</c:v>
                </c:pt>
                <c:pt idx="467" formatCode="0.00%">
                  <c:v>0.11082920809880037</c:v>
                </c:pt>
                <c:pt idx="468" formatCode="0.00%">
                  <c:v>0.11143598805518533</c:v>
                </c:pt>
                <c:pt idx="469" formatCode="0.00%">
                  <c:v>0.11206721923018284</c:v>
                </c:pt>
                <c:pt idx="470" formatCode="0.00%">
                  <c:v>0.11368554656453883</c:v>
                </c:pt>
                <c:pt idx="471" formatCode="0.00%">
                  <c:v>0.11540423060830456</c:v>
                </c:pt>
                <c:pt idx="472" formatCode="0.00%">
                  <c:v>0.11649929258495222</c:v>
                </c:pt>
                <c:pt idx="473" formatCode="0.00%">
                  <c:v>0.11765369632365953</c:v>
                </c:pt>
                <c:pt idx="474" formatCode="0.00%">
                  <c:v>0.11772728196449349</c:v>
                </c:pt>
                <c:pt idx="475" formatCode="0.00%">
                  <c:v>0.11908940506890929</c:v>
                </c:pt>
                <c:pt idx="476" formatCode="0.00%">
                  <c:v>0.12068815286957553</c:v>
                </c:pt>
                <c:pt idx="477" formatCode="0.00%">
                  <c:v>0.12127609564425899</c:v>
                </c:pt>
                <c:pt idx="478" formatCode="0.00%">
                  <c:v>0.12274762287294116</c:v>
                </c:pt>
                <c:pt idx="479" formatCode="0.00%">
                  <c:v>0.12364939495065169</c:v>
                </c:pt>
                <c:pt idx="480" formatCode="0.00%">
                  <c:v>0.12457408714599902</c:v>
                </c:pt>
                <c:pt idx="481" formatCode="0.00%">
                  <c:v>0.12477234152385748</c:v>
                </c:pt>
                <c:pt idx="482" formatCode="0.00%">
                  <c:v>0.12590043816398166</c:v>
                </c:pt>
                <c:pt idx="483" formatCode="0.00%">
                  <c:v>0.12672189703596481</c:v>
                </c:pt>
                <c:pt idx="484" formatCode="0.00%">
                  <c:v>0.12798505534094881</c:v>
                </c:pt>
                <c:pt idx="485" formatCode="0.00%">
                  <c:v>0.12941292299332283</c:v>
                </c:pt>
                <c:pt idx="486" formatCode="0.00%">
                  <c:v>0.13054120522144405</c:v>
                </c:pt>
                <c:pt idx="487" formatCode="0.00%">
                  <c:v>0.13177165364194637</c:v>
                </c:pt>
                <c:pt idx="488" formatCode="0.00%">
                  <c:v>0.13181786505321411</c:v>
                </c:pt>
                <c:pt idx="489" formatCode="0.00%">
                  <c:v>0.13267931813856351</c:v>
                </c:pt>
                <c:pt idx="490" formatCode="0.00%">
                  <c:v>0.13480931158081164</c:v>
                </c:pt>
                <c:pt idx="491" formatCode="0.00%">
                  <c:v>0.13610694285624939</c:v>
                </c:pt>
                <c:pt idx="492" formatCode="0.00%">
                  <c:v>0.13723944721130371</c:v>
                </c:pt>
                <c:pt idx="493" formatCode="0.00%">
                  <c:v>0.13979295246284087</c:v>
                </c:pt>
                <c:pt idx="494" formatCode="0.00%">
                  <c:v>0.13997190568900519</c:v>
                </c:pt>
                <c:pt idx="495" formatCode="0.00%">
                  <c:v>0.14013183614547092</c:v>
                </c:pt>
                <c:pt idx="496" formatCode="0.00%">
                  <c:v>0.14026912486629545</c:v>
                </c:pt>
                <c:pt idx="497" formatCode="0.00%">
                  <c:v>0.14243683906894586</c:v>
                </c:pt>
                <c:pt idx="498" formatCode="0.00%">
                  <c:v>0.14572819579979102</c:v>
                </c:pt>
                <c:pt idx="499" formatCode="0.00%">
                  <c:v>0.1471178787217701</c:v>
                </c:pt>
                <c:pt idx="500" formatCode="0.00%">
                  <c:v>0.14848849247705134</c:v>
                </c:pt>
                <c:pt idx="501" formatCode="0.00%">
                  <c:v>0.14926179126379766</c:v>
                </c:pt>
                <c:pt idx="502" formatCode="0.00%">
                  <c:v>0.14951089675285034</c:v>
                </c:pt>
                <c:pt idx="503" formatCode="0.00%">
                  <c:v>0.13760793217946471</c:v>
                </c:pt>
                <c:pt idx="504" formatCode="0.00%">
                  <c:v>0.13764574573386551</c:v>
                </c:pt>
                <c:pt idx="505" formatCode="0.00%">
                  <c:v>0.13862629991632766</c:v>
                </c:pt>
                <c:pt idx="506" formatCode="0.00%">
                  <c:v>0.13965854035597078</c:v>
                </c:pt>
                <c:pt idx="507" formatCode="0.00%">
                  <c:v>0.14025650488249541</c:v>
                </c:pt>
                <c:pt idx="508" formatCode="0.00%">
                  <c:v>0.14126113910757598</c:v>
                </c:pt>
                <c:pt idx="509" formatCode="0.00%">
                  <c:v>0.14156754489072068</c:v>
                </c:pt>
                <c:pt idx="510" formatCode="0.00%">
                  <c:v>0.14259166585549246</c:v>
                </c:pt>
                <c:pt idx="511" formatCode="0.00%">
                  <c:v>0.1437155867656828</c:v>
                </c:pt>
                <c:pt idx="512" formatCode="0.00%">
                  <c:v>0.14475910167614728</c:v>
                </c:pt>
                <c:pt idx="513" formatCode="0.00%">
                  <c:v>0.1459080769659406</c:v>
                </c:pt>
                <c:pt idx="514" formatCode="0.00%">
                  <c:v>0.14671139461121124</c:v>
                </c:pt>
                <c:pt idx="515" formatCode="0.00%">
                  <c:v>0.1474608917373347</c:v>
                </c:pt>
                <c:pt idx="516" formatCode="0.00%">
                  <c:v>0.14756115565274594</c:v>
                </c:pt>
                <c:pt idx="517" formatCode="0.00%">
                  <c:v>0.14845146767163805</c:v>
                </c:pt>
                <c:pt idx="518" formatCode="0.00%">
                  <c:v>0.14932020508587204</c:v>
                </c:pt>
                <c:pt idx="519" formatCode="0.00%">
                  <c:v>0.15018430280017953</c:v>
                </c:pt>
                <c:pt idx="520" formatCode="0.00%">
                  <c:v>0.15069100442915034</c:v>
                </c:pt>
                <c:pt idx="521" formatCode="0.00%">
                  <c:v>0.15233382937911813</c:v>
                </c:pt>
                <c:pt idx="522" formatCode="0.00%">
                  <c:v>0.15320725289027787</c:v>
                </c:pt>
                <c:pt idx="523" formatCode="0.00%">
                  <c:v>0.15379477809196795</c:v>
                </c:pt>
                <c:pt idx="524" formatCode="0.00%">
                  <c:v>0.15488241654873322</c:v>
                </c:pt>
                <c:pt idx="525" formatCode="0.00%">
                  <c:v>0.1560084253238905</c:v>
                </c:pt>
                <c:pt idx="526" formatCode="0.00%">
                  <c:v>0.15646334790168179</c:v>
                </c:pt>
                <c:pt idx="527" formatCode="0.00%">
                  <c:v>0.15787864196725504</c:v>
                </c:pt>
                <c:pt idx="528" formatCode="0.00%">
                  <c:v>0.1593399154590997</c:v>
                </c:pt>
                <c:pt idx="529" formatCode="0.00%">
                  <c:v>0.16074384225985308</c:v>
                </c:pt>
                <c:pt idx="530" formatCode="0.00%">
                  <c:v>0.16100700603968299</c:v>
                </c:pt>
                <c:pt idx="531" formatCode="0.00%">
                  <c:v>0.16205376874009597</c:v>
                </c:pt>
                <c:pt idx="532" formatCode="0.00%">
                  <c:v>0.16236448944417231</c:v>
                </c:pt>
                <c:pt idx="533" formatCode="0.00%">
                  <c:v>0.16373937172338593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E9-427A-9C10-723D9A58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75385"/>
        <c:axId val="1290469711"/>
      </c:lineChart>
      <c:dateAx>
        <c:axId val="1978975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0469711"/>
        <c:crosses val="autoZero"/>
        <c:auto val="1"/>
        <c:lblOffset val="100"/>
        <c:baseTimeUnit val="days"/>
      </c:dateAx>
      <c:valAx>
        <c:axId val="1290469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89753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Suspek Covid-19 di Indonesia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'Statistik Harian'!$R$1</c:f>
              <c:strCache>
                <c:ptCount val="1"/>
                <c:pt idx="0">
                  <c:v>Suspek aktif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Harian'!$R$2:$R$1461</c:f>
              <c:numCache>
                <c:formatCode>#,##0</c:formatCode>
                <c:ptCount val="1460"/>
                <c:pt idx="76">
                  <c:v>56469</c:v>
                </c:pt>
                <c:pt idx="77">
                  <c:v>57191</c:v>
                </c:pt>
                <c:pt idx="78">
                  <c:v>56408</c:v>
                </c:pt>
                <c:pt idx="79">
                  <c:v>61253</c:v>
                </c:pt>
                <c:pt idx="80">
                  <c:v>58178</c:v>
                </c:pt>
                <c:pt idx="81">
                  <c:v>61453</c:v>
                </c:pt>
                <c:pt idx="82">
                  <c:v>53940</c:v>
                </c:pt>
                <c:pt idx="83">
                  <c:v>61703</c:v>
                </c:pt>
                <c:pt idx="84">
                  <c:v>77770</c:v>
                </c:pt>
                <c:pt idx="85">
                  <c:v>62609</c:v>
                </c:pt>
                <c:pt idx="86">
                  <c:v>61999</c:v>
                </c:pt>
                <c:pt idx="87">
                  <c:v>61711</c:v>
                </c:pt>
                <c:pt idx="88">
                  <c:v>60546</c:v>
                </c:pt>
                <c:pt idx="89">
                  <c:v>62849</c:v>
                </c:pt>
                <c:pt idx="90">
                  <c:v>61478</c:v>
                </c:pt>
                <c:pt idx="91">
                  <c:v>61236</c:v>
                </c:pt>
                <c:pt idx="92">
                  <c:v>61438</c:v>
                </c:pt>
                <c:pt idx="93">
                  <c:v>60789</c:v>
                </c:pt>
                <c:pt idx="94">
                  <c:v>62912</c:v>
                </c:pt>
                <c:pt idx="95">
                  <c:v>59918</c:v>
                </c:pt>
                <c:pt idx="96">
                  <c:v>54567</c:v>
                </c:pt>
                <c:pt idx="97">
                  <c:v>52801</c:v>
                </c:pt>
                <c:pt idx="98">
                  <c:v>52502</c:v>
                </c:pt>
                <c:pt idx="99">
                  <c:v>58187</c:v>
                </c:pt>
                <c:pt idx="100">
                  <c:v>57466</c:v>
                </c:pt>
                <c:pt idx="101">
                  <c:v>51461</c:v>
                </c:pt>
                <c:pt idx="102">
                  <c:v>56028</c:v>
                </c:pt>
                <c:pt idx="103">
                  <c:v>55213</c:v>
                </c:pt>
                <c:pt idx="104">
                  <c:v>50393</c:v>
                </c:pt>
                <c:pt idx="105">
                  <c:v>42634</c:v>
                </c:pt>
                <c:pt idx="106">
                  <c:v>55993</c:v>
                </c:pt>
                <c:pt idx="107">
                  <c:v>54621</c:v>
                </c:pt>
                <c:pt idx="108">
                  <c:v>49675</c:v>
                </c:pt>
                <c:pt idx="109">
                  <c:v>50486</c:v>
                </c:pt>
                <c:pt idx="110">
                  <c:v>69661</c:v>
                </c:pt>
                <c:pt idx="111">
                  <c:v>56499</c:v>
                </c:pt>
                <c:pt idx="112">
                  <c:v>49331</c:v>
                </c:pt>
                <c:pt idx="113">
                  <c:v>49717</c:v>
                </c:pt>
                <c:pt idx="114">
                  <c:v>50617</c:v>
                </c:pt>
                <c:pt idx="115">
                  <c:v>51887</c:v>
                </c:pt>
                <c:pt idx="116">
                  <c:v>54063</c:v>
                </c:pt>
                <c:pt idx="117">
                  <c:v>62370</c:v>
                </c:pt>
                <c:pt idx="118">
                  <c:v>54940</c:v>
                </c:pt>
                <c:pt idx="119">
                  <c:v>56979</c:v>
                </c:pt>
                <c:pt idx="120">
                  <c:v>58488</c:v>
                </c:pt>
                <c:pt idx="121">
                  <c:v>54137</c:v>
                </c:pt>
                <c:pt idx="122">
                  <c:v>52376</c:v>
                </c:pt>
                <c:pt idx="123">
                  <c:v>53095</c:v>
                </c:pt>
                <c:pt idx="124">
                  <c:v>53695</c:v>
                </c:pt>
                <c:pt idx="125">
                  <c:v>52108</c:v>
                </c:pt>
                <c:pt idx="126">
                  <c:v>52173</c:v>
                </c:pt>
                <c:pt idx="127">
                  <c:v>52134</c:v>
                </c:pt>
                <c:pt idx="128">
                  <c:v>52230</c:v>
                </c:pt>
                <c:pt idx="129">
                  <c:v>52587</c:v>
                </c:pt>
                <c:pt idx="130">
                  <c:v>48639</c:v>
                </c:pt>
                <c:pt idx="131">
                  <c:v>49001</c:v>
                </c:pt>
                <c:pt idx="132">
                  <c:v>46943</c:v>
                </c:pt>
                <c:pt idx="133">
                  <c:v>46701</c:v>
                </c:pt>
                <c:pt idx="134">
                  <c:v>47859</c:v>
                </c:pt>
                <c:pt idx="135">
                  <c:v>46727</c:v>
                </c:pt>
                <c:pt idx="136">
                  <c:v>46493</c:v>
                </c:pt>
                <c:pt idx="137">
                  <c:v>37593</c:v>
                </c:pt>
                <c:pt idx="138">
                  <c:v>37505</c:v>
                </c:pt>
                <c:pt idx="139">
                  <c:v>36380</c:v>
                </c:pt>
                <c:pt idx="140">
                  <c:v>44003</c:v>
                </c:pt>
                <c:pt idx="141">
                  <c:v>44222</c:v>
                </c:pt>
                <c:pt idx="142">
                  <c:v>47756</c:v>
                </c:pt>
                <c:pt idx="143">
                  <c:v>53702</c:v>
                </c:pt>
                <c:pt idx="144">
                  <c:v>54752</c:v>
                </c:pt>
                <c:pt idx="145">
                  <c:v>55647</c:v>
                </c:pt>
                <c:pt idx="146">
                  <c:v>54910</c:v>
                </c:pt>
                <c:pt idx="147">
                  <c:v>46648</c:v>
                </c:pt>
                <c:pt idx="148">
                  <c:v>57393</c:v>
                </c:pt>
                <c:pt idx="149">
                  <c:v>53723</c:v>
                </c:pt>
                <c:pt idx="150">
                  <c:v>60739</c:v>
                </c:pt>
                <c:pt idx="151">
                  <c:v>57816</c:v>
                </c:pt>
                <c:pt idx="152">
                  <c:v>62366</c:v>
                </c:pt>
                <c:pt idx="153">
                  <c:v>77572</c:v>
                </c:pt>
                <c:pt idx="154">
                  <c:v>68131</c:v>
                </c:pt>
                <c:pt idx="155">
                  <c:v>94593</c:v>
                </c:pt>
                <c:pt idx="156">
                  <c:v>91219</c:v>
                </c:pt>
                <c:pt idx="157">
                  <c:v>80200</c:v>
                </c:pt>
                <c:pt idx="158">
                  <c:v>83624</c:v>
                </c:pt>
                <c:pt idx="159">
                  <c:v>86224</c:v>
                </c:pt>
                <c:pt idx="160">
                  <c:v>84139</c:v>
                </c:pt>
                <c:pt idx="161">
                  <c:v>85928</c:v>
                </c:pt>
                <c:pt idx="162">
                  <c:v>86619</c:v>
                </c:pt>
                <c:pt idx="163">
                  <c:v>76515</c:v>
                </c:pt>
                <c:pt idx="164">
                  <c:v>75527</c:v>
                </c:pt>
                <c:pt idx="165">
                  <c:v>76327</c:v>
                </c:pt>
                <c:pt idx="166">
                  <c:v>77090</c:v>
                </c:pt>
                <c:pt idx="167">
                  <c:v>78659</c:v>
                </c:pt>
                <c:pt idx="168">
                  <c:v>78394</c:v>
                </c:pt>
                <c:pt idx="169">
                  <c:v>79174</c:v>
                </c:pt>
                <c:pt idx="170">
                  <c:v>79484</c:v>
                </c:pt>
                <c:pt idx="171">
                  <c:v>78877</c:v>
                </c:pt>
                <c:pt idx="172">
                  <c:v>75457</c:v>
                </c:pt>
                <c:pt idx="173">
                  <c:v>75522</c:v>
                </c:pt>
                <c:pt idx="174">
                  <c:v>76745</c:v>
                </c:pt>
                <c:pt idx="175">
                  <c:v>76667</c:v>
                </c:pt>
                <c:pt idx="176">
                  <c:v>77056</c:v>
                </c:pt>
                <c:pt idx="177">
                  <c:v>76201</c:v>
                </c:pt>
                <c:pt idx="178">
                  <c:v>77857</c:v>
                </c:pt>
                <c:pt idx="179">
                  <c:v>76252</c:v>
                </c:pt>
                <c:pt idx="180">
                  <c:v>77951</c:v>
                </c:pt>
                <c:pt idx="181">
                  <c:v>79320</c:v>
                </c:pt>
                <c:pt idx="182">
                  <c:v>80675</c:v>
                </c:pt>
                <c:pt idx="183">
                  <c:v>81757</c:v>
                </c:pt>
                <c:pt idx="184">
                  <c:v>84701</c:v>
                </c:pt>
                <c:pt idx="185">
                  <c:v>85178</c:v>
                </c:pt>
                <c:pt idx="186">
                  <c:v>86778</c:v>
                </c:pt>
                <c:pt idx="187">
                  <c:v>89701</c:v>
                </c:pt>
                <c:pt idx="188">
                  <c:v>89992</c:v>
                </c:pt>
                <c:pt idx="189">
                  <c:v>90952</c:v>
                </c:pt>
                <c:pt idx="190">
                  <c:v>92330</c:v>
                </c:pt>
                <c:pt idx="191">
                  <c:v>95501</c:v>
                </c:pt>
                <c:pt idx="192">
                  <c:v>94886</c:v>
                </c:pt>
                <c:pt idx="193">
                  <c:v>95539</c:v>
                </c:pt>
                <c:pt idx="194">
                  <c:v>97227</c:v>
                </c:pt>
                <c:pt idx="195">
                  <c:v>98842</c:v>
                </c:pt>
                <c:pt idx="196">
                  <c:v>99634</c:v>
                </c:pt>
                <c:pt idx="197">
                  <c:v>100236</c:v>
                </c:pt>
                <c:pt idx="198">
                  <c:v>103209</c:v>
                </c:pt>
                <c:pt idx="199">
                  <c:v>104866</c:v>
                </c:pt>
                <c:pt idx="200">
                  <c:v>107863</c:v>
                </c:pt>
                <c:pt idx="201">
                  <c:v>107370</c:v>
                </c:pt>
                <c:pt idx="202">
                  <c:v>108880</c:v>
                </c:pt>
                <c:pt idx="203">
                  <c:v>109721</c:v>
                </c:pt>
                <c:pt idx="204">
                  <c:v>109541</c:v>
                </c:pt>
                <c:pt idx="205">
                  <c:v>110910</c:v>
                </c:pt>
                <c:pt idx="206">
                  <c:v>112082</c:v>
                </c:pt>
                <c:pt idx="207">
                  <c:v>119379</c:v>
                </c:pt>
                <c:pt idx="208">
                  <c:v>129553</c:v>
                </c:pt>
                <c:pt idx="209">
                  <c:v>131361</c:v>
                </c:pt>
                <c:pt idx="210">
                  <c:v>132496</c:v>
                </c:pt>
                <c:pt idx="211">
                  <c:v>132693</c:v>
                </c:pt>
                <c:pt idx="212">
                  <c:v>135480</c:v>
                </c:pt>
                <c:pt idx="213">
                  <c:v>135348</c:v>
                </c:pt>
                <c:pt idx="214">
                  <c:v>139099</c:v>
                </c:pt>
                <c:pt idx="215">
                  <c:v>139401</c:v>
                </c:pt>
                <c:pt idx="216">
                  <c:v>141169</c:v>
                </c:pt>
                <c:pt idx="217">
                  <c:v>140305</c:v>
                </c:pt>
                <c:pt idx="218">
                  <c:v>142213</c:v>
                </c:pt>
                <c:pt idx="219">
                  <c:v>144072</c:v>
                </c:pt>
                <c:pt idx="220">
                  <c:v>149115</c:v>
                </c:pt>
                <c:pt idx="221">
                  <c:v>151652</c:v>
                </c:pt>
                <c:pt idx="222">
                  <c:v>152286</c:v>
                </c:pt>
                <c:pt idx="223">
                  <c:v>154532</c:v>
                </c:pt>
                <c:pt idx="224">
                  <c:v>153822</c:v>
                </c:pt>
                <c:pt idx="225">
                  <c:v>154420</c:v>
                </c:pt>
                <c:pt idx="226">
                  <c:v>154926</c:v>
                </c:pt>
                <c:pt idx="227">
                  <c:v>157672</c:v>
                </c:pt>
                <c:pt idx="228">
                  <c:v>158700</c:v>
                </c:pt>
                <c:pt idx="229">
                  <c:v>159715</c:v>
                </c:pt>
                <c:pt idx="230">
                  <c:v>162410</c:v>
                </c:pt>
                <c:pt idx="231">
                  <c:v>160740</c:v>
                </c:pt>
                <c:pt idx="232">
                  <c:v>162216</c:v>
                </c:pt>
                <c:pt idx="233">
                  <c:v>164346</c:v>
                </c:pt>
                <c:pt idx="234">
                  <c:v>161763</c:v>
                </c:pt>
                <c:pt idx="235">
                  <c:v>166380</c:v>
                </c:pt>
                <c:pt idx="236">
                  <c:v>168918</c:v>
                </c:pt>
                <c:pt idx="237">
                  <c:v>170163</c:v>
                </c:pt>
                <c:pt idx="238">
                  <c:v>169479</c:v>
                </c:pt>
                <c:pt idx="239">
                  <c:v>169833</c:v>
                </c:pt>
                <c:pt idx="240">
                  <c:v>68888</c:v>
                </c:pt>
                <c:pt idx="241">
                  <c:v>68292</c:v>
                </c:pt>
                <c:pt idx="242">
                  <c:v>67900</c:v>
                </c:pt>
                <c:pt idx="243">
                  <c:v>61215</c:v>
                </c:pt>
                <c:pt idx="244">
                  <c:v>59500</c:v>
                </c:pt>
                <c:pt idx="245">
                  <c:v>56039</c:v>
                </c:pt>
                <c:pt idx="246">
                  <c:v>56967</c:v>
                </c:pt>
                <c:pt idx="247">
                  <c:v>55943</c:v>
                </c:pt>
                <c:pt idx="248">
                  <c:v>56663</c:v>
                </c:pt>
                <c:pt idx="249">
                  <c:v>56461</c:v>
                </c:pt>
                <c:pt idx="250">
                  <c:v>57043</c:v>
                </c:pt>
                <c:pt idx="251">
                  <c:v>57925</c:v>
                </c:pt>
                <c:pt idx="252">
                  <c:v>55560</c:v>
                </c:pt>
                <c:pt idx="253">
                  <c:v>55982</c:v>
                </c:pt>
                <c:pt idx="254">
                  <c:v>56868</c:v>
                </c:pt>
                <c:pt idx="255">
                  <c:v>58896</c:v>
                </c:pt>
                <c:pt idx="256">
                  <c:v>61975</c:v>
                </c:pt>
                <c:pt idx="257">
                  <c:v>63380</c:v>
                </c:pt>
                <c:pt idx="258">
                  <c:v>63683</c:v>
                </c:pt>
                <c:pt idx="259">
                  <c:v>64928</c:v>
                </c:pt>
                <c:pt idx="260">
                  <c:v>64430</c:v>
                </c:pt>
                <c:pt idx="261">
                  <c:v>63546</c:v>
                </c:pt>
                <c:pt idx="262">
                  <c:v>63074</c:v>
                </c:pt>
                <c:pt idx="263">
                  <c:v>64317</c:v>
                </c:pt>
                <c:pt idx="264">
                  <c:v>64502</c:v>
                </c:pt>
                <c:pt idx="265">
                  <c:v>65279</c:v>
                </c:pt>
                <c:pt idx="266">
                  <c:v>64414</c:v>
                </c:pt>
                <c:pt idx="267">
                  <c:v>65438</c:v>
                </c:pt>
                <c:pt idx="268">
                  <c:v>66685</c:v>
                </c:pt>
                <c:pt idx="269">
                  <c:v>67836</c:v>
                </c:pt>
                <c:pt idx="270">
                  <c:v>68606</c:v>
                </c:pt>
                <c:pt idx="271">
                  <c:v>70792</c:v>
                </c:pt>
                <c:pt idx="272">
                  <c:v>72786</c:v>
                </c:pt>
                <c:pt idx="273">
                  <c:v>71286</c:v>
                </c:pt>
                <c:pt idx="274">
                  <c:v>71074</c:v>
                </c:pt>
                <c:pt idx="275">
                  <c:v>69027</c:v>
                </c:pt>
                <c:pt idx="276">
                  <c:v>69016</c:v>
                </c:pt>
                <c:pt idx="277">
                  <c:v>69926</c:v>
                </c:pt>
                <c:pt idx="278">
                  <c:v>70091</c:v>
                </c:pt>
                <c:pt idx="279">
                  <c:v>72986</c:v>
                </c:pt>
                <c:pt idx="280">
                  <c:v>70450</c:v>
                </c:pt>
                <c:pt idx="281">
                  <c:v>69879</c:v>
                </c:pt>
                <c:pt idx="282">
                  <c:v>66463</c:v>
                </c:pt>
                <c:pt idx="283">
                  <c:v>64845</c:v>
                </c:pt>
                <c:pt idx="284">
                  <c:v>62224</c:v>
                </c:pt>
                <c:pt idx="285">
                  <c:v>63598</c:v>
                </c:pt>
                <c:pt idx="286">
                  <c:v>64067</c:v>
                </c:pt>
                <c:pt idx="287">
                  <c:v>65666</c:v>
                </c:pt>
                <c:pt idx="288">
                  <c:v>62364</c:v>
                </c:pt>
                <c:pt idx="289">
                  <c:v>62250</c:v>
                </c:pt>
                <c:pt idx="290">
                  <c:v>62717</c:v>
                </c:pt>
                <c:pt idx="291">
                  <c:v>64071</c:v>
                </c:pt>
                <c:pt idx="292">
                  <c:v>66702</c:v>
                </c:pt>
                <c:pt idx="293">
                  <c:v>67509</c:v>
                </c:pt>
                <c:pt idx="294">
                  <c:v>69343</c:v>
                </c:pt>
                <c:pt idx="295">
                  <c:v>66914</c:v>
                </c:pt>
                <c:pt idx="296">
                  <c:v>68219</c:v>
                </c:pt>
                <c:pt idx="297">
                  <c:v>67464</c:v>
                </c:pt>
                <c:pt idx="298">
                  <c:v>68061</c:v>
                </c:pt>
                <c:pt idx="299">
                  <c:v>69325</c:v>
                </c:pt>
                <c:pt idx="300">
                  <c:v>69156</c:v>
                </c:pt>
                <c:pt idx="301">
                  <c:v>68181</c:v>
                </c:pt>
                <c:pt idx="302">
                  <c:v>67615</c:v>
                </c:pt>
                <c:pt idx="303">
                  <c:v>68316</c:v>
                </c:pt>
                <c:pt idx="304">
                  <c:v>68418</c:v>
                </c:pt>
                <c:pt idx="305">
                  <c:v>69619</c:v>
                </c:pt>
                <c:pt idx="306">
                  <c:v>72027</c:v>
                </c:pt>
                <c:pt idx="307">
                  <c:v>72380</c:v>
                </c:pt>
                <c:pt idx="308">
                  <c:v>70201</c:v>
                </c:pt>
                <c:pt idx="309">
                  <c:v>70029</c:v>
                </c:pt>
                <c:pt idx="310">
                  <c:v>68753</c:v>
                </c:pt>
                <c:pt idx="311">
                  <c:v>69121</c:v>
                </c:pt>
                <c:pt idx="312">
                  <c:v>69865</c:v>
                </c:pt>
                <c:pt idx="313">
                  <c:v>70381</c:v>
                </c:pt>
                <c:pt idx="314">
                  <c:v>68572</c:v>
                </c:pt>
                <c:pt idx="315">
                  <c:v>54827</c:v>
                </c:pt>
                <c:pt idx="316">
                  <c:v>59667</c:v>
                </c:pt>
                <c:pt idx="317">
                  <c:v>64032</c:v>
                </c:pt>
                <c:pt idx="318">
                  <c:v>66573</c:v>
                </c:pt>
                <c:pt idx="319">
                  <c:v>69414</c:v>
                </c:pt>
                <c:pt idx="320">
                  <c:v>73243</c:v>
                </c:pt>
                <c:pt idx="321">
                  <c:v>77579</c:v>
                </c:pt>
                <c:pt idx="322">
                  <c:v>76971</c:v>
                </c:pt>
                <c:pt idx="323">
                  <c:v>79418</c:v>
                </c:pt>
                <c:pt idx="324">
                  <c:v>79200</c:v>
                </c:pt>
                <c:pt idx="325">
                  <c:v>79349</c:v>
                </c:pt>
                <c:pt idx="326">
                  <c:v>83190</c:v>
                </c:pt>
                <c:pt idx="327">
                  <c:v>80114</c:v>
                </c:pt>
                <c:pt idx="328">
                  <c:v>84621</c:v>
                </c:pt>
                <c:pt idx="329">
                  <c:v>82156</c:v>
                </c:pt>
                <c:pt idx="330">
                  <c:v>81589</c:v>
                </c:pt>
                <c:pt idx="331">
                  <c:v>82676</c:v>
                </c:pt>
                <c:pt idx="332">
                  <c:v>81497</c:v>
                </c:pt>
                <c:pt idx="333">
                  <c:v>74985</c:v>
                </c:pt>
                <c:pt idx="334">
                  <c:v>73652</c:v>
                </c:pt>
                <c:pt idx="335">
                  <c:v>76343</c:v>
                </c:pt>
                <c:pt idx="336">
                  <c:v>75533</c:v>
                </c:pt>
                <c:pt idx="337">
                  <c:v>76657</c:v>
                </c:pt>
                <c:pt idx="338">
                  <c:v>74260</c:v>
                </c:pt>
                <c:pt idx="339">
                  <c:v>77704</c:v>
                </c:pt>
                <c:pt idx="340">
                  <c:v>74401</c:v>
                </c:pt>
                <c:pt idx="341">
                  <c:v>76029</c:v>
                </c:pt>
                <c:pt idx="342">
                  <c:v>77601</c:v>
                </c:pt>
                <c:pt idx="343">
                  <c:v>77086</c:v>
                </c:pt>
                <c:pt idx="344">
                  <c:v>77526</c:v>
                </c:pt>
                <c:pt idx="345">
                  <c:v>76911</c:v>
                </c:pt>
                <c:pt idx="346">
                  <c:v>76505</c:v>
                </c:pt>
                <c:pt idx="347">
                  <c:v>79653</c:v>
                </c:pt>
                <c:pt idx="348">
                  <c:v>86456</c:v>
                </c:pt>
                <c:pt idx="349">
                  <c:v>88669</c:v>
                </c:pt>
                <c:pt idx="350">
                  <c:v>86960</c:v>
                </c:pt>
                <c:pt idx="351">
                  <c:v>83916</c:v>
                </c:pt>
                <c:pt idx="352">
                  <c:v>82444</c:v>
                </c:pt>
                <c:pt idx="353">
                  <c:v>80504</c:v>
                </c:pt>
                <c:pt idx="354">
                  <c:v>79395</c:v>
                </c:pt>
                <c:pt idx="355">
                  <c:v>77424</c:v>
                </c:pt>
                <c:pt idx="356">
                  <c:v>81037</c:v>
                </c:pt>
                <c:pt idx="357">
                  <c:v>78616</c:v>
                </c:pt>
                <c:pt idx="358">
                  <c:v>77512</c:v>
                </c:pt>
                <c:pt idx="359">
                  <c:v>77293</c:v>
                </c:pt>
                <c:pt idx="360">
                  <c:v>75822</c:v>
                </c:pt>
                <c:pt idx="361">
                  <c:v>78746</c:v>
                </c:pt>
                <c:pt idx="362">
                  <c:v>71668</c:v>
                </c:pt>
                <c:pt idx="363">
                  <c:v>73434</c:v>
                </c:pt>
                <c:pt idx="364">
                  <c:v>73977</c:v>
                </c:pt>
                <c:pt idx="365">
                  <c:v>69631</c:v>
                </c:pt>
                <c:pt idx="366">
                  <c:v>67095</c:v>
                </c:pt>
                <c:pt idx="367">
                  <c:v>66546</c:v>
                </c:pt>
                <c:pt idx="368">
                  <c:v>66525</c:v>
                </c:pt>
                <c:pt idx="369">
                  <c:v>67659</c:v>
                </c:pt>
                <c:pt idx="370">
                  <c:v>64914</c:v>
                </c:pt>
                <c:pt idx="371">
                  <c:v>65480</c:v>
                </c:pt>
                <c:pt idx="372">
                  <c:v>63128</c:v>
                </c:pt>
                <c:pt idx="373">
                  <c:v>61523</c:v>
                </c:pt>
                <c:pt idx="374">
                  <c:v>62883</c:v>
                </c:pt>
                <c:pt idx="375">
                  <c:v>61103</c:v>
                </c:pt>
                <c:pt idx="376">
                  <c:v>62804</c:v>
                </c:pt>
                <c:pt idx="377">
                  <c:v>63957</c:v>
                </c:pt>
                <c:pt idx="378">
                  <c:v>60415</c:v>
                </c:pt>
                <c:pt idx="379">
                  <c:v>59610</c:v>
                </c:pt>
                <c:pt idx="380">
                  <c:v>59666</c:v>
                </c:pt>
                <c:pt idx="381">
                  <c:v>59564</c:v>
                </c:pt>
                <c:pt idx="382">
                  <c:v>58236</c:v>
                </c:pt>
                <c:pt idx="383">
                  <c:v>59992</c:v>
                </c:pt>
                <c:pt idx="384">
                  <c:v>41674</c:v>
                </c:pt>
                <c:pt idx="385">
                  <c:v>44848</c:v>
                </c:pt>
                <c:pt idx="386">
                  <c:v>46685</c:v>
                </c:pt>
                <c:pt idx="387">
                  <c:v>48914</c:v>
                </c:pt>
                <c:pt idx="388">
                  <c:v>52528</c:v>
                </c:pt>
                <c:pt idx="389">
                  <c:v>54980</c:v>
                </c:pt>
                <c:pt idx="390">
                  <c:v>57858</c:v>
                </c:pt>
                <c:pt idx="391">
                  <c:v>59473</c:v>
                </c:pt>
                <c:pt idx="392">
                  <c:v>60671</c:v>
                </c:pt>
                <c:pt idx="393">
                  <c:v>62210</c:v>
                </c:pt>
                <c:pt idx="394">
                  <c:v>62623</c:v>
                </c:pt>
                <c:pt idx="395">
                  <c:v>63251</c:v>
                </c:pt>
                <c:pt idx="396">
                  <c:v>62489</c:v>
                </c:pt>
                <c:pt idx="397">
                  <c:v>62290</c:v>
                </c:pt>
                <c:pt idx="398">
                  <c:v>61133</c:v>
                </c:pt>
                <c:pt idx="399">
                  <c:v>61242</c:v>
                </c:pt>
                <c:pt idx="400">
                  <c:v>59524</c:v>
                </c:pt>
                <c:pt idx="401">
                  <c:v>58214</c:v>
                </c:pt>
                <c:pt idx="402">
                  <c:v>59453</c:v>
                </c:pt>
                <c:pt idx="403">
                  <c:v>59139</c:v>
                </c:pt>
                <c:pt idx="404">
                  <c:v>58965</c:v>
                </c:pt>
                <c:pt idx="405">
                  <c:v>59915</c:v>
                </c:pt>
                <c:pt idx="406">
                  <c:v>58450</c:v>
                </c:pt>
                <c:pt idx="407">
                  <c:v>58580</c:v>
                </c:pt>
                <c:pt idx="408">
                  <c:v>58328</c:v>
                </c:pt>
                <c:pt idx="409">
                  <c:v>58999</c:v>
                </c:pt>
                <c:pt idx="410">
                  <c:v>60699</c:v>
                </c:pt>
                <c:pt idx="411">
                  <c:v>61694</c:v>
                </c:pt>
                <c:pt idx="412">
                  <c:v>63736</c:v>
                </c:pt>
                <c:pt idx="413">
                  <c:v>63581</c:v>
                </c:pt>
                <c:pt idx="414">
                  <c:v>62411</c:v>
                </c:pt>
                <c:pt idx="415">
                  <c:v>63422</c:v>
                </c:pt>
                <c:pt idx="416">
                  <c:v>65421</c:v>
                </c:pt>
                <c:pt idx="417">
                  <c:v>66377</c:v>
                </c:pt>
                <c:pt idx="418">
                  <c:v>67312</c:v>
                </c:pt>
                <c:pt idx="419">
                  <c:v>68297</c:v>
                </c:pt>
                <c:pt idx="420">
                  <c:v>65911</c:v>
                </c:pt>
                <c:pt idx="421">
                  <c:v>66005</c:v>
                </c:pt>
                <c:pt idx="422">
                  <c:v>66295</c:v>
                </c:pt>
                <c:pt idx="423">
                  <c:v>67208</c:v>
                </c:pt>
                <c:pt idx="424">
                  <c:v>69943</c:v>
                </c:pt>
                <c:pt idx="425">
                  <c:v>73065</c:v>
                </c:pt>
                <c:pt idx="426">
                  <c:v>75355</c:v>
                </c:pt>
                <c:pt idx="427">
                  <c:v>77804</c:v>
                </c:pt>
                <c:pt idx="428">
                  <c:v>76660</c:v>
                </c:pt>
                <c:pt idx="429">
                  <c:v>79957.333333333328</c:v>
                </c:pt>
                <c:pt idx="430">
                  <c:v>82602.055555555547</c:v>
                </c:pt>
                <c:pt idx="431">
                  <c:v>86552</c:v>
                </c:pt>
                <c:pt idx="432">
                  <c:v>87891.5</c:v>
                </c:pt>
                <c:pt idx="433">
                  <c:v>89231</c:v>
                </c:pt>
                <c:pt idx="434">
                  <c:v>87743</c:v>
                </c:pt>
                <c:pt idx="435">
                  <c:v>87034</c:v>
                </c:pt>
                <c:pt idx="436">
                  <c:v>87578</c:v>
                </c:pt>
                <c:pt idx="437">
                  <c:v>86842</c:v>
                </c:pt>
                <c:pt idx="438">
                  <c:v>84325.5</c:v>
                </c:pt>
                <c:pt idx="439">
                  <c:v>81809</c:v>
                </c:pt>
                <c:pt idx="440">
                  <c:v>89219</c:v>
                </c:pt>
                <c:pt idx="441">
                  <c:v>76827</c:v>
                </c:pt>
                <c:pt idx="442">
                  <c:v>73807</c:v>
                </c:pt>
                <c:pt idx="443">
                  <c:v>75168</c:v>
                </c:pt>
                <c:pt idx="444">
                  <c:v>77431</c:v>
                </c:pt>
                <c:pt idx="445">
                  <c:v>77996</c:v>
                </c:pt>
                <c:pt idx="446">
                  <c:v>82305</c:v>
                </c:pt>
                <c:pt idx="447">
                  <c:v>90465</c:v>
                </c:pt>
                <c:pt idx="448">
                  <c:v>92350</c:v>
                </c:pt>
                <c:pt idx="449">
                  <c:v>95041.5</c:v>
                </c:pt>
                <c:pt idx="450">
                  <c:v>97733</c:v>
                </c:pt>
                <c:pt idx="451">
                  <c:v>103383</c:v>
                </c:pt>
                <c:pt idx="452">
                  <c:v>105085</c:v>
                </c:pt>
                <c:pt idx="453">
                  <c:v>105518</c:v>
                </c:pt>
                <c:pt idx="454">
                  <c:v>56125</c:v>
                </c:pt>
                <c:pt idx="455">
                  <c:v>61108</c:v>
                </c:pt>
                <c:pt idx="456">
                  <c:v>63643</c:v>
                </c:pt>
                <c:pt idx="457">
                  <c:v>70185</c:v>
                </c:pt>
                <c:pt idx="458">
                  <c:v>74774</c:v>
                </c:pt>
                <c:pt idx="459">
                  <c:v>81552</c:v>
                </c:pt>
                <c:pt idx="460">
                  <c:v>85998</c:v>
                </c:pt>
                <c:pt idx="461">
                  <c:v>91269</c:v>
                </c:pt>
                <c:pt idx="462">
                  <c:v>94682</c:v>
                </c:pt>
                <c:pt idx="463">
                  <c:v>97967</c:v>
                </c:pt>
                <c:pt idx="464">
                  <c:v>102824</c:v>
                </c:pt>
                <c:pt idx="465">
                  <c:v>106350</c:v>
                </c:pt>
                <c:pt idx="466">
                  <c:v>106894</c:v>
                </c:pt>
                <c:pt idx="467">
                  <c:v>108997</c:v>
                </c:pt>
                <c:pt idx="468">
                  <c:v>111747</c:v>
                </c:pt>
                <c:pt idx="469">
                  <c:v>108632</c:v>
                </c:pt>
                <c:pt idx="470">
                  <c:v>110660</c:v>
                </c:pt>
                <c:pt idx="471">
                  <c:v>110472</c:v>
                </c:pt>
                <c:pt idx="472">
                  <c:v>111635</c:v>
                </c:pt>
                <c:pt idx="473">
                  <c:v>118023</c:v>
                </c:pt>
                <c:pt idx="474">
                  <c:v>121684</c:v>
                </c:pt>
                <c:pt idx="475">
                  <c:v>124845</c:v>
                </c:pt>
                <c:pt idx="476">
                  <c:v>124918</c:v>
                </c:pt>
                <c:pt idx="477">
                  <c:v>124022</c:v>
                </c:pt>
                <c:pt idx="478">
                  <c:v>126696</c:v>
                </c:pt>
                <c:pt idx="479">
                  <c:v>127422</c:v>
                </c:pt>
                <c:pt idx="480">
                  <c:v>129071</c:v>
                </c:pt>
                <c:pt idx="481">
                  <c:v>129891</c:v>
                </c:pt>
                <c:pt idx="482">
                  <c:v>133130</c:v>
                </c:pt>
                <c:pt idx="483">
                  <c:v>132723</c:v>
                </c:pt>
                <c:pt idx="484">
                  <c:v>130443</c:v>
                </c:pt>
                <c:pt idx="485">
                  <c:v>131329</c:v>
                </c:pt>
                <c:pt idx="486">
                  <c:v>135043</c:v>
                </c:pt>
                <c:pt idx="487">
                  <c:v>133189</c:v>
                </c:pt>
                <c:pt idx="488">
                  <c:v>135120</c:v>
                </c:pt>
                <c:pt idx="489">
                  <c:v>79808</c:v>
                </c:pt>
                <c:pt idx="490">
                  <c:v>86969</c:v>
                </c:pt>
                <c:pt idx="491">
                  <c:v>93407</c:v>
                </c:pt>
                <c:pt idx="492">
                  <c:v>100839</c:v>
                </c:pt>
                <c:pt idx="493">
                  <c:v>118701</c:v>
                </c:pt>
                <c:pt idx="494">
                  <c:v>135378</c:v>
                </c:pt>
                <c:pt idx="495">
                  <c:v>152151</c:v>
                </c:pt>
                <c:pt idx="496">
                  <c:v>170101</c:v>
                </c:pt>
                <c:pt idx="497">
                  <c:v>181043</c:v>
                </c:pt>
                <c:pt idx="498">
                  <c:v>192716</c:v>
                </c:pt>
                <c:pt idx="499">
                  <c:v>209186</c:v>
                </c:pt>
                <c:pt idx="500">
                  <c:v>226551</c:v>
                </c:pt>
                <c:pt idx="501">
                  <c:v>239294</c:v>
                </c:pt>
                <c:pt idx="502">
                  <c:v>253785</c:v>
                </c:pt>
                <c:pt idx="503">
                  <c:v>269455</c:v>
                </c:pt>
                <c:pt idx="504">
                  <c:v>267333</c:v>
                </c:pt>
                <c:pt idx="505">
                  <c:v>271662</c:v>
                </c:pt>
                <c:pt idx="506">
                  <c:v>271667</c:v>
                </c:pt>
                <c:pt idx="507">
                  <c:v>267866</c:v>
                </c:pt>
                <c:pt idx="508">
                  <c:v>264578</c:v>
                </c:pt>
                <c:pt idx="509">
                  <c:v>275145</c:v>
                </c:pt>
                <c:pt idx="510">
                  <c:v>287987</c:v>
                </c:pt>
                <c:pt idx="511">
                  <c:v>281492</c:v>
                </c:pt>
                <c:pt idx="512">
                  <c:v>271132</c:v>
                </c:pt>
                <c:pt idx="513">
                  <c:v>274157</c:v>
                </c:pt>
                <c:pt idx="514">
                  <c:v>278546</c:v>
                </c:pt>
                <c:pt idx="515">
                  <c:v>278618</c:v>
                </c:pt>
                <c:pt idx="516">
                  <c:v>280518</c:v>
                </c:pt>
                <c:pt idx="517">
                  <c:v>109374</c:v>
                </c:pt>
                <c:pt idx="518">
                  <c:v>130628</c:v>
                </c:pt>
                <c:pt idx="519">
                  <c:v>146820</c:v>
                </c:pt>
                <c:pt idx="520">
                  <c:v>172063</c:v>
                </c:pt>
                <c:pt idx="521">
                  <c:v>196829</c:v>
                </c:pt>
                <c:pt idx="522">
                  <c:v>218183</c:v>
                </c:pt>
                <c:pt idx="523">
                  <c:v>238649</c:v>
                </c:pt>
                <c:pt idx="524">
                  <c:v>256748</c:v>
                </c:pt>
                <c:pt idx="525">
                  <c:v>273575</c:v>
                </c:pt>
                <c:pt idx="526">
                  <c:v>286417</c:v>
                </c:pt>
                <c:pt idx="527">
                  <c:v>302070</c:v>
                </c:pt>
                <c:pt idx="528">
                  <c:v>308852</c:v>
                </c:pt>
                <c:pt idx="529">
                  <c:v>302433</c:v>
                </c:pt>
                <c:pt idx="530">
                  <c:v>300912</c:v>
                </c:pt>
                <c:pt idx="531">
                  <c:v>306164</c:v>
                </c:pt>
                <c:pt idx="532">
                  <c:v>293179</c:v>
                </c:pt>
                <c:pt idx="533">
                  <c:v>282964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5-4D2C-9E55-BCF84084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87180"/>
        <c:axId val="439534368"/>
      </c:lineChart>
      <c:dateAx>
        <c:axId val="616487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9534368"/>
        <c:crosses val="autoZero"/>
        <c:auto val="1"/>
        <c:lblOffset val="100"/>
        <c:baseTimeUnit val="days"/>
      </c:dateAx>
      <c:valAx>
        <c:axId val="43953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4871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PCR Orang Harian dan Rata-rata 7 Harian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Harian'!$A$61:$A$300</c:f>
              <c:numCache>
                <c:formatCode>d"-"mmm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 formatCode="d\ mmm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Harian'!$Y$61:$Y$300</c:f>
              <c:numCache>
                <c:formatCode>#,##0</c:formatCode>
                <c:ptCount val="24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78-4C28-9BE3-7CDF7DDC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33679"/>
        <c:axId val="39507043"/>
      </c:barChart>
      <c:dateAx>
        <c:axId val="23793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07043"/>
        <c:crosses val="autoZero"/>
        <c:auto val="1"/>
        <c:lblOffset val="100"/>
        <c:baseTimeUnit val="days"/>
      </c:dateAx>
      <c:valAx>
        <c:axId val="3950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9336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Rasio jumlah spesimen/orang diperiksa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1"/>
          <c:tx>
            <c:strRef>
              <c:f>'Statistik Harian'!$AM$1</c:f>
              <c:strCache>
                <c:ptCount val="1"/>
                <c:pt idx="0">
                  <c:v>Jumlah spesimen diperiksa (rata-rata 7 hari)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Harian'!$AM$2:$AM$1461</c:f>
              <c:numCache>
                <c:formatCode>General</c:formatCode>
                <c:ptCount val="1460"/>
                <c:pt idx="50" formatCode="#,##0">
                  <c:v>2757.2857142857142</c:v>
                </c:pt>
                <c:pt idx="51" formatCode="#,##0">
                  <c:v>2889.8571428571427</c:v>
                </c:pt>
                <c:pt idx="52" formatCode="#,##0">
                  <c:v>3135.1428571428573</c:v>
                </c:pt>
                <c:pt idx="53" formatCode="#,##0">
                  <c:v>3207.1428571428573</c:v>
                </c:pt>
                <c:pt idx="54" formatCode="#,##0">
                  <c:v>3517.2857142857142</c:v>
                </c:pt>
                <c:pt idx="55" formatCode="#,##0">
                  <c:v>3627.1428571428573</c:v>
                </c:pt>
                <c:pt idx="56" formatCode="#,##0">
                  <c:v>4178.2857142857147</c:v>
                </c:pt>
                <c:pt idx="57" formatCode="#,##0">
                  <c:v>4464.7142857142853</c:v>
                </c:pt>
                <c:pt idx="58" formatCode="#,##0">
                  <c:v>4952</c:v>
                </c:pt>
                <c:pt idx="59" formatCode="#,##0">
                  <c:v>5464.4285714285716</c:v>
                </c:pt>
                <c:pt idx="60" formatCode="#,##0">
                  <c:v>5730.7142857142853</c:v>
                </c:pt>
                <c:pt idx="61" formatCode="#,##0">
                  <c:v>5838</c:v>
                </c:pt>
                <c:pt idx="62" formatCode="#,##0">
                  <c:v>5957.7142857142853</c:v>
                </c:pt>
                <c:pt idx="63" formatCode="#,##0">
                  <c:v>5989.8571428571431</c:v>
                </c:pt>
                <c:pt idx="64" formatCode="#,##0">
                  <c:v>5914</c:v>
                </c:pt>
                <c:pt idx="65" formatCode="#,##0">
                  <c:v>5650.2857142857147</c:v>
                </c:pt>
                <c:pt idx="66" formatCode="#,##0">
                  <c:v>5878.1428571428569</c:v>
                </c:pt>
                <c:pt idx="67" formatCode="#,##0">
                  <c:v>6134.8571428571431</c:v>
                </c:pt>
                <c:pt idx="68" formatCode="#,##0">
                  <c:v>6472.5714285714284</c:v>
                </c:pt>
                <c:pt idx="69" formatCode="#,##0">
                  <c:v>6355.7142857142853</c:v>
                </c:pt>
                <c:pt idx="70" formatCode="#,##0">
                  <c:v>6225.8571428571431</c:v>
                </c:pt>
                <c:pt idx="71" formatCode="#,##0">
                  <c:v>5830.2857142857147</c:v>
                </c:pt>
                <c:pt idx="72" formatCode="#,##0">
                  <c:v>5648.4285714285716</c:v>
                </c:pt>
                <c:pt idx="73" formatCode="#,##0">
                  <c:v>5021.4285714285716</c:v>
                </c:pt>
                <c:pt idx="74" formatCode="#,##0">
                  <c:v>4561.5714285714284</c:v>
                </c:pt>
                <c:pt idx="75" formatCode="#,##0">
                  <c:v>4241.7142857142853</c:v>
                </c:pt>
                <c:pt idx="76" formatCode="#,##0">
                  <c:v>4187</c:v>
                </c:pt>
                <c:pt idx="77" formatCode="#,##0">
                  <c:v>5401.1428571428569</c:v>
                </c:pt>
                <c:pt idx="78" formatCode="#,##0">
                  <c:v>6098.2857142857147</c:v>
                </c:pt>
                <c:pt idx="79" formatCode="#,##0">
                  <c:v>6612.1428571428569</c:v>
                </c:pt>
                <c:pt idx="80" formatCode="#,##0">
                  <c:v>7247.4285714285716</c:v>
                </c:pt>
                <c:pt idx="81" formatCode="#,##0">
                  <c:v>8131.7142857142853</c:v>
                </c:pt>
                <c:pt idx="82" formatCode="#,##0">
                  <c:v>8655.7142857142862</c:v>
                </c:pt>
                <c:pt idx="83" formatCode="#,##0">
                  <c:v>9469.4285714285706</c:v>
                </c:pt>
                <c:pt idx="84" formatCode="#,##0">
                  <c:v>8737.4285714285706</c:v>
                </c:pt>
                <c:pt idx="85" formatCode="#,##0">
                  <c:v>9504</c:v>
                </c:pt>
                <c:pt idx="86" formatCode="#,##0">
                  <c:v>9990.1428571428569</c:v>
                </c:pt>
                <c:pt idx="87" formatCode="#,##0">
                  <c:v>10173</c:v>
                </c:pt>
                <c:pt idx="88" formatCode="#,##0">
                  <c:v>10309.428571428571</c:v>
                </c:pt>
                <c:pt idx="89" formatCode="#,##0">
                  <c:v>10688.714285714286</c:v>
                </c:pt>
                <c:pt idx="90" formatCode="#,##0">
                  <c:v>10924.142857142857</c:v>
                </c:pt>
                <c:pt idx="91" formatCode="#,##0">
                  <c:v>11195.142857142857</c:v>
                </c:pt>
                <c:pt idx="92" formatCode="#,##0">
                  <c:v>10860.428571428571</c:v>
                </c:pt>
                <c:pt idx="93" formatCode="#,##0">
                  <c:v>11104.857142857143</c:v>
                </c:pt>
                <c:pt idx="94" formatCode="#,##0">
                  <c:v>11489.714285714286</c:v>
                </c:pt>
                <c:pt idx="95" formatCode="#,##0">
                  <c:v>11737.428571428571</c:v>
                </c:pt>
                <c:pt idx="96" formatCode="#,##0">
                  <c:v>11802.285714285714</c:v>
                </c:pt>
                <c:pt idx="97" formatCode="#,##0">
                  <c:v>11366.428571428571</c:v>
                </c:pt>
                <c:pt idx="98" formatCode="#,##0">
                  <c:v>12385.285714285714</c:v>
                </c:pt>
                <c:pt idx="99" formatCode="#,##0">
                  <c:v>13212</c:v>
                </c:pt>
                <c:pt idx="100" formatCode="#,##0">
                  <c:v>13711.428571428571</c:v>
                </c:pt>
                <c:pt idx="101" formatCode="#,##0">
                  <c:v>13997.142857142857</c:v>
                </c:pt>
                <c:pt idx="102" formatCode="#,##0">
                  <c:v>14494.142857142857</c:v>
                </c:pt>
                <c:pt idx="103" formatCode="#,##0">
                  <c:v>15470.714285714286</c:v>
                </c:pt>
                <c:pt idx="104" formatCode="#,##0">
                  <c:v>15726.142857142857</c:v>
                </c:pt>
                <c:pt idx="105" formatCode="#,##0">
                  <c:v>15850.571428571429</c:v>
                </c:pt>
                <c:pt idx="106" formatCode="#,##0">
                  <c:v>16136.285714285714</c:v>
                </c:pt>
                <c:pt idx="107" formatCode="#,##0">
                  <c:v>16700.285714285714</c:v>
                </c:pt>
                <c:pt idx="108" formatCode="#,##0">
                  <c:v>17469.428571428572</c:v>
                </c:pt>
                <c:pt idx="109" formatCode="#,##0">
                  <c:v>17947</c:v>
                </c:pt>
                <c:pt idx="110" formatCode="#,##0">
                  <c:v>17871.142857142859</c:v>
                </c:pt>
                <c:pt idx="111" formatCode="#,##0">
                  <c:v>18178.285714285714</c:v>
                </c:pt>
                <c:pt idx="112" formatCode="#,##0">
                  <c:v>18300.571428571428</c:v>
                </c:pt>
                <c:pt idx="113" formatCode="#,##0">
                  <c:v>18511.428571428572</c:v>
                </c:pt>
                <c:pt idx="114" formatCode="#,##0">
                  <c:v>18348.571428571428</c:v>
                </c:pt>
                <c:pt idx="115" formatCode="#,##0">
                  <c:v>18648.857142857141</c:v>
                </c:pt>
                <c:pt idx="116" formatCode="#,##0">
                  <c:v>18887.714285714286</c:v>
                </c:pt>
                <c:pt idx="117" formatCode="#,##0">
                  <c:v>18745</c:v>
                </c:pt>
                <c:pt idx="118" formatCode="#,##0">
                  <c:v>18867.428571428572</c:v>
                </c:pt>
                <c:pt idx="119" formatCode="#,##0">
                  <c:v>19382.714285714286</c:v>
                </c:pt>
                <c:pt idx="120" formatCode="#,##0">
                  <c:v>19454.857142857141</c:v>
                </c:pt>
                <c:pt idx="121" formatCode="#,##0">
                  <c:v>20027.571428571428</c:v>
                </c:pt>
                <c:pt idx="122" formatCode="#,##0">
                  <c:v>19950.714285714286</c:v>
                </c:pt>
                <c:pt idx="123" formatCode="#,##0">
                  <c:v>20151.142857142859</c:v>
                </c:pt>
                <c:pt idx="124" formatCode="#,##0">
                  <c:v>20697.428571428572</c:v>
                </c:pt>
                <c:pt idx="125" formatCode="#,##0">
                  <c:v>20836.428571428572</c:v>
                </c:pt>
                <c:pt idx="126" formatCode="#,##0">
                  <c:v>20308</c:v>
                </c:pt>
                <c:pt idx="127" formatCode="#,##0">
                  <c:v>20371.571428571428</c:v>
                </c:pt>
                <c:pt idx="128" formatCode="#,##0">
                  <c:v>20416.285714285714</c:v>
                </c:pt>
                <c:pt idx="129" formatCode="#,##0">
                  <c:v>20606</c:v>
                </c:pt>
                <c:pt idx="130" formatCode="#,##0">
                  <c:v>20651.428571428572</c:v>
                </c:pt>
                <c:pt idx="131" formatCode="#,##0">
                  <c:v>20840.714285714286</c:v>
                </c:pt>
                <c:pt idx="132" formatCode="#,##0">
                  <c:v>20889.857142857141</c:v>
                </c:pt>
                <c:pt idx="133" formatCode="#,##0">
                  <c:v>21630.571428571428</c:v>
                </c:pt>
                <c:pt idx="134" formatCode="#,##0">
                  <c:v>22014.571428571428</c:v>
                </c:pt>
                <c:pt idx="135" formatCode="#,##0">
                  <c:v>22031</c:v>
                </c:pt>
                <c:pt idx="136" formatCode="#,##0">
                  <c:v>22826.285714285714</c:v>
                </c:pt>
                <c:pt idx="137" formatCode="#,##0">
                  <c:v>23146.571428571428</c:v>
                </c:pt>
                <c:pt idx="138" formatCode="#,##0">
                  <c:v>22878.714285714286</c:v>
                </c:pt>
                <c:pt idx="139" formatCode="#,##0">
                  <c:v>23011.142857142859</c:v>
                </c:pt>
                <c:pt idx="140" formatCode="#,##0">
                  <c:v>22905.571428571428</c:v>
                </c:pt>
                <c:pt idx="141" formatCode="#,##0">
                  <c:v>22967.142857142859</c:v>
                </c:pt>
                <c:pt idx="142" formatCode="#,##0">
                  <c:v>23519.714285714286</c:v>
                </c:pt>
                <c:pt idx="143" formatCode="#,##0">
                  <c:v>22918.142857142859</c:v>
                </c:pt>
                <c:pt idx="144" formatCode="#,##0">
                  <c:v>22884.714285714286</c:v>
                </c:pt>
                <c:pt idx="145" formatCode="#,##0">
                  <c:v>22883</c:v>
                </c:pt>
                <c:pt idx="146" formatCode="#,##0">
                  <c:v>22744.857142857141</c:v>
                </c:pt>
                <c:pt idx="147" formatCode="#,##0">
                  <c:v>22787.857142857141</c:v>
                </c:pt>
                <c:pt idx="148" formatCode="#,##0">
                  <c:v>23496.285714285714</c:v>
                </c:pt>
                <c:pt idx="149" formatCode="#,##0">
                  <c:v>23815</c:v>
                </c:pt>
                <c:pt idx="150" formatCode="#,##0">
                  <c:v>24328.857142857141</c:v>
                </c:pt>
                <c:pt idx="151" formatCode="#,##0">
                  <c:v>22310.571428571428</c:v>
                </c:pt>
                <c:pt idx="152" formatCode="#,##0">
                  <c:v>22244.857142857141</c:v>
                </c:pt>
                <c:pt idx="153" formatCode="#,##0">
                  <c:v>22483.142857142859</c:v>
                </c:pt>
                <c:pt idx="154" formatCode="#,##0">
                  <c:v>22531.571428571428</c:v>
                </c:pt>
                <c:pt idx="155" formatCode="#,##0">
                  <c:v>22314</c:v>
                </c:pt>
                <c:pt idx="156" formatCode="#,##0">
                  <c:v>22218.142857142859</c:v>
                </c:pt>
                <c:pt idx="157" formatCode="#,##0">
                  <c:v>22446.285714285714</c:v>
                </c:pt>
                <c:pt idx="158" formatCode="#,##0">
                  <c:v>25214.142857142859</c:v>
                </c:pt>
                <c:pt idx="159" formatCode="#,##0">
                  <c:v>25483.571428571428</c:v>
                </c:pt>
                <c:pt idx="160" formatCode="#,##0">
                  <c:v>25641.857142857141</c:v>
                </c:pt>
                <c:pt idx="161" formatCode="#,##0">
                  <c:v>26054.571428571428</c:v>
                </c:pt>
                <c:pt idx="162" formatCode="#,##0">
                  <c:v>25698.857142857141</c:v>
                </c:pt>
                <c:pt idx="163" formatCode="#,##0">
                  <c:v>25190.142857142859</c:v>
                </c:pt>
                <c:pt idx="164" formatCode="#,##0">
                  <c:v>24598.571428571428</c:v>
                </c:pt>
                <c:pt idx="165" formatCode="#,##0">
                  <c:v>24131.571428571428</c:v>
                </c:pt>
                <c:pt idx="166" formatCode="#,##0">
                  <c:v>24631</c:v>
                </c:pt>
                <c:pt idx="167" formatCode="#,##0">
                  <c:v>24147.714285714286</c:v>
                </c:pt>
                <c:pt idx="168" formatCode="#,##0">
                  <c:v>22516.285714285714</c:v>
                </c:pt>
                <c:pt idx="169" formatCode="#,##0">
                  <c:v>22492</c:v>
                </c:pt>
                <c:pt idx="170" formatCode="#,##0">
                  <c:v>22922</c:v>
                </c:pt>
                <c:pt idx="171" formatCode="#,##0">
                  <c:v>22052.142857142859</c:v>
                </c:pt>
                <c:pt idx="172" formatCode="#,##0">
                  <c:v>21688.285714285714</c:v>
                </c:pt>
                <c:pt idx="173" formatCode="#,##0">
                  <c:v>21222.285714285714</c:v>
                </c:pt>
                <c:pt idx="174" formatCode="#,##0">
                  <c:v>22214</c:v>
                </c:pt>
                <c:pt idx="175" formatCode="#,##0">
                  <c:v>23200.285714285714</c:v>
                </c:pt>
                <c:pt idx="176" formatCode="#,##0">
                  <c:v>23662.285714285714</c:v>
                </c:pt>
                <c:pt idx="177" formatCode="#,##0">
                  <c:v>23782.142857142859</c:v>
                </c:pt>
                <c:pt idx="178" formatCode="#,##0">
                  <c:v>25661.142857142859</c:v>
                </c:pt>
                <c:pt idx="179" formatCode="#,##0">
                  <c:v>26254.857142857141</c:v>
                </c:pt>
                <c:pt idx="180" formatCode="#,##0">
                  <c:v>26795.142857142859</c:v>
                </c:pt>
                <c:pt idx="181" formatCode="#,##0">
                  <c:v>26210.857142857141</c:v>
                </c:pt>
                <c:pt idx="182" formatCode="#,##0">
                  <c:v>27546.571428571428</c:v>
                </c:pt>
                <c:pt idx="183" formatCode="#,##0">
                  <c:v>27787.857142857141</c:v>
                </c:pt>
                <c:pt idx="184" formatCode="#,##0">
                  <c:v>28921.285714285714</c:v>
                </c:pt>
                <c:pt idx="185" formatCode="#,##0">
                  <c:v>29376.428571428572</c:v>
                </c:pt>
                <c:pt idx="186" formatCode="#,##0">
                  <c:v>29624.285714285714</c:v>
                </c:pt>
                <c:pt idx="187" formatCode="#,##0">
                  <c:v>29916.428571428572</c:v>
                </c:pt>
                <c:pt idx="188" formatCode="#,##0">
                  <c:v>30360.285714285714</c:v>
                </c:pt>
                <c:pt idx="189" formatCode="#,##0">
                  <c:v>30648.571428571428</c:v>
                </c:pt>
                <c:pt idx="190" formatCode="#,##0">
                  <c:v>30486</c:v>
                </c:pt>
                <c:pt idx="191" formatCode="#,##0">
                  <c:v>30102</c:v>
                </c:pt>
                <c:pt idx="192" formatCode="#,##0">
                  <c:v>29471.428571428572</c:v>
                </c:pt>
                <c:pt idx="193" formatCode="#,##0">
                  <c:v>30604.428571428572</c:v>
                </c:pt>
                <c:pt idx="194" formatCode="#,##0">
                  <c:v>30907.428571428572</c:v>
                </c:pt>
                <c:pt idx="195" formatCode="#,##0">
                  <c:v>31506.571428571428</c:v>
                </c:pt>
                <c:pt idx="196" formatCode="#,##0">
                  <c:v>32934.142857142855</c:v>
                </c:pt>
                <c:pt idx="197" formatCode="#,##0">
                  <c:v>34350</c:v>
                </c:pt>
                <c:pt idx="198" formatCode="#,##0">
                  <c:v>35335</c:v>
                </c:pt>
                <c:pt idx="199" formatCode="#,##0">
                  <c:v>37131.285714285717</c:v>
                </c:pt>
                <c:pt idx="200" formatCode="#,##0">
                  <c:v>37984.428571428572</c:v>
                </c:pt>
                <c:pt idx="201" formatCode="#,##0">
                  <c:v>38934.857142857145</c:v>
                </c:pt>
                <c:pt idx="202" formatCode="#,##0">
                  <c:v>39637.571428571428</c:v>
                </c:pt>
                <c:pt idx="203" formatCode="#,##0">
                  <c:v>39817.571428571428</c:v>
                </c:pt>
                <c:pt idx="204" formatCode="#,##0">
                  <c:v>39590</c:v>
                </c:pt>
                <c:pt idx="205" formatCode="#,##0">
                  <c:v>39698.571428571428</c:v>
                </c:pt>
                <c:pt idx="206" formatCode="#,##0">
                  <c:v>39942.142857142855</c:v>
                </c:pt>
                <c:pt idx="207" formatCode="#,##0">
                  <c:v>40555.428571428572</c:v>
                </c:pt>
                <c:pt idx="208" formatCode="#,##0">
                  <c:v>40629.571428571428</c:v>
                </c:pt>
                <c:pt idx="209" formatCode="#,##0">
                  <c:v>41295.857142857145</c:v>
                </c:pt>
                <c:pt idx="210" formatCode="#,##0">
                  <c:v>40333.285714285717</c:v>
                </c:pt>
                <c:pt idx="211" formatCode="#,##0">
                  <c:v>41378.285714285717</c:v>
                </c:pt>
                <c:pt idx="212" formatCode="#,##0">
                  <c:v>41525.142857142855</c:v>
                </c:pt>
                <c:pt idx="213" formatCode="#,##0">
                  <c:v>40994.857142857145</c:v>
                </c:pt>
                <c:pt idx="214" formatCode="#,##0">
                  <c:v>40230.714285714283</c:v>
                </c:pt>
                <c:pt idx="215" formatCode="#,##0">
                  <c:v>40155.142857142855</c:v>
                </c:pt>
                <c:pt idx="216" formatCode="#,##0">
                  <c:v>39417.285714285717</c:v>
                </c:pt>
                <c:pt idx="217" formatCode="#,##0">
                  <c:v>39300.714285714283</c:v>
                </c:pt>
                <c:pt idx="218" formatCode="#,##0">
                  <c:v>39117.285714285717</c:v>
                </c:pt>
                <c:pt idx="219" formatCode="#,##0">
                  <c:v>39088.285714285717</c:v>
                </c:pt>
                <c:pt idx="220" formatCode="#,##0">
                  <c:v>39413.857142857145</c:v>
                </c:pt>
                <c:pt idx="221" formatCode="#,##0">
                  <c:v>39296.857142857145</c:v>
                </c:pt>
                <c:pt idx="222" formatCode="#,##0">
                  <c:v>39238.142857142855</c:v>
                </c:pt>
                <c:pt idx="223" formatCode="#,##0">
                  <c:v>40989.714285714283</c:v>
                </c:pt>
                <c:pt idx="224" formatCode="#,##0">
                  <c:v>43000.571428571428</c:v>
                </c:pt>
                <c:pt idx="225" formatCode="#,##0">
                  <c:v>42455</c:v>
                </c:pt>
                <c:pt idx="226" formatCode="#,##0">
                  <c:v>42286.285714285717</c:v>
                </c:pt>
                <c:pt idx="227" formatCode="#,##0">
                  <c:v>41835</c:v>
                </c:pt>
                <c:pt idx="228" formatCode="#,##0">
                  <c:v>41926</c:v>
                </c:pt>
                <c:pt idx="229" formatCode="#,##0">
                  <c:v>41932.571428571428</c:v>
                </c:pt>
                <c:pt idx="230" formatCode="#,##0">
                  <c:v>41500.285714285717</c:v>
                </c:pt>
                <c:pt idx="231" formatCode="#,##0">
                  <c:v>38730.428571428572</c:v>
                </c:pt>
                <c:pt idx="232" formatCode="#,##0">
                  <c:v>39186.571428571428</c:v>
                </c:pt>
                <c:pt idx="233" formatCode="#,##0">
                  <c:v>39432.285714285717</c:v>
                </c:pt>
                <c:pt idx="234" formatCode="#,##0">
                  <c:v>39538.857142857145</c:v>
                </c:pt>
                <c:pt idx="235" formatCode="#,##0">
                  <c:v>39055.571428571428</c:v>
                </c:pt>
                <c:pt idx="236" formatCode="#,##0">
                  <c:v>38686.857142857145</c:v>
                </c:pt>
                <c:pt idx="237" formatCode="#,##0">
                  <c:v>36994.571428571428</c:v>
                </c:pt>
                <c:pt idx="238" formatCode="#,##0">
                  <c:v>37910.142857142855</c:v>
                </c:pt>
                <c:pt idx="239" formatCode="#,##0">
                  <c:v>37479.571428571428</c:v>
                </c:pt>
                <c:pt idx="240" formatCode="#,##0">
                  <c:v>36106.571428571428</c:v>
                </c:pt>
                <c:pt idx="241" formatCode="#,##0">
                  <c:v>33616.142857142855</c:v>
                </c:pt>
                <c:pt idx="242" formatCode="#,##0">
                  <c:v>32056</c:v>
                </c:pt>
                <c:pt idx="243" formatCode="#,##0">
                  <c:v>30543.285714285714</c:v>
                </c:pt>
                <c:pt idx="244" formatCode="#,##0">
                  <c:v>30864.428571428572</c:v>
                </c:pt>
                <c:pt idx="245" formatCode="#,##0">
                  <c:v>29791.571428571428</c:v>
                </c:pt>
                <c:pt idx="246" formatCode="#,##0">
                  <c:v>29849.714285714286</c:v>
                </c:pt>
                <c:pt idx="247" formatCode="#,##0">
                  <c:v>30601.714285714286</c:v>
                </c:pt>
                <c:pt idx="248" formatCode="#,##0">
                  <c:v>32492.714285714286</c:v>
                </c:pt>
                <c:pt idx="249" formatCode="#,##0">
                  <c:v>33813.857142857145</c:v>
                </c:pt>
                <c:pt idx="250" formatCode="#,##0">
                  <c:v>35582.428571428572</c:v>
                </c:pt>
                <c:pt idx="251" formatCode="#,##0">
                  <c:v>36683</c:v>
                </c:pt>
                <c:pt idx="252" formatCode="#,##0">
                  <c:v>37130.857142857145</c:v>
                </c:pt>
                <c:pt idx="253" formatCode="#,##0">
                  <c:v>36896.857142857145</c:v>
                </c:pt>
                <c:pt idx="254" formatCode="#,##0">
                  <c:v>37266</c:v>
                </c:pt>
                <c:pt idx="255" formatCode="#,##0">
                  <c:v>37872</c:v>
                </c:pt>
                <c:pt idx="256" formatCode="#,##0">
                  <c:v>38313</c:v>
                </c:pt>
                <c:pt idx="257" formatCode="#,##0">
                  <c:v>37923.428571428572</c:v>
                </c:pt>
                <c:pt idx="258" formatCode="#,##0">
                  <c:v>37962.571428571428</c:v>
                </c:pt>
                <c:pt idx="259" formatCode="#,##0">
                  <c:v>38921</c:v>
                </c:pt>
                <c:pt idx="260" formatCode="#,##0">
                  <c:v>39292.571428571428</c:v>
                </c:pt>
                <c:pt idx="261" formatCode="#,##0">
                  <c:v>40073.285714285717</c:v>
                </c:pt>
                <c:pt idx="262" formatCode="#,##0">
                  <c:v>40019.285714285717</c:v>
                </c:pt>
                <c:pt idx="263" formatCode="#,##0">
                  <c:v>40274.428571428572</c:v>
                </c:pt>
                <c:pt idx="264" formatCode="#,##0">
                  <c:v>40721.285714285717</c:v>
                </c:pt>
                <c:pt idx="265" formatCode="#,##0">
                  <c:v>41499</c:v>
                </c:pt>
                <c:pt idx="266" formatCode="#,##0">
                  <c:v>41527.428571428572</c:v>
                </c:pt>
                <c:pt idx="267" formatCode="#,##0">
                  <c:v>42011.428571428572</c:v>
                </c:pt>
                <c:pt idx="268" formatCode="#,##0">
                  <c:v>42560.142857142855</c:v>
                </c:pt>
                <c:pt idx="269" formatCode="#,##0">
                  <c:v>43541.285714285717</c:v>
                </c:pt>
                <c:pt idx="270" formatCode="#,##0">
                  <c:v>44034.428571428572</c:v>
                </c:pt>
                <c:pt idx="271" formatCode="#,##0">
                  <c:v>45022.142857142855</c:v>
                </c:pt>
                <c:pt idx="272" formatCode="#,##0">
                  <c:v>45018.142857142855</c:v>
                </c:pt>
                <c:pt idx="273" formatCode="#,##0">
                  <c:v>46626.857142857145</c:v>
                </c:pt>
                <c:pt idx="274" formatCode="#,##0">
                  <c:v>48471.857142857145</c:v>
                </c:pt>
                <c:pt idx="275" formatCode="#,##0">
                  <c:v>50032.714285714283</c:v>
                </c:pt>
                <c:pt idx="276" formatCode="#,##0">
                  <c:v>51538.714285714283</c:v>
                </c:pt>
                <c:pt idx="277" formatCode="#,##0">
                  <c:v>52731.285714285717</c:v>
                </c:pt>
                <c:pt idx="278" formatCode="#,##0">
                  <c:v>53835.714285714283</c:v>
                </c:pt>
                <c:pt idx="279" formatCode="#,##0">
                  <c:v>51952.571428571428</c:v>
                </c:pt>
                <c:pt idx="280" formatCode="#,##0">
                  <c:v>52179.285714285717</c:v>
                </c:pt>
                <c:pt idx="281" formatCode="#,##0">
                  <c:v>51863.428571428572</c:v>
                </c:pt>
                <c:pt idx="282" formatCode="#,##0">
                  <c:v>50035.714285714283</c:v>
                </c:pt>
                <c:pt idx="283" formatCode="#,##0">
                  <c:v>49279.571428571428</c:v>
                </c:pt>
                <c:pt idx="284" formatCode="#,##0">
                  <c:v>49917.571428571428</c:v>
                </c:pt>
                <c:pt idx="285" formatCode="#,##0">
                  <c:v>49976.714285714283</c:v>
                </c:pt>
                <c:pt idx="286" formatCode="#,##0">
                  <c:v>52138.571428571428</c:v>
                </c:pt>
                <c:pt idx="287" formatCode="#,##0">
                  <c:v>53264.428571428572</c:v>
                </c:pt>
                <c:pt idx="288" formatCode="#,##0">
                  <c:v>54015.428571428572</c:v>
                </c:pt>
                <c:pt idx="289" formatCode="#,##0">
                  <c:v>55590.571428571428</c:v>
                </c:pt>
                <c:pt idx="290" formatCode="#,##0">
                  <c:v>57534.285714285717</c:v>
                </c:pt>
                <c:pt idx="291" formatCode="#,##0">
                  <c:v>58160</c:v>
                </c:pt>
                <c:pt idx="292" formatCode="#,##0">
                  <c:v>57743.714285714283</c:v>
                </c:pt>
                <c:pt idx="293" formatCode="#,##0">
                  <c:v>57092.142857142855</c:v>
                </c:pt>
                <c:pt idx="294" formatCode="#,##0">
                  <c:v>55535.857142857145</c:v>
                </c:pt>
                <c:pt idx="295" formatCode="#,##0">
                  <c:v>54304.571428571428</c:v>
                </c:pt>
                <c:pt idx="296" formatCode="#,##0">
                  <c:v>54367.285714285717</c:v>
                </c:pt>
                <c:pt idx="297" formatCode="#,##0">
                  <c:v>51898</c:v>
                </c:pt>
                <c:pt idx="298" formatCode="#,##0">
                  <c:v>49157</c:v>
                </c:pt>
                <c:pt idx="299" formatCode="#,##0">
                  <c:v>48275.428571428572</c:v>
                </c:pt>
                <c:pt idx="300" formatCode="#,##0">
                  <c:v>47897</c:v>
                </c:pt>
                <c:pt idx="301" formatCode="#,##0">
                  <c:v>50088</c:v>
                </c:pt>
                <c:pt idx="302" formatCode="#,##0">
                  <c:v>52980.857142857145</c:v>
                </c:pt>
                <c:pt idx="303" formatCode="#,##0">
                  <c:v>52514</c:v>
                </c:pt>
                <c:pt idx="304" formatCode="#,##0">
                  <c:v>51141.428571428572</c:v>
                </c:pt>
                <c:pt idx="305" formatCode="#,##0">
                  <c:v>49562.714285714283</c:v>
                </c:pt>
                <c:pt idx="306" formatCode="#,##0">
                  <c:v>49497</c:v>
                </c:pt>
                <c:pt idx="307" formatCode="#,##0">
                  <c:v>51078.714285714283</c:v>
                </c:pt>
                <c:pt idx="308" formatCode="#,##0">
                  <c:v>50418.285714285717</c:v>
                </c:pt>
                <c:pt idx="309" formatCode="#,##0">
                  <c:v>49702</c:v>
                </c:pt>
                <c:pt idx="310" formatCode="#,##0">
                  <c:v>51161.857142857145</c:v>
                </c:pt>
                <c:pt idx="311" formatCode="#,##0">
                  <c:v>54852.428571428572</c:v>
                </c:pt>
                <c:pt idx="312" formatCode="#,##0">
                  <c:v>58213.571428571428</c:v>
                </c:pt>
                <c:pt idx="313" formatCode="#,##0">
                  <c:v>58859.571428571428</c:v>
                </c:pt>
                <c:pt idx="314" formatCode="#,##0">
                  <c:v>57744.285714285717</c:v>
                </c:pt>
                <c:pt idx="315" formatCode="#,##0">
                  <c:v>59142.714285714283</c:v>
                </c:pt>
                <c:pt idx="316" formatCode="#,##0">
                  <c:v>59682.857142857145</c:v>
                </c:pt>
                <c:pt idx="317" formatCode="#,##0">
                  <c:v>60019.571428571428</c:v>
                </c:pt>
                <c:pt idx="318" formatCode="#,##0">
                  <c:v>60925</c:v>
                </c:pt>
                <c:pt idx="319" formatCode="#,##0">
                  <c:v>61816.714285714283</c:v>
                </c:pt>
                <c:pt idx="320" formatCode="#,##0">
                  <c:v>61832.857142857145</c:v>
                </c:pt>
                <c:pt idx="321" formatCode="#,##0">
                  <c:v>63179.571428571428</c:v>
                </c:pt>
                <c:pt idx="322" formatCode="#,##0">
                  <c:v>63226</c:v>
                </c:pt>
                <c:pt idx="323" formatCode="#,##0">
                  <c:v>61385.428571428572</c:v>
                </c:pt>
                <c:pt idx="324" formatCode="#,##0">
                  <c:v>60968</c:v>
                </c:pt>
                <c:pt idx="325" formatCode="#,##0">
                  <c:v>61680.142857142855</c:v>
                </c:pt>
                <c:pt idx="326" formatCode="#,##0">
                  <c:v>62400.571428571428</c:v>
                </c:pt>
                <c:pt idx="327" formatCode="#,##0">
                  <c:v>62666.857142857145</c:v>
                </c:pt>
                <c:pt idx="328" formatCode="#,##0">
                  <c:v>63298</c:v>
                </c:pt>
                <c:pt idx="329" formatCode="#,##0">
                  <c:v>63949.428571428572</c:v>
                </c:pt>
                <c:pt idx="330" formatCode="#,##0">
                  <c:v>66661.28571428571</c:v>
                </c:pt>
                <c:pt idx="331" formatCode="#,##0">
                  <c:v>69493.571428571435</c:v>
                </c:pt>
                <c:pt idx="332" formatCode="#,##0">
                  <c:v>69401.857142857145</c:v>
                </c:pt>
                <c:pt idx="333" formatCode="#,##0">
                  <c:v>69642.28571428571</c:v>
                </c:pt>
                <c:pt idx="334" formatCode="#,##0">
                  <c:v>69168.857142857145</c:v>
                </c:pt>
                <c:pt idx="335" formatCode="#,##0">
                  <c:v>68641.28571428571</c:v>
                </c:pt>
                <c:pt idx="336" formatCode="#,##0">
                  <c:v>68142.428571428565</c:v>
                </c:pt>
                <c:pt idx="337" formatCode="#,##0">
                  <c:v>67739.142857142855</c:v>
                </c:pt>
                <c:pt idx="338" formatCode="#,##0">
                  <c:v>65091.142857142855</c:v>
                </c:pt>
                <c:pt idx="339" formatCode="#,##0">
                  <c:v>64958.714285714283</c:v>
                </c:pt>
                <c:pt idx="340" formatCode="#,##0">
                  <c:v>64264.571428571428</c:v>
                </c:pt>
                <c:pt idx="341" formatCode="#,##0">
                  <c:v>63812.857142857145</c:v>
                </c:pt>
                <c:pt idx="342" formatCode="#,##0">
                  <c:v>62448.285714285717</c:v>
                </c:pt>
                <c:pt idx="343" formatCode="#,##0">
                  <c:v>61903.428571428572</c:v>
                </c:pt>
                <c:pt idx="344" formatCode="#,##0">
                  <c:v>61238.714285714283</c:v>
                </c:pt>
                <c:pt idx="345" formatCode="#,##0">
                  <c:v>61634</c:v>
                </c:pt>
                <c:pt idx="346" formatCode="#,##0">
                  <c:v>58431.714285714283</c:v>
                </c:pt>
                <c:pt idx="347" formatCode="#,##0">
                  <c:v>54524.428571428572</c:v>
                </c:pt>
                <c:pt idx="348" formatCode="#,##0">
                  <c:v>53719.857142857145</c:v>
                </c:pt>
                <c:pt idx="349" formatCode="#,##0">
                  <c:v>51965.142857142855</c:v>
                </c:pt>
                <c:pt idx="350" formatCode="#,##0">
                  <c:v>46290.714285714283</c:v>
                </c:pt>
                <c:pt idx="351" formatCode="#,##0">
                  <c:v>40270</c:v>
                </c:pt>
                <c:pt idx="352" formatCode="#,##0">
                  <c:v>36428</c:v>
                </c:pt>
                <c:pt idx="353" formatCode="#,##0">
                  <c:v>41408.571428571428</c:v>
                </c:pt>
                <c:pt idx="354" formatCode="#,##0">
                  <c:v>45931.857142857145</c:v>
                </c:pt>
                <c:pt idx="355" formatCode="#,##0">
                  <c:v>46923.714285714283</c:v>
                </c:pt>
                <c:pt idx="356" formatCode="#,##0">
                  <c:v>49807.142857142855</c:v>
                </c:pt>
                <c:pt idx="357" formatCode="#,##0">
                  <c:v>55130.571428571428</c:v>
                </c:pt>
                <c:pt idx="358" formatCode="#,##0">
                  <c:v>61537.285714285717</c:v>
                </c:pt>
                <c:pt idx="359" formatCode="#,##0">
                  <c:v>65098.285714285717</c:v>
                </c:pt>
                <c:pt idx="360" formatCode="#,##0">
                  <c:v>61534.142857142855</c:v>
                </c:pt>
                <c:pt idx="361" formatCode="#,##0">
                  <c:v>59536.428571428572</c:v>
                </c:pt>
                <c:pt idx="362" formatCode="#,##0">
                  <c:v>58478.857142857145</c:v>
                </c:pt>
                <c:pt idx="363" formatCode="#,##0">
                  <c:v>56924.857142857145</c:v>
                </c:pt>
                <c:pt idx="364" formatCode="#,##0">
                  <c:v>52310.285714285717</c:v>
                </c:pt>
                <c:pt idx="365" formatCode="#,##0">
                  <c:v>53328.857142857145</c:v>
                </c:pt>
                <c:pt idx="366" formatCode="#,##0">
                  <c:v>52407.714285714283</c:v>
                </c:pt>
                <c:pt idx="367" formatCode="#,##0">
                  <c:v>50345</c:v>
                </c:pt>
                <c:pt idx="368" formatCode="#,##0">
                  <c:v>48688.571428571428</c:v>
                </c:pt>
                <c:pt idx="369" formatCode="#,##0">
                  <c:v>49898</c:v>
                </c:pt>
                <c:pt idx="370" formatCode="#,##0">
                  <c:v>51844</c:v>
                </c:pt>
                <c:pt idx="371" formatCode="#,##0">
                  <c:v>56798.285714285717</c:v>
                </c:pt>
                <c:pt idx="372" formatCode="#,##0">
                  <c:v>58637.142857142855</c:v>
                </c:pt>
                <c:pt idx="373" formatCode="#,##0">
                  <c:v>59020.714285714283</c:v>
                </c:pt>
                <c:pt idx="374" formatCode="#,##0">
                  <c:v>60090</c:v>
                </c:pt>
                <c:pt idx="375" formatCode="#,##0">
                  <c:v>64806.285714285717</c:v>
                </c:pt>
                <c:pt idx="376" formatCode="#,##0">
                  <c:v>63938.428571428572</c:v>
                </c:pt>
                <c:pt idx="377" formatCode="#,##0">
                  <c:v>63724.428571428572</c:v>
                </c:pt>
                <c:pt idx="378" formatCode="#,##0">
                  <c:v>64834.714285714283</c:v>
                </c:pt>
                <c:pt idx="379" formatCode="#,##0">
                  <c:v>62401</c:v>
                </c:pt>
                <c:pt idx="380" formatCode="#,##0">
                  <c:v>63829.714285714283</c:v>
                </c:pt>
                <c:pt idx="381" formatCode="#,##0">
                  <c:v>66192.857142857145</c:v>
                </c:pt>
                <c:pt idx="382" formatCode="#,##0">
                  <c:v>65162.285714285717</c:v>
                </c:pt>
                <c:pt idx="383" formatCode="#,##0">
                  <c:v>65666.571428571435</c:v>
                </c:pt>
                <c:pt idx="384" formatCode="#,##0">
                  <c:v>65087.571428571428</c:v>
                </c:pt>
                <c:pt idx="385" formatCode="#,##0">
                  <c:v>65341.285714285717</c:v>
                </c:pt>
                <c:pt idx="386" formatCode="#,##0">
                  <c:v>64812.428571428572</c:v>
                </c:pt>
                <c:pt idx="387" formatCode="#,##0">
                  <c:v>65577.28571428571</c:v>
                </c:pt>
                <c:pt idx="388" formatCode="#,##0">
                  <c:v>65305.714285714283</c:v>
                </c:pt>
                <c:pt idx="389" formatCode="#,##0">
                  <c:v>64998.285714285717</c:v>
                </c:pt>
                <c:pt idx="390" formatCode="#,##0">
                  <c:v>65188.285714285717</c:v>
                </c:pt>
                <c:pt idx="391" formatCode="#,##0">
                  <c:v>65603.71428571429</c:v>
                </c:pt>
                <c:pt idx="392" formatCode="#,##0">
                  <c:v>65571.142857142855</c:v>
                </c:pt>
                <c:pt idx="393" formatCode="#,##0">
                  <c:v>65451.428571428572</c:v>
                </c:pt>
                <c:pt idx="394" formatCode="#,##0">
                  <c:v>64266.142857142855</c:v>
                </c:pt>
                <c:pt idx="395" formatCode="#,##0">
                  <c:v>62114.142857142855</c:v>
                </c:pt>
                <c:pt idx="396" formatCode="#,##0">
                  <c:v>58188.142857142855</c:v>
                </c:pt>
                <c:pt idx="397" formatCode="#,##0">
                  <c:v>57303.142857142855</c:v>
                </c:pt>
                <c:pt idx="398" formatCode="#,##0">
                  <c:v>57059.428571428572</c:v>
                </c:pt>
                <c:pt idx="399" formatCode="#,##0">
                  <c:v>57183.428571428572</c:v>
                </c:pt>
                <c:pt idx="400" formatCode="#,##0">
                  <c:v>58048.571428571428</c:v>
                </c:pt>
                <c:pt idx="401" formatCode="#,##0">
                  <c:v>58137.428571428572</c:v>
                </c:pt>
                <c:pt idx="402" formatCode="#,##0">
                  <c:v>60454.142857142855</c:v>
                </c:pt>
                <c:pt idx="403" formatCode="#,##0">
                  <c:v>63886.285714285717</c:v>
                </c:pt>
                <c:pt idx="404" formatCode="#,##0">
                  <c:v>64688.571428571428</c:v>
                </c:pt>
                <c:pt idx="405" formatCode="#,##0">
                  <c:v>64884.857142857145</c:v>
                </c:pt>
                <c:pt idx="406" formatCode="#,##0">
                  <c:v>64810.571428571428</c:v>
                </c:pt>
                <c:pt idx="407" formatCode="#,##0">
                  <c:v>64333.714285714283</c:v>
                </c:pt>
                <c:pt idx="408" formatCode="#,##0">
                  <c:v>64500.428571428572</c:v>
                </c:pt>
                <c:pt idx="409" formatCode="#,##0">
                  <c:v>64599.571428571428</c:v>
                </c:pt>
                <c:pt idx="410" formatCode="#,##0">
                  <c:v>64706.285714285717</c:v>
                </c:pt>
                <c:pt idx="411" formatCode="#,##0">
                  <c:v>64208.142857142855</c:v>
                </c:pt>
                <c:pt idx="412" formatCode="#,##0">
                  <c:v>65407.714285714283</c:v>
                </c:pt>
                <c:pt idx="413" formatCode="#,##0">
                  <c:v>64219.857142857145</c:v>
                </c:pt>
                <c:pt idx="414" formatCode="#,##0">
                  <c:v>63991.714285714283</c:v>
                </c:pt>
                <c:pt idx="415" formatCode="#,##0">
                  <c:v>64564.571428571428</c:v>
                </c:pt>
                <c:pt idx="416" formatCode="#,##0">
                  <c:v>63167</c:v>
                </c:pt>
                <c:pt idx="417" formatCode="#,##0">
                  <c:v>63583.142857142855</c:v>
                </c:pt>
                <c:pt idx="418" formatCode="#,##0">
                  <c:v>64168.857142857145</c:v>
                </c:pt>
                <c:pt idx="419" formatCode="#,##0">
                  <c:v>63761.714285714283</c:v>
                </c:pt>
                <c:pt idx="420" formatCode="#,##0">
                  <c:v>64820.857142857145</c:v>
                </c:pt>
                <c:pt idx="421" formatCode="#,##0">
                  <c:v>64924</c:v>
                </c:pt>
                <c:pt idx="422" formatCode="#,##0">
                  <c:v>64527.857142857145</c:v>
                </c:pt>
                <c:pt idx="423" formatCode="#,##0">
                  <c:v>66471.142857142855</c:v>
                </c:pt>
                <c:pt idx="424" formatCode="#,##0">
                  <c:v>65823.428571428565</c:v>
                </c:pt>
                <c:pt idx="425" formatCode="#,##0">
                  <c:v>65429</c:v>
                </c:pt>
                <c:pt idx="426" formatCode="#,##0">
                  <c:v>64903.428571428572</c:v>
                </c:pt>
                <c:pt idx="427" formatCode="#,##0">
                  <c:v>64798.285714285717</c:v>
                </c:pt>
                <c:pt idx="428" formatCode="#,##0">
                  <c:v>65660.428571428565</c:v>
                </c:pt>
                <c:pt idx="429" formatCode="#,##0">
                  <c:v>65725.142857142855</c:v>
                </c:pt>
                <c:pt idx="430" formatCode="#,##0">
                  <c:v>65548.571428571435</c:v>
                </c:pt>
                <c:pt idx="431" formatCode="#,##0">
                  <c:v>67167.142857142855</c:v>
                </c:pt>
                <c:pt idx="432" formatCode="#,##0">
                  <c:v>68444.71428571429</c:v>
                </c:pt>
                <c:pt idx="433" formatCode="#,##0">
                  <c:v>68628.142857142855</c:v>
                </c:pt>
                <c:pt idx="434" formatCode="#,##0">
                  <c:v>68561.142857142855</c:v>
                </c:pt>
                <c:pt idx="435" formatCode="#,##0">
                  <c:v>66266.857142857145</c:v>
                </c:pt>
                <c:pt idx="436" formatCode="#,##0">
                  <c:v>59877.857142857145</c:v>
                </c:pt>
                <c:pt idx="437" formatCode="#,##0">
                  <c:v>51670.714285714283</c:v>
                </c:pt>
                <c:pt idx="438" formatCode="#,##0">
                  <c:v>45247.857142857145</c:v>
                </c:pt>
                <c:pt idx="439" formatCode="#,##0">
                  <c:v>43615.285714285717</c:v>
                </c:pt>
                <c:pt idx="440" formatCode="#,##0">
                  <c:v>43068.142857142855</c:v>
                </c:pt>
                <c:pt idx="441" formatCode="#,##0">
                  <c:v>43687</c:v>
                </c:pt>
                <c:pt idx="442" formatCode="#,##0">
                  <c:v>46790</c:v>
                </c:pt>
                <c:pt idx="443" formatCode="#,##0">
                  <c:v>55916.428571428572</c:v>
                </c:pt>
                <c:pt idx="444" formatCode="#,##0">
                  <c:v>66418.142857142855</c:v>
                </c:pt>
                <c:pt idx="445" formatCode="#,##0">
                  <c:v>73879.428571428565</c:v>
                </c:pt>
                <c:pt idx="446" formatCode="#,##0">
                  <c:v>78948.71428571429</c:v>
                </c:pt>
                <c:pt idx="447" formatCode="#,##0">
                  <c:v>81779.571428571435</c:v>
                </c:pt>
                <c:pt idx="448" formatCode="#,##0">
                  <c:v>82447.571428571435</c:v>
                </c:pt>
                <c:pt idx="449" formatCode="#,##0">
                  <c:v>82067.71428571429</c:v>
                </c:pt>
                <c:pt idx="450" formatCode="#,##0">
                  <c:v>79998.28571428571</c:v>
                </c:pt>
                <c:pt idx="451" formatCode="#,##0">
                  <c:v>82659.71428571429</c:v>
                </c:pt>
                <c:pt idx="452" formatCode="#,##0">
                  <c:v>86106.857142857145</c:v>
                </c:pt>
                <c:pt idx="453" formatCode="#,##0">
                  <c:v>85829.571428571435</c:v>
                </c:pt>
                <c:pt idx="454" formatCode="#,##0">
                  <c:v>86171.28571428571</c:v>
                </c:pt>
                <c:pt idx="455" formatCode="#,##0">
                  <c:v>84960</c:v>
                </c:pt>
                <c:pt idx="456" formatCode="#,##0">
                  <c:v>82461.428571428565</c:v>
                </c:pt>
                <c:pt idx="457" formatCode="#,##0">
                  <c:v>84497.28571428571</c:v>
                </c:pt>
                <c:pt idx="458" formatCode="#,##0">
                  <c:v>85542</c:v>
                </c:pt>
                <c:pt idx="459" formatCode="#,##0">
                  <c:v>83124.71428571429</c:v>
                </c:pt>
                <c:pt idx="460" formatCode="#,##0">
                  <c:v>82154.142857142855</c:v>
                </c:pt>
                <c:pt idx="461" formatCode="#,##0">
                  <c:v>81610.571428571435</c:v>
                </c:pt>
                <c:pt idx="462" formatCode="#,##0">
                  <c:v>85322.857142857145</c:v>
                </c:pt>
                <c:pt idx="463" formatCode="#,##0">
                  <c:v>91465</c:v>
                </c:pt>
                <c:pt idx="464" formatCode="#,##0">
                  <c:v>93668.28571428571</c:v>
                </c:pt>
                <c:pt idx="465" formatCode="#,##0">
                  <c:v>93350.71428571429</c:v>
                </c:pt>
                <c:pt idx="466" formatCode="#,##0">
                  <c:v>94625.571428571435</c:v>
                </c:pt>
                <c:pt idx="467" formatCode="#,##0">
                  <c:v>95517.71428571429</c:v>
                </c:pt>
                <c:pt idx="468" formatCode="#,##0">
                  <c:v>96268.857142857145</c:v>
                </c:pt>
                <c:pt idx="469" formatCode="#,##0">
                  <c:v>97250.142857142855</c:v>
                </c:pt>
                <c:pt idx="470" formatCode="#,##0">
                  <c:v>95086.857142857145</c:v>
                </c:pt>
                <c:pt idx="471" formatCode="#,##0">
                  <c:v>97973.428571428565</c:v>
                </c:pt>
                <c:pt idx="472" formatCode="#,##0">
                  <c:v>100322.42857142857</c:v>
                </c:pt>
                <c:pt idx="473" formatCode="#,##0">
                  <c:v>103816.85714285714</c:v>
                </c:pt>
                <c:pt idx="474" formatCode="#,##0">
                  <c:v>106490.42857142857</c:v>
                </c:pt>
                <c:pt idx="475" formatCode="#,##0">
                  <c:v>108648.14285714286</c:v>
                </c:pt>
                <c:pt idx="476" formatCode="#,##0">
                  <c:v>111766.71428571429</c:v>
                </c:pt>
                <c:pt idx="477" formatCode="#,##0">
                  <c:v>118696</c:v>
                </c:pt>
                <c:pt idx="478" formatCode="#,##0">
                  <c:v>119562.71428571429</c:v>
                </c:pt>
                <c:pt idx="479" formatCode="#,##0">
                  <c:v>120805.57142857143</c:v>
                </c:pt>
                <c:pt idx="480" formatCode="#,##0">
                  <c:v>122694.71428571429</c:v>
                </c:pt>
                <c:pt idx="481" formatCode="#,##0">
                  <c:v>124083.42857142857</c:v>
                </c:pt>
                <c:pt idx="482" formatCode="#,##0">
                  <c:v>126050.42857142857</c:v>
                </c:pt>
                <c:pt idx="483" formatCode="#,##0">
                  <c:v>127967.14285714286</c:v>
                </c:pt>
                <c:pt idx="484" formatCode="#,##0">
                  <c:v>128174.85714285714</c:v>
                </c:pt>
                <c:pt idx="485" formatCode="#,##0">
                  <c:v>130788.42857142857</c:v>
                </c:pt>
                <c:pt idx="486" formatCode="#,##0">
                  <c:v>132601.71428571429</c:v>
                </c:pt>
                <c:pt idx="487" formatCode="#,##0">
                  <c:v>135686.42857142858</c:v>
                </c:pt>
                <c:pt idx="488" formatCode="#,##0">
                  <c:v>138819.28571428571</c:v>
                </c:pt>
                <c:pt idx="489" formatCode="#,##0">
                  <c:v>140523.28571428571</c:v>
                </c:pt>
                <c:pt idx="490" formatCode="#,##0">
                  <c:v>146095.57142857142</c:v>
                </c:pt>
                <c:pt idx="491" formatCode="#,##0">
                  <c:v>154167.28571428571</c:v>
                </c:pt>
                <c:pt idx="492" formatCode="#,##0">
                  <c:v>160620.14285714287</c:v>
                </c:pt>
                <c:pt idx="493" formatCode="#,##0">
                  <c:v>170095.42857142858</c:v>
                </c:pt>
                <c:pt idx="494" formatCode="#,##0">
                  <c:v>175428.57142857142</c:v>
                </c:pt>
                <c:pt idx="495" formatCode="#,##0">
                  <c:v>180912.14285714287</c:v>
                </c:pt>
                <c:pt idx="496" formatCode="#,##0">
                  <c:v>186573.42857142858</c:v>
                </c:pt>
                <c:pt idx="497" formatCode="#,##0">
                  <c:v>192863.42857142858</c:v>
                </c:pt>
                <c:pt idx="498" formatCode="#,##0">
                  <c:v>198803.57142857142</c:v>
                </c:pt>
                <c:pt idx="499" formatCode="#,##0">
                  <c:v>205760.42857142858</c:v>
                </c:pt>
                <c:pt idx="500" formatCode="#,##0">
                  <c:v>211274.28571428571</c:v>
                </c:pt>
                <c:pt idx="501" formatCode="#,##0">
                  <c:v>219393.28571428571</c:v>
                </c:pt>
                <c:pt idx="502" formatCode="#,##0">
                  <c:v>224207.42857142858</c:v>
                </c:pt>
                <c:pt idx="503" formatCode="#,##0">
                  <c:v>225844.71428571429</c:v>
                </c:pt>
                <c:pt idx="504" formatCode="#,##0">
                  <c:v>219015</c:v>
                </c:pt>
                <c:pt idx="505" formatCode="#,##0">
                  <c:v>206530.14285714287</c:v>
                </c:pt>
                <c:pt idx="506" formatCode="#,##0">
                  <c:v>213017.42857142858</c:v>
                </c:pt>
                <c:pt idx="507" formatCode="#,##0">
                  <c:v>215262.28571428571</c:v>
                </c:pt>
                <c:pt idx="508" formatCode="#,##0">
                  <c:v>215448.57142857142</c:v>
                </c:pt>
                <c:pt idx="509" formatCode="#,##0">
                  <c:v>212670.57142857142</c:v>
                </c:pt>
                <c:pt idx="510" formatCode="#,##0">
                  <c:v>212582.57142857142</c:v>
                </c:pt>
                <c:pt idx="511" formatCode="#,##0">
                  <c:v>225605.28571428571</c:v>
                </c:pt>
                <c:pt idx="512" formatCode="#,##0">
                  <c:v>243388</c:v>
                </c:pt>
                <c:pt idx="513" formatCode="#,##0">
                  <c:v>238885.71428571429</c:v>
                </c:pt>
                <c:pt idx="514" formatCode="#,##0">
                  <c:v>235734</c:v>
                </c:pt>
                <c:pt idx="515" formatCode="#,##0">
                  <c:v>234171.85714285713</c:v>
                </c:pt>
                <c:pt idx="516" formatCode="#,##0">
                  <c:v>234915.71428571429</c:v>
                </c:pt>
                <c:pt idx="517" formatCode="#,##0">
                  <c:v>233576.71428571429</c:v>
                </c:pt>
                <c:pt idx="518" formatCode="#,##0">
                  <c:v>230361.28571428571</c:v>
                </c:pt>
                <c:pt idx="519" formatCode="#,##0">
                  <c:v>225292.57142857142</c:v>
                </c:pt>
                <c:pt idx="520" formatCode="#,##0">
                  <c:v>223235.71428571429</c:v>
                </c:pt>
                <c:pt idx="521" formatCode="#,##0">
                  <c:v>221146</c:v>
                </c:pt>
                <c:pt idx="522" formatCode="#,##0">
                  <c:v>220292.57142857142</c:v>
                </c:pt>
                <c:pt idx="523" formatCode="#,##0">
                  <c:v>218616.14285714287</c:v>
                </c:pt>
                <c:pt idx="524" formatCode="#,##0">
                  <c:v>217757</c:v>
                </c:pt>
                <c:pt idx="525" formatCode="#,##0">
                  <c:v>216789.28571428571</c:v>
                </c:pt>
                <c:pt idx="526" formatCode="#,##0">
                  <c:v>212287.42857142858</c:v>
                </c:pt>
                <c:pt idx="527" formatCode="#,##0">
                  <c:v>198739</c:v>
                </c:pt>
                <c:pt idx="528" formatCode="#,##0">
                  <c:v>197092.57142857142</c:v>
                </c:pt>
                <c:pt idx="529" formatCode="#,##0">
                  <c:v>195206.14285714287</c:v>
                </c:pt>
                <c:pt idx="530" formatCode="#,##0">
                  <c:v>194096.71428571429</c:v>
                </c:pt>
                <c:pt idx="531" formatCode="#,##0">
                  <c:v>191783.57142857142</c:v>
                </c:pt>
                <c:pt idx="532" formatCode="#,##0">
                  <c:v>183364.14285714287</c:v>
                </c:pt>
                <c:pt idx="533" formatCode="#,##0">
                  <c:v>172845.14285714287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E-4571-A243-8DAE87B8A85E}"/>
            </c:ext>
          </c:extLst>
        </c:ser>
        <c:ser>
          <c:idx val="2"/>
          <c:order val="2"/>
          <c:tx>
            <c:strRef>
              <c:f>'Statistik Harian'!$AN$1</c:f>
              <c:strCache>
                <c:ptCount val="1"/>
                <c:pt idx="0">
                  <c:v>Jumlah orang diperiksa (rata-rata 7 hari)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Harian'!$AN$2:$AN$1461</c:f>
              <c:numCache>
                <c:formatCode>General</c:formatCode>
                <c:ptCount val="1460"/>
                <c:pt idx="50" formatCode="#,##0">
                  <c:v>2051.4285714285716</c:v>
                </c:pt>
                <c:pt idx="51" formatCode="#,##0">
                  <c:v>1953.1428571428571</c:v>
                </c:pt>
                <c:pt idx="52" formatCode="#,##0">
                  <c:v>1918.4285714285713</c:v>
                </c:pt>
                <c:pt idx="53" formatCode="#,##0">
                  <c:v>1874.1428571428571</c:v>
                </c:pt>
                <c:pt idx="54" formatCode="#,##0">
                  <c:v>2107.8571428571427</c:v>
                </c:pt>
                <c:pt idx="55" formatCode="#,##0">
                  <c:v>2237.1428571428573</c:v>
                </c:pt>
                <c:pt idx="56" formatCode="#,##0">
                  <c:v>2338.7142857142858</c:v>
                </c:pt>
                <c:pt idx="57" formatCode="#,##0">
                  <c:v>2917.5714285714284</c:v>
                </c:pt>
                <c:pt idx="58" formatCode="#,##0">
                  <c:v>3386.2857142857142</c:v>
                </c:pt>
                <c:pt idx="59" formatCode="#,##0">
                  <c:v>3710.7142857142858</c:v>
                </c:pt>
                <c:pt idx="60" formatCode="#,##0">
                  <c:v>3903.8571428571427</c:v>
                </c:pt>
                <c:pt idx="61" formatCode="#,##0">
                  <c:v>3719.7142857142858</c:v>
                </c:pt>
                <c:pt idx="62" formatCode="#,##0">
                  <c:v>3807.4285714285716</c:v>
                </c:pt>
                <c:pt idx="63" formatCode="#,##0">
                  <c:v>3768.5714285714284</c:v>
                </c:pt>
                <c:pt idx="64" formatCode="#,##0">
                  <c:v>3598.8571428571427</c:v>
                </c:pt>
                <c:pt idx="65" formatCode="#,##0">
                  <c:v>3480.8571428571427</c:v>
                </c:pt>
                <c:pt idx="66" formatCode="#,##0">
                  <c:v>3831.8571428571427</c:v>
                </c:pt>
                <c:pt idx="67" formatCode="#,##0">
                  <c:v>4118.7142857142853</c:v>
                </c:pt>
                <c:pt idx="68" formatCode="#,##0">
                  <c:v>4348.5714285714284</c:v>
                </c:pt>
                <c:pt idx="69" formatCode="#,##0">
                  <c:v>4328.1428571428569</c:v>
                </c:pt>
                <c:pt idx="70" formatCode="#,##0">
                  <c:v>4400.5714285714284</c:v>
                </c:pt>
                <c:pt idx="71" formatCode="#,##0">
                  <c:v>4370.8571428571431</c:v>
                </c:pt>
                <c:pt idx="72" formatCode="#,##0">
                  <c:v>4442.2857142857147</c:v>
                </c:pt>
                <c:pt idx="73" formatCode="#,##0">
                  <c:v>4099.8571428571431</c:v>
                </c:pt>
                <c:pt idx="74" formatCode="#,##0">
                  <c:v>3860.8571428571427</c:v>
                </c:pt>
                <c:pt idx="75" formatCode="#,##0">
                  <c:v>3860.1428571428573</c:v>
                </c:pt>
                <c:pt idx="76" formatCode="#,##0">
                  <c:v>3811</c:v>
                </c:pt>
                <c:pt idx="77" formatCode="#,##0">
                  <c:v>4010.1428571428573</c:v>
                </c:pt>
                <c:pt idx="78" formatCode="#,##0">
                  <c:v>4366.7142857142853</c:v>
                </c:pt>
                <c:pt idx="79" formatCode="#,##0">
                  <c:v>4651.5714285714284</c:v>
                </c:pt>
                <c:pt idx="80" formatCode="#,##0">
                  <c:v>5272.7142857142853</c:v>
                </c:pt>
                <c:pt idx="81" formatCode="#,##0">
                  <c:v>5758.5714285714284</c:v>
                </c:pt>
                <c:pt idx="82" formatCode="#,##0">
                  <c:v>5627.2857142857147</c:v>
                </c:pt>
                <c:pt idx="83" formatCode="#,##0">
                  <c:v>5736.7142857142853</c:v>
                </c:pt>
                <c:pt idx="84" formatCode="#,##0">
                  <c:v>5786.1428571428569</c:v>
                </c:pt>
                <c:pt idx="85" formatCode="#,##0">
                  <c:v>5911.2857142857147</c:v>
                </c:pt>
                <c:pt idx="86" formatCode="#,##0">
                  <c:v>5848.1428571428569</c:v>
                </c:pt>
                <c:pt idx="87" formatCode="#,##0">
                  <c:v>5170.8571428571431</c:v>
                </c:pt>
                <c:pt idx="88" formatCode="#,##0">
                  <c:v>5819.1428571428569</c:v>
                </c:pt>
                <c:pt idx="89" formatCode="#,##0">
                  <c:v>6251.4285714285716</c:v>
                </c:pt>
                <c:pt idx="90" formatCode="#,##0">
                  <c:v>6988.7142857142853</c:v>
                </c:pt>
                <c:pt idx="91" formatCode="#,##0">
                  <c:v>7092.1428571428569</c:v>
                </c:pt>
                <c:pt idx="92" formatCode="#,##0">
                  <c:v>7273.5714285714284</c:v>
                </c:pt>
                <c:pt idx="93" formatCode="#,##0">
                  <c:v>7203.5714285714284</c:v>
                </c:pt>
                <c:pt idx="94" formatCode="#,##0">
                  <c:v>7377.8571428571431</c:v>
                </c:pt>
                <c:pt idx="95" formatCode="#,##0">
                  <c:v>6853</c:v>
                </c:pt>
                <c:pt idx="96" formatCode="#,##0">
                  <c:v>6503.1428571428569</c:v>
                </c:pt>
                <c:pt idx="97" formatCode="#,##0">
                  <c:v>6045.2857142857147</c:v>
                </c:pt>
                <c:pt idx="98" formatCode="#,##0">
                  <c:v>6243.7142857142853</c:v>
                </c:pt>
                <c:pt idx="99" formatCode="#,##0">
                  <c:v>5863.5714285714284</c:v>
                </c:pt>
                <c:pt idx="100" formatCode="#,##0">
                  <c:v>6133.5714285714284</c:v>
                </c:pt>
                <c:pt idx="101" formatCode="#,##0">
                  <c:v>6476.7142857142853</c:v>
                </c:pt>
                <c:pt idx="102" formatCode="#,##0">
                  <c:v>6933.5714285714284</c:v>
                </c:pt>
                <c:pt idx="103" formatCode="#,##0">
                  <c:v>7683.8571428571431</c:v>
                </c:pt>
                <c:pt idx="104" formatCode="#,##0">
                  <c:v>7822.8571428571431</c:v>
                </c:pt>
                <c:pt idx="105" formatCode="#,##0">
                  <c:v>8236.5714285714294</c:v>
                </c:pt>
                <c:pt idx="106" formatCode="#,##0">
                  <c:v>8685.7142857142862</c:v>
                </c:pt>
                <c:pt idx="107" formatCode="#,##0">
                  <c:v>9141.1428571428569</c:v>
                </c:pt>
                <c:pt idx="108" formatCode="#,##0">
                  <c:v>9204.8571428571431</c:v>
                </c:pt>
                <c:pt idx="109" formatCode="#,##0">
                  <c:v>8740.4285714285706</c:v>
                </c:pt>
                <c:pt idx="110" formatCode="#,##0">
                  <c:v>8596</c:v>
                </c:pt>
                <c:pt idx="111" formatCode="#,##0">
                  <c:v>9132.4285714285706</c:v>
                </c:pt>
                <c:pt idx="112" formatCode="#,##0">
                  <c:v>8910.2857142857138</c:v>
                </c:pt>
                <c:pt idx="113" formatCode="#,##0">
                  <c:v>9377.2857142857138</c:v>
                </c:pt>
                <c:pt idx="114" formatCode="#,##0">
                  <c:v>9785.5714285714294</c:v>
                </c:pt>
                <c:pt idx="115" formatCode="#,##0">
                  <c:v>10475.142857142857</c:v>
                </c:pt>
                <c:pt idx="116" formatCode="#,##0">
                  <c:v>10730.142857142857</c:v>
                </c:pt>
                <c:pt idx="117" formatCode="#,##0">
                  <c:v>10504.428571428571</c:v>
                </c:pt>
                <c:pt idx="118" formatCode="#,##0">
                  <c:v>10366.571428571429</c:v>
                </c:pt>
                <c:pt idx="119" formatCode="#,##0">
                  <c:v>10805.285714285714</c:v>
                </c:pt>
                <c:pt idx="120" formatCode="#,##0">
                  <c:v>11199.857142857143</c:v>
                </c:pt>
                <c:pt idx="121" formatCode="#,##0">
                  <c:v>10853.428571428571</c:v>
                </c:pt>
                <c:pt idx="122" formatCode="#,##0">
                  <c:v>11437.571428571429</c:v>
                </c:pt>
                <c:pt idx="123" formatCode="#,##0">
                  <c:v>11442.857142857143</c:v>
                </c:pt>
                <c:pt idx="124" formatCode="#,##0">
                  <c:v>11934.142857142857</c:v>
                </c:pt>
                <c:pt idx="125" formatCode="#,##0">
                  <c:v>12343</c:v>
                </c:pt>
                <c:pt idx="126" formatCode="#,##0">
                  <c:v>12205.857142857143</c:v>
                </c:pt>
                <c:pt idx="127" formatCode="#,##0">
                  <c:v>11888.285714285714</c:v>
                </c:pt>
                <c:pt idx="128" formatCode="#,##0">
                  <c:v>12135.428571428571</c:v>
                </c:pt>
                <c:pt idx="129" formatCode="#,##0">
                  <c:v>11071.142857142857</c:v>
                </c:pt>
                <c:pt idx="130" formatCode="#,##0">
                  <c:v>11489.142857142857</c:v>
                </c:pt>
                <c:pt idx="131" formatCode="#,##0">
                  <c:v>11558.857142857143</c:v>
                </c:pt>
                <c:pt idx="132" formatCode="#,##0">
                  <c:v>11152.142857142857</c:v>
                </c:pt>
                <c:pt idx="133" formatCode="#,##0">
                  <c:v>11343.571428571429</c:v>
                </c:pt>
                <c:pt idx="134" formatCode="#,##0">
                  <c:v>11731.285714285714</c:v>
                </c:pt>
                <c:pt idx="135" formatCode="#,##0">
                  <c:v>11675.857142857143</c:v>
                </c:pt>
                <c:pt idx="136" formatCode="#,##0">
                  <c:v>12333.857142857143</c:v>
                </c:pt>
                <c:pt idx="137" formatCode="#,##0">
                  <c:v>12421.428571428571</c:v>
                </c:pt>
                <c:pt idx="138" formatCode="#,##0">
                  <c:v>12307.285714285714</c:v>
                </c:pt>
                <c:pt idx="139" formatCode="#,##0">
                  <c:v>12906.857142857143</c:v>
                </c:pt>
                <c:pt idx="140" formatCode="#,##0">
                  <c:v>13668.571428571429</c:v>
                </c:pt>
                <c:pt idx="141" formatCode="#,##0">
                  <c:v>13138.714285714286</c:v>
                </c:pt>
                <c:pt idx="142" formatCode="#,##0">
                  <c:v>13306.571428571429</c:v>
                </c:pt>
                <c:pt idx="143" formatCode="#,##0">
                  <c:v>13327.857142857143</c:v>
                </c:pt>
                <c:pt idx="144" formatCode="#,##0">
                  <c:v>13173.571428571429</c:v>
                </c:pt>
                <c:pt idx="145" formatCode="#,##0">
                  <c:v>12816</c:v>
                </c:pt>
                <c:pt idx="146" formatCode="#,##0">
                  <c:v>12492.714285714286</c:v>
                </c:pt>
                <c:pt idx="147" formatCode="#,##0">
                  <c:v>12189.142857142857</c:v>
                </c:pt>
                <c:pt idx="148" formatCode="#,##0">
                  <c:v>13057.285714285714</c:v>
                </c:pt>
                <c:pt idx="149" formatCode="#,##0">
                  <c:v>13292.285714285714</c:v>
                </c:pt>
                <c:pt idx="150" formatCode="#,##0">
                  <c:v>12777</c:v>
                </c:pt>
                <c:pt idx="151" formatCode="#,##0">
                  <c:v>12376.571428571429</c:v>
                </c:pt>
                <c:pt idx="152" formatCode="#,##0">
                  <c:v>12200.285714285714</c:v>
                </c:pt>
                <c:pt idx="153" formatCode="#,##0">
                  <c:v>12369.285714285714</c:v>
                </c:pt>
                <c:pt idx="154" formatCode="#,##0">
                  <c:v>12117</c:v>
                </c:pt>
                <c:pt idx="155" formatCode="#,##0">
                  <c:v>11668.857142857143</c:v>
                </c:pt>
                <c:pt idx="156" formatCode="#,##0">
                  <c:v>11472.571428571429</c:v>
                </c:pt>
                <c:pt idx="157" formatCode="#,##0">
                  <c:v>12195.857142857143</c:v>
                </c:pt>
                <c:pt idx="158" formatCode="#,##0">
                  <c:v>12529.714285714286</c:v>
                </c:pt>
                <c:pt idx="159" formatCode="#,##0">
                  <c:v>12891.714285714286</c:v>
                </c:pt>
                <c:pt idx="160" formatCode="#,##0">
                  <c:v>12908.857142857143</c:v>
                </c:pt>
                <c:pt idx="161" formatCode="#,##0">
                  <c:v>12917</c:v>
                </c:pt>
                <c:pt idx="162" formatCode="#,##0">
                  <c:v>12770.714285714286</c:v>
                </c:pt>
                <c:pt idx="163" formatCode="#,##0">
                  <c:v>12949</c:v>
                </c:pt>
                <c:pt idx="164" formatCode="#,##0">
                  <c:v>12538.857142857143</c:v>
                </c:pt>
                <c:pt idx="165" formatCode="#,##0">
                  <c:v>12700.142857142857</c:v>
                </c:pt>
                <c:pt idx="166" formatCode="#,##0">
                  <c:v>12732.428571428571</c:v>
                </c:pt>
                <c:pt idx="167" formatCode="#,##0">
                  <c:v>12007.428571428571</c:v>
                </c:pt>
                <c:pt idx="168" formatCode="#,##0">
                  <c:v>11849.714285714286</c:v>
                </c:pt>
                <c:pt idx="169" formatCode="#,##0">
                  <c:v>12027.142857142857</c:v>
                </c:pt>
                <c:pt idx="170" formatCode="#,##0">
                  <c:v>11587.714285714286</c:v>
                </c:pt>
                <c:pt idx="171" formatCode="#,##0">
                  <c:v>11702.857142857143</c:v>
                </c:pt>
                <c:pt idx="172" formatCode="#,##0">
                  <c:v>12466.428571428571</c:v>
                </c:pt>
                <c:pt idx="173" formatCode="#,##0">
                  <c:v>13637.571428571429</c:v>
                </c:pt>
                <c:pt idx="174" formatCode="#,##0">
                  <c:v>14917.714285714286</c:v>
                </c:pt>
                <c:pt idx="175" formatCode="#,##0">
                  <c:v>15799.142857142857</c:v>
                </c:pt>
                <c:pt idx="176" formatCode="#,##0">
                  <c:v>16596.285714285714</c:v>
                </c:pt>
                <c:pt idx="177" formatCode="#,##0">
                  <c:v>17916.857142857141</c:v>
                </c:pt>
                <c:pt idx="178" formatCode="#,##0">
                  <c:v>18361.857142857141</c:v>
                </c:pt>
                <c:pt idx="179" formatCode="#,##0">
                  <c:v>18790.428571428572</c:v>
                </c:pt>
                <c:pt idx="180" formatCode="#,##0">
                  <c:v>17919.142857142859</c:v>
                </c:pt>
                <c:pt idx="181" formatCode="#,##0">
                  <c:v>17687.857142857141</c:v>
                </c:pt>
                <c:pt idx="182" formatCode="#,##0">
                  <c:v>17218.428571428572</c:v>
                </c:pt>
                <c:pt idx="183" formatCode="#,##0">
                  <c:v>17359.571428571428</c:v>
                </c:pt>
                <c:pt idx="184" formatCode="#,##0">
                  <c:v>17115</c:v>
                </c:pt>
                <c:pt idx="185" formatCode="#,##0">
                  <c:v>17322.285714285714</c:v>
                </c:pt>
                <c:pt idx="186" formatCode="#,##0">
                  <c:v>16712.428571428572</c:v>
                </c:pt>
                <c:pt idx="187" formatCode="#,##0">
                  <c:v>16985</c:v>
                </c:pt>
                <c:pt idx="188" formatCode="#,##0">
                  <c:v>17215.714285714286</c:v>
                </c:pt>
                <c:pt idx="189" formatCode="#,##0">
                  <c:v>17402.428571428572</c:v>
                </c:pt>
                <c:pt idx="190" formatCode="#,##0">
                  <c:v>16520.571428571428</c:v>
                </c:pt>
                <c:pt idx="191" formatCode="#,##0">
                  <c:v>16664.571428571428</c:v>
                </c:pt>
                <c:pt idx="192" formatCode="#,##0">
                  <c:v>18128.714285714286</c:v>
                </c:pt>
                <c:pt idx="193" formatCode="#,##0">
                  <c:v>19275.142857142859</c:v>
                </c:pt>
                <c:pt idx="194" formatCode="#,##0">
                  <c:v>21119.857142857141</c:v>
                </c:pt>
                <c:pt idx="195" formatCode="#,##0">
                  <c:v>21693</c:v>
                </c:pt>
                <c:pt idx="196" formatCode="#,##0">
                  <c:v>22537.428571428572</c:v>
                </c:pt>
                <c:pt idx="197" formatCode="#,##0">
                  <c:v>24734.285714285714</c:v>
                </c:pt>
                <c:pt idx="198" formatCode="#,##0">
                  <c:v>26054.428571428572</c:v>
                </c:pt>
                <c:pt idx="199" formatCode="#,##0">
                  <c:v>25479.428571428572</c:v>
                </c:pt>
                <c:pt idx="200" formatCode="#,##0">
                  <c:v>24998.285714285714</c:v>
                </c:pt>
                <c:pt idx="201" formatCode="#,##0">
                  <c:v>24117.571428571428</c:v>
                </c:pt>
                <c:pt idx="202" formatCode="#,##0">
                  <c:v>24779.285714285714</c:v>
                </c:pt>
                <c:pt idx="203" formatCode="#,##0">
                  <c:v>26001.285714285714</c:v>
                </c:pt>
                <c:pt idx="204" formatCode="#,##0">
                  <c:v>25256.285714285714</c:v>
                </c:pt>
                <c:pt idx="205" formatCode="#,##0">
                  <c:v>26003.571428571428</c:v>
                </c:pt>
                <c:pt idx="206" formatCode="#,##0">
                  <c:v>26302.857142857141</c:v>
                </c:pt>
                <c:pt idx="207" formatCode="#,##0">
                  <c:v>26889.142857142859</c:v>
                </c:pt>
                <c:pt idx="208" formatCode="#,##0">
                  <c:v>27007.285714285714</c:v>
                </c:pt>
                <c:pt idx="209" formatCode="#,##0">
                  <c:v>27409</c:v>
                </c:pt>
                <c:pt idx="210" formatCode="#,##0">
                  <c:v>26955.571428571428</c:v>
                </c:pt>
                <c:pt idx="211" formatCode="#,##0">
                  <c:v>27733</c:v>
                </c:pt>
                <c:pt idx="212" formatCode="#,##0">
                  <c:v>27091.571428571428</c:v>
                </c:pt>
                <c:pt idx="213" formatCode="#,##0">
                  <c:v>27150.428571428572</c:v>
                </c:pt>
                <c:pt idx="214" formatCode="#,##0">
                  <c:v>26931</c:v>
                </c:pt>
                <c:pt idx="215" formatCode="#,##0">
                  <c:v>27051.142857142859</c:v>
                </c:pt>
                <c:pt idx="216" formatCode="#,##0">
                  <c:v>26356</c:v>
                </c:pt>
                <c:pt idx="217" formatCode="#,##0">
                  <c:v>26107.714285714286</c:v>
                </c:pt>
                <c:pt idx="218" formatCode="#,##0">
                  <c:v>26283</c:v>
                </c:pt>
                <c:pt idx="219" formatCode="#,##0">
                  <c:v>26655.142857142859</c:v>
                </c:pt>
                <c:pt idx="220" formatCode="#,##0">
                  <c:v>28410.428571428572</c:v>
                </c:pt>
                <c:pt idx="221" formatCode="#,##0">
                  <c:v>29775.142857142859</c:v>
                </c:pt>
                <c:pt idx="222" formatCode="#,##0">
                  <c:v>29849.714285714286</c:v>
                </c:pt>
                <c:pt idx="223" formatCode="#,##0">
                  <c:v>31313.571428571428</c:v>
                </c:pt>
                <c:pt idx="224" formatCode="#,##0">
                  <c:v>33293.428571428572</c:v>
                </c:pt>
                <c:pt idx="225" formatCode="#,##0">
                  <c:v>33990.142857142855</c:v>
                </c:pt>
                <c:pt idx="226" formatCode="#,##0">
                  <c:v>34164.142857142855</c:v>
                </c:pt>
                <c:pt idx="227" formatCode="#,##0">
                  <c:v>32889.714285714283</c:v>
                </c:pt>
                <c:pt idx="228" formatCode="#,##0">
                  <c:v>31789.857142857141</c:v>
                </c:pt>
                <c:pt idx="229" formatCode="#,##0">
                  <c:v>31826.714285714286</c:v>
                </c:pt>
                <c:pt idx="230" formatCode="#,##0">
                  <c:v>30710.142857142859</c:v>
                </c:pt>
                <c:pt idx="231" formatCode="#,##0">
                  <c:v>29217.571428571428</c:v>
                </c:pt>
                <c:pt idx="232" formatCode="#,##0">
                  <c:v>28296.571428571428</c:v>
                </c:pt>
                <c:pt idx="233" formatCode="#,##0">
                  <c:v>28195.571428571428</c:v>
                </c:pt>
                <c:pt idx="234" formatCode="#,##0">
                  <c:v>28550.285714285714</c:v>
                </c:pt>
                <c:pt idx="235" formatCode="#,##0">
                  <c:v>29334.428571428572</c:v>
                </c:pt>
                <c:pt idx="236" formatCode="#,##0">
                  <c:v>28844.571428571428</c:v>
                </c:pt>
                <c:pt idx="237" formatCode="#,##0">
                  <c:v>27964</c:v>
                </c:pt>
                <c:pt idx="238" formatCode="#,##0">
                  <c:v>27840.571428571428</c:v>
                </c:pt>
                <c:pt idx="239" formatCode="#,##0">
                  <c:v>27375.857142857141</c:v>
                </c:pt>
                <c:pt idx="240" formatCode="#,##0">
                  <c:v>26230.285714285714</c:v>
                </c:pt>
                <c:pt idx="241" formatCode="#,##0">
                  <c:v>24887.142857142859</c:v>
                </c:pt>
                <c:pt idx="242" formatCode="#,##0">
                  <c:v>24314.857142857141</c:v>
                </c:pt>
                <c:pt idx="243" formatCode="#,##0">
                  <c:v>24169</c:v>
                </c:pt>
                <c:pt idx="244" formatCode="#,##0">
                  <c:v>24327.285714285714</c:v>
                </c:pt>
                <c:pt idx="245" formatCode="#,##0">
                  <c:v>23401.285714285714</c:v>
                </c:pt>
                <c:pt idx="246" formatCode="#,##0">
                  <c:v>23510</c:v>
                </c:pt>
                <c:pt idx="247" formatCode="#,##0">
                  <c:v>24354.714285714286</c:v>
                </c:pt>
                <c:pt idx="248" formatCode="#,##0">
                  <c:v>25239.571428571428</c:v>
                </c:pt>
                <c:pt idx="249" formatCode="#,##0">
                  <c:v>25476.285714285714</c:v>
                </c:pt>
                <c:pt idx="250" formatCode="#,##0">
                  <c:v>25900.571428571428</c:v>
                </c:pt>
                <c:pt idx="251" formatCode="#,##0">
                  <c:v>26557.857142857141</c:v>
                </c:pt>
                <c:pt idx="252" formatCode="#,##0">
                  <c:v>27958.142857142859</c:v>
                </c:pt>
                <c:pt idx="253" formatCode="#,##0">
                  <c:v>29316.142857142859</c:v>
                </c:pt>
                <c:pt idx="254" formatCode="#,##0">
                  <c:v>30057.571428571428</c:v>
                </c:pt>
                <c:pt idx="255" formatCode="#,##0">
                  <c:v>31260.428571428572</c:v>
                </c:pt>
                <c:pt idx="256" formatCode="#,##0">
                  <c:v>32631</c:v>
                </c:pt>
                <c:pt idx="257" formatCode="#,##0">
                  <c:v>33267.428571428572</c:v>
                </c:pt>
                <c:pt idx="258" formatCode="#,##0">
                  <c:v>33670.714285714283</c:v>
                </c:pt>
                <c:pt idx="259" formatCode="#,##0">
                  <c:v>34318.714285714283</c:v>
                </c:pt>
                <c:pt idx="260" formatCode="#,##0">
                  <c:v>34359.571428571428</c:v>
                </c:pt>
                <c:pt idx="261" formatCode="#,##0">
                  <c:v>35034.714285714283</c:v>
                </c:pt>
                <c:pt idx="262" formatCode="#,##0">
                  <c:v>35222.142857142855</c:v>
                </c:pt>
                <c:pt idx="263" formatCode="#,##0">
                  <c:v>34059</c:v>
                </c:pt>
                <c:pt idx="264" formatCode="#,##0">
                  <c:v>34221.714285714283</c:v>
                </c:pt>
                <c:pt idx="265" formatCode="#,##0">
                  <c:v>34188</c:v>
                </c:pt>
                <c:pt idx="266" formatCode="#,##0">
                  <c:v>32932.571428571428</c:v>
                </c:pt>
                <c:pt idx="267" formatCode="#,##0">
                  <c:v>33764.428571428572</c:v>
                </c:pt>
                <c:pt idx="268" formatCode="#,##0">
                  <c:v>33327.285714285717</c:v>
                </c:pt>
                <c:pt idx="269" formatCode="#,##0">
                  <c:v>33360.285714285717</c:v>
                </c:pt>
                <c:pt idx="270" formatCode="#,##0">
                  <c:v>34321.857142857145</c:v>
                </c:pt>
                <c:pt idx="271" formatCode="#,##0">
                  <c:v>34962.714285714283</c:v>
                </c:pt>
                <c:pt idx="272" formatCode="#,##0">
                  <c:v>35320.571428571428</c:v>
                </c:pt>
                <c:pt idx="273" formatCode="#,##0">
                  <c:v>36738.285714285717</c:v>
                </c:pt>
                <c:pt idx="274" formatCode="#,##0">
                  <c:v>36472.714285714283</c:v>
                </c:pt>
                <c:pt idx="275" formatCode="#,##0">
                  <c:v>37518</c:v>
                </c:pt>
                <c:pt idx="276" formatCode="#,##0">
                  <c:v>37560.857142857145</c:v>
                </c:pt>
                <c:pt idx="277" formatCode="#,##0">
                  <c:v>37509.714285714283</c:v>
                </c:pt>
                <c:pt idx="278" formatCode="#,##0">
                  <c:v>37164.571428571428</c:v>
                </c:pt>
                <c:pt idx="279" formatCode="#,##0">
                  <c:v>35983.571428571428</c:v>
                </c:pt>
                <c:pt idx="280" formatCode="#,##0">
                  <c:v>35382.571428571428</c:v>
                </c:pt>
                <c:pt idx="281" formatCode="#,##0">
                  <c:v>33761.571428571428</c:v>
                </c:pt>
                <c:pt idx="282" formatCode="#,##0">
                  <c:v>31930.571428571428</c:v>
                </c:pt>
                <c:pt idx="283" formatCode="#,##0">
                  <c:v>31937.857142857141</c:v>
                </c:pt>
                <c:pt idx="284" formatCode="#,##0">
                  <c:v>32056.142857142859</c:v>
                </c:pt>
                <c:pt idx="285" formatCode="#,##0">
                  <c:v>31590.714285714286</c:v>
                </c:pt>
                <c:pt idx="286" formatCode="#,##0">
                  <c:v>32705.571428571428</c:v>
                </c:pt>
                <c:pt idx="287" formatCode="#,##0">
                  <c:v>33471.857142857145</c:v>
                </c:pt>
                <c:pt idx="288" formatCode="#,##0">
                  <c:v>34340.142857142855</c:v>
                </c:pt>
                <c:pt idx="289" formatCode="#,##0">
                  <c:v>35882.857142857145</c:v>
                </c:pt>
                <c:pt idx="290" formatCode="#,##0">
                  <c:v>35701.142857142855</c:v>
                </c:pt>
                <c:pt idx="291" formatCode="#,##0">
                  <c:v>36293.285714285717</c:v>
                </c:pt>
                <c:pt idx="292" formatCode="#,##0">
                  <c:v>36791.857142857145</c:v>
                </c:pt>
                <c:pt idx="293" formatCode="#,##0">
                  <c:v>36131.428571428572</c:v>
                </c:pt>
                <c:pt idx="294" formatCode="#,##0">
                  <c:v>34977</c:v>
                </c:pt>
                <c:pt idx="295" formatCode="#,##0">
                  <c:v>34543</c:v>
                </c:pt>
                <c:pt idx="296" formatCode="#,##0">
                  <c:v>34060.285714285717</c:v>
                </c:pt>
                <c:pt idx="297" formatCode="#,##0">
                  <c:v>33577</c:v>
                </c:pt>
                <c:pt idx="298" formatCode="#,##0">
                  <c:v>32051</c:v>
                </c:pt>
                <c:pt idx="299" formatCode="#,##0">
                  <c:v>32135</c:v>
                </c:pt>
                <c:pt idx="300" formatCode="#,##0">
                  <c:v>32403.142857142859</c:v>
                </c:pt>
                <c:pt idx="301" formatCode="#,##0">
                  <c:v>34122.714285714283</c:v>
                </c:pt>
                <c:pt idx="302" formatCode="#,##0">
                  <c:v>35670.571428571428</c:v>
                </c:pt>
                <c:pt idx="303" formatCode="#,##0">
                  <c:v>35268.142857142855</c:v>
                </c:pt>
                <c:pt idx="304" formatCode="#,##0">
                  <c:v>34163.857142857145</c:v>
                </c:pt>
                <c:pt idx="305" formatCode="#,##0">
                  <c:v>33184.857142857145</c:v>
                </c:pt>
                <c:pt idx="306" formatCode="#,##0">
                  <c:v>32949.571428571428</c:v>
                </c:pt>
                <c:pt idx="307" formatCode="#,##0">
                  <c:v>33526.857142857145</c:v>
                </c:pt>
                <c:pt idx="308" formatCode="#,##0">
                  <c:v>32884.571428571428</c:v>
                </c:pt>
                <c:pt idx="309" formatCode="#,##0">
                  <c:v>32933.857142857145</c:v>
                </c:pt>
                <c:pt idx="310" formatCode="#,##0">
                  <c:v>34009</c:v>
                </c:pt>
                <c:pt idx="311" formatCode="#,##0">
                  <c:v>36181</c:v>
                </c:pt>
                <c:pt idx="312" formatCode="#,##0">
                  <c:v>38342.285714285717</c:v>
                </c:pt>
                <c:pt idx="313" formatCode="#,##0">
                  <c:v>38908.714285714283</c:v>
                </c:pt>
                <c:pt idx="314" formatCode="#,##0">
                  <c:v>38519.714285714283</c:v>
                </c:pt>
                <c:pt idx="315" formatCode="#,##0">
                  <c:v>38839.571428571428</c:v>
                </c:pt>
                <c:pt idx="316" formatCode="#,##0">
                  <c:v>39160</c:v>
                </c:pt>
                <c:pt idx="317" formatCode="#,##0">
                  <c:v>39346.571428571428</c:v>
                </c:pt>
                <c:pt idx="318" formatCode="#,##0">
                  <c:v>40326.714285714283</c:v>
                </c:pt>
                <c:pt idx="319" formatCode="#,##0">
                  <c:v>41162.428571428572</c:v>
                </c:pt>
                <c:pt idx="320" formatCode="#,##0">
                  <c:v>41537.714285714283</c:v>
                </c:pt>
                <c:pt idx="321" formatCode="#,##0">
                  <c:v>42171</c:v>
                </c:pt>
                <c:pt idx="322" formatCode="#,##0">
                  <c:v>42588.571428571428</c:v>
                </c:pt>
                <c:pt idx="323" formatCode="#,##0">
                  <c:v>42127.285714285717</c:v>
                </c:pt>
                <c:pt idx="324" formatCode="#,##0">
                  <c:v>41788.428571428572</c:v>
                </c:pt>
                <c:pt idx="325" formatCode="#,##0">
                  <c:v>42116.714285714283</c:v>
                </c:pt>
                <c:pt idx="326" formatCode="#,##0">
                  <c:v>41778</c:v>
                </c:pt>
                <c:pt idx="327" formatCode="#,##0">
                  <c:v>41933.142857142855</c:v>
                </c:pt>
                <c:pt idx="328" formatCode="#,##0">
                  <c:v>42247.285714285717</c:v>
                </c:pt>
                <c:pt idx="329" formatCode="#,##0">
                  <c:v>42908.142857142855</c:v>
                </c:pt>
                <c:pt idx="330" formatCode="#,##0">
                  <c:v>43300</c:v>
                </c:pt>
                <c:pt idx="331" formatCode="#,##0">
                  <c:v>44784.142857142855</c:v>
                </c:pt>
                <c:pt idx="332" formatCode="#,##0">
                  <c:v>44877.714285714283</c:v>
                </c:pt>
                <c:pt idx="333" formatCode="#,##0">
                  <c:v>44540.857142857145</c:v>
                </c:pt>
                <c:pt idx="334" formatCode="#,##0">
                  <c:v>44213.142857142855</c:v>
                </c:pt>
                <c:pt idx="335" formatCode="#,##0">
                  <c:v>43829.285714285717</c:v>
                </c:pt>
                <c:pt idx="336" formatCode="#,##0">
                  <c:v>43093.142857142855</c:v>
                </c:pt>
                <c:pt idx="337" formatCode="#,##0">
                  <c:v>43150.571428571428</c:v>
                </c:pt>
                <c:pt idx="338" formatCode="#,##0">
                  <c:v>41444</c:v>
                </c:pt>
                <c:pt idx="339" formatCode="#,##0">
                  <c:v>40274.285714285717</c:v>
                </c:pt>
                <c:pt idx="340" formatCode="#,##0">
                  <c:v>41341.857142857145</c:v>
                </c:pt>
                <c:pt idx="341" formatCode="#,##0">
                  <c:v>41018.714285714283</c:v>
                </c:pt>
                <c:pt idx="342" formatCode="#,##0">
                  <c:v>40464.714285714283</c:v>
                </c:pt>
                <c:pt idx="343" formatCode="#,##0">
                  <c:v>39833.857142857145</c:v>
                </c:pt>
                <c:pt idx="344" formatCode="#,##0">
                  <c:v>38999.571428571428</c:v>
                </c:pt>
                <c:pt idx="345" formatCode="#,##0">
                  <c:v>38461.428571428572</c:v>
                </c:pt>
                <c:pt idx="346" formatCode="#,##0">
                  <c:v>37200.428571428572</c:v>
                </c:pt>
                <c:pt idx="347" formatCode="#,##0">
                  <c:v>33884.285714285717</c:v>
                </c:pt>
                <c:pt idx="348" formatCode="#,##0">
                  <c:v>32934.285714285717</c:v>
                </c:pt>
                <c:pt idx="349" formatCode="#,##0">
                  <c:v>31738</c:v>
                </c:pt>
                <c:pt idx="350" formatCode="#,##0">
                  <c:v>29970.571428571428</c:v>
                </c:pt>
                <c:pt idx="351" formatCode="#,##0">
                  <c:v>27355.857142857141</c:v>
                </c:pt>
                <c:pt idx="352" formatCode="#,##0">
                  <c:v>25092.285714285714</c:v>
                </c:pt>
                <c:pt idx="353" formatCode="#,##0">
                  <c:v>30293.714285714286</c:v>
                </c:pt>
                <c:pt idx="354" formatCode="#,##0">
                  <c:v>31333.857142857141</c:v>
                </c:pt>
                <c:pt idx="355" formatCode="#,##0">
                  <c:v>32056.571428571428</c:v>
                </c:pt>
                <c:pt idx="356" formatCode="#,##0">
                  <c:v>35432.571428571428</c:v>
                </c:pt>
                <c:pt idx="357" formatCode="#,##0">
                  <c:v>39635.428571428572</c:v>
                </c:pt>
                <c:pt idx="358" formatCode="#,##0">
                  <c:v>43882</c:v>
                </c:pt>
                <c:pt idx="359" formatCode="#,##0">
                  <c:v>47805.285714285717</c:v>
                </c:pt>
                <c:pt idx="360" formatCode="#,##0">
                  <c:v>43227</c:v>
                </c:pt>
                <c:pt idx="361" formatCode="#,##0">
                  <c:v>43116.142857142855</c:v>
                </c:pt>
                <c:pt idx="362" formatCode="#,##0">
                  <c:v>41961.857142857145</c:v>
                </c:pt>
                <c:pt idx="363" formatCode="#,##0">
                  <c:v>38485.714285714283</c:v>
                </c:pt>
                <c:pt idx="364" formatCode="#,##0">
                  <c:v>35539.857142857145</c:v>
                </c:pt>
                <c:pt idx="365" formatCode="#,##0">
                  <c:v>34143.571428571428</c:v>
                </c:pt>
                <c:pt idx="366" formatCode="#,##0">
                  <c:v>32497.428571428572</c:v>
                </c:pt>
                <c:pt idx="367" formatCode="#,##0">
                  <c:v>29859.142857142859</c:v>
                </c:pt>
                <c:pt idx="368" formatCode="#,##0">
                  <c:v>30786.285714285714</c:v>
                </c:pt>
                <c:pt idx="369" formatCode="#,##0">
                  <c:v>32022.714285714286</c:v>
                </c:pt>
                <c:pt idx="370" formatCode="#,##0">
                  <c:v>34722.285714285717</c:v>
                </c:pt>
                <c:pt idx="371" formatCode="#,##0">
                  <c:v>36718.285714285717</c:v>
                </c:pt>
                <c:pt idx="372" formatCode="#,##0">
                  <c:v>38712.285714285717</c:v>
                </c:pt>
                <c:pt idx="373" formatCode="#,##0">
                  <c:v>40313.571428571428</c:v>
                </c:pt>
                <c:pt idx="374" formatCode="#,##0">
                  <c:v>43709.285714285717</c:v>
                </c:pt>
                <c:pt idx="375" formatCode="#,##0">
                  <c:v>45462.428571428572</c:v>
                </c:pt>
                <c:pt idx="376" formatCode="#,##0">
                  <c:v>45207.857142857145</c:v>
                </c:pt>
                <c:pt idx="377" formatCode="#,##0">
                  <c:v>45731.428571428572</c:v>
                </c:pt>
                <c:pt idx="378" formatCode="#,##0">
                  <c:v>46174.571428571428</c:v>
                </c:pt>
                <c:pt idx="379" formatCode="#,##0">
                  <c:v>45764.142857142855</c:v>
                </c:pt>
                <c:pt idx="380" formatCode="#,##0">
                  <c:v>43798.142857142855</c:v>
                </c:pt>
                <c:pt idx="381" formatCode="#,##0">
                  <c:v>43926</c:v>
                </c:pt>
                <c:pt idx="382" formatCode="#,##0">
                  <c:v>42999</c:v>
                </c:pt>
                <c:pt idx="383" formatCode="#,##0">
                  <c:v>42742.142857142855</c:v>
                </c:pt>
                <c:pt idx="384" formatCode="#,##0">
                  <c:v>42182.142857142855</c:v>
                </c:pt>
                <c:pt idx="385" formatCode="#,##0">
                  <c:v>42619.428571428572</c:v>
                </c:pt>
                <c:pt idx="386" formatCode="#,##0">
                  <c:v>41300.285714285717</c:v>
                </c:pt>
                <c:pt idx="387" formatCode="#,##0">
                  <c:v>43798.714285714283</c:v>
                </c:pt>
                <c:pt idx="388" formatCode="#,##0">
                  <c:v>44606.714285714283</c:v>
                </c:pt>
                <c:pt idx="389" formatCode="#,##0">
                  <c:v>44923</c:v>
                </c:pt>
                <c:pt idx="390" formatCode="#,##0">
                  <c:v>45542.142857142855</c:v>
                </c:pt>
                <c:pt idx="391" formatCode="#,##0">
                  <c:v>45750.714285714283</c:v>
                </c:pt>
                <c:pt idx="392" formatCode="#,##0">
                  <c:v>45488.142857142855</c:v>
                </c:pt>
                <c:pt idx="393" formatCode="#,##0">
                  <c:v>44919</c:v>
                </c:pt>
                <c:pt idx="394" formatCode="#,##0">
                  <c:v>45135.285714285717</c:v>
                </c:pt>
                <c:pt idx="395" formatCode="#,##0">
                  <c:v>43676.285714285717</c:v>
                </c:pt>
                <c:pt idx="396" formatCode="#,##0">
                  <c:v>42271.142857142855</c:v>
                </c:pt>
                <c:pt idx="397" formatCode="#,##0">
                  <c:v>42734.428571428572</c:v>
                </c:pt>
                <c:pt idx="398" formatCode="#,##0">
                  <c:v>42635.142857142855</c:v>
                </c:pt>
                <c:pt idx="399" formatCode="#,##0">
                  <c:v>42845.428571428572</c:v>
                </c:pt>
                <c:pt idx="400" formatCode="#,##0">
                  <c:v>43977.285714285717</c:v>
                </c:pt>
                <c:pt idx="401" formatCode="#,##0">
                  <c:v>43878.285714285717</c:v>
                </c:pt>
                <c:pt idx="402" formatCode="#,##0">
                  <c:v>44846</c:v>
                </c:pt>
                <c:pt idx="403" formatCode="#,##0">
                  <c:v>45940.571428571428</c:v>
                </c:pt>
                <c:pt idx="404" formatCode="#,##0">
                  <c:v>45517.285714285717</c:v>
                </c:pt>
                <c:pt idx="405" formatCode="#,##0">
                  <c:v>44958.285714285717</c:v>
                </c:pt>
                <c:pt idx="406" formatCode="#,##0">
                  <c:v>45084.285714285717</c:v>
                </c:pt>
                <c:pt idx="407" formatCode="#,##0">
                  <c:v>43759.857142857145</c:v>
                </c:pt>
                <c:pt idx="408" formatCode="#,##0">
                  <c:v>42970.571428571428</c:v>
                </c:pt>
                <c:pt idx="409" formatCode="#,##0">
                  <c:v>43258.857142857145</c:v>
                </c:pt>
                <c:pt idx="410" formatCode="#,##0">
                  <c:v>43437.142857142855</c:v>
                </c:pt>
                <c:pt idx="411" formatCode="#,##0">
                  <c:v>43488.857142857145</c:v>
                </c:pt>
                <c:pt idx="412" formatCode="#,##0">
                  <c:v>43893.571428571428</c:v>
                </c:pt>
                <c:pt idx="413" formatCode="#,##0">
                  <c:v>43531.571428571428</c:v>
                </c:pt>
                <c:pt idx="414" formatCode="#,##0">
                  <c:v>43940.428571428572</c:v>
                </c:pt>
                <c:pt idx="415" formatCode="#,##0">
                  <c:v>44933.714285714283</c:v>
                </c:pt>
                <c:pt idx="416" formatCode="#,##0">
                  <c:v>43699.571428571428</c:v>
                </c:pt>
                <c:pt idx="417" formatCode="#,##0">
                  <c:v>43315</c:v>
                </c:pt>
                <c:pt idx="418" formatCode="#,##0">
                  <c:v>43492.857142857145</c:v>
                </c:pt>
                <c:pt idx="419" formatCode="#,##0">
                  <c:v>43435.714285714283</c:v>
                </c:pt>
                <c:pt idx="420" formatCode="#,##0">
                  <c:v>43976.857142857145</c:v>
                </c:pt>
                <c:pt idx="421" formatCode="#,##0">
                  <c:v>43121</c:v>
                </c:pt>
                <c:pt idx="422" formatCode="#,##0">
                  <c:v>43092.714285714283</c:v>
                </c:pt>
                <c:pt idx="423" formatCode="#,##0">
                  <c:v>44536.285714285717</c:v>
                </c:pt>
                <c:pt idx="424" formatCode="#,##0">
                  <c:v>44459</c:v>
                </c:pt>
                <c:pt idx="425" formatCode="#,##0">
                  <c:v>44439.571428571428</c:v>
                </c:pt>
                <c:pt idx="426" formatCode="#,##0">
                  <c:v>44274.714285714283</c:v>
                </c:pt>
                <c:pt idx="427" formatCode="#,##0">
                  <c:v>44223.428571428572</c:v>
                </c:pt>
                <c:pt idx="428" formatCode="#,##0">
                  <c:v>45669</c:v>
                </c:pt>
                <c:pt idx="429" formatCode="#,##0">
                  <c:v>44903.142857142855</c:v>
                </c:pt>
                <c:pt idx="430" formatCode="#,##0">
                  <c:v>44184.714285714283</c:v>
                </c:pt>
                <c:pt idx="431" formatCode="#,##0">
                  <c:v>44610.857142857145</c:v>
                </c:pt>
                <c:pt idx="432" formatCode="#,##0">
                  <c:v>44305.142857142855</c:v>
                </c:pt>
                <c:pt idx="433" formatCode="#,##0">
                  <c:v>43769.428571428572</c:v>
                </c:pt>
                <c:pt idx="434" formatCode="#,##0">
                  <c:v>42848.571428571428</c:v>
                </c:pt>
                <c:pt idx="435" formatCode="#,##0">
                  <c:v>41057.714285714283</c:v>
                </c:pt>
                <c:pt idx="436" formatCode="#,##0">
                  <c:v>36999.285714285717</c:v>
                </c:pt>
                <c:pt idx="437" formatCode="#,##0">
                  <c:v>32615</c:v>
                </c:pt>
                <c:pt idx="438" formatCode="#,##0">
                  <c:v>29445.571428571428</c:v>
                </c:pt>
                <c:pt idx="439" formatCode="#,##0">
                  <c:v>29072.857142857141</c:v>
                </c:pt>
                <c:pt idx="440" formatCode="#,##0">
                  <c:v>29790.714285714286</c:v>
                </c:pt>
                <c:pt idx="441" formatCode="#,##0">
                  <c:v>29564.142857142859</c:v>
                </c:pt>
                <c:pt idx="442" formatCode="#,##0">
                  <c:v>31638.142857142859</c:v>
                </c:pt>
                <c:pt idx="443" formatCode="#,##0">
                  <c:v>36512.142857142855</c:v>
                </c:pt>
                <c:pt idx="444" formatCode="#,##0">
                  <c:v>44475</c:v>
                </c:pt>
                <c:pt idx="445" formatCode="#,##0">
                  <c:v>47224.428571428572</c:v>
                </c:pt>
                <c:pt idx="446" formatCode="#,##0">
                  <c:v>50944.285714285717</c:v>
                </c:pt>
                <c:pt idx="447" formatCode="#,##0">
                  <c:v>53432.571428571428</c:v>
                </c:pt>
                <c:pt idx="448" formatCode="#,##0">
                  <c:v>56055</c:v>
                </c:pt>
                <c:pt idx="449" formatCode="#,##0">
                  <c:v>56506.428571428572</c:v>
                </c:pt>
                <c:pt idx="450" formatCode="#,##0">
                  <c:v>57442.857142857145</c:v>
                </c:pt>
                <c:pt idx="451" formatCode="#,##0">
                  <c:v>57643.857142857145</c:v>
                </c:pt>
                <c:pt idx="452" formatCode="#,##0">
                  <c:v>61939.428571428572</c:v>
                </c:pt>
                <c:pt idx="453" formatCode="#,##0">
                  <c:v>61718.428571428572</c:v>
                </c:pt>
                <c:pt idx="454" formatCode="#,##0">
                  <c:v>61587.714285714283</c:v>
                </c:pt>
                <c:pt idx="455" formatCode="#,##0">
                  <c:v>60121.857142857145</c:v>
                </c:pt>
                <c:pt idx="456" formatCode="#,##0">
                  <c:v>59180.857142857145</c:v>
                </c:pt>
                <c:pt idx="457" formatCode="#,##0">
                  <c:v>58606.714285714283</c:v>
                </c:pt>
                <c:pt idx="458" formatCode="#,##0">
                  <c:v>57480.285714285717</c:v>
                </c:pt>
                <c:pt idx="459" formatCode="#,##0">
                  <c:v>55315.714285714283</c:v>
                </c:pt>
                <c:pt idx="460" formatCode="#,##0">
                  <c:v>54915.428571428572</c:v>
                </c:pt>
                <c:pt idx="461" formatCode="#,##0">
                  <c:v>54630.285714285717</c:v>
                </c:pt>
                <c:pt idx="462" formatCode="#,##0">
                  <c:v>57142.285714285717</c:v>
                </c:pt>
                <c:pt idx="463" formatCode="#,##0">
                  <c:v>60114</c:v>
                </c:pt>
                <c:pt idx="464" formatCode="#,##0">
                  <c:v>61632.428571428572</c:v>
                </c:pt>
                <c:pt idx="465" formatCode="#,##0">
                  <c:v>62915</c:v>
                </c:pt>
                <c:pt idx="466" formatCode="#,##0">
                  <c:v>63841</c:v>
                </c:pt>
                <c:pt idx="467" formatCode="#,##0">
                  <c:v>63701</c:v>
                </c:pt>
                <c:pt idx="468" formatCode="#,##0">
                  <c:v>63875</c:v>
                </c:pt>
                <c:pt idx="469" formatCode="#,##0">
                  <c:v>62442</c:v>
                </c:pt>
                <c:pt idx="470" formatCode="#,##0">
                  <c:v>58376.142857142855</c:v>
                </c:pt>
                <c:pt idx="471" formatCode="#,##0">
                  <c:v>59851.285714285717</c:v>
                </c:pt>
                <c:pt idx="472" formatCode="#,##0">
                  <c:v>59797</c:v>
                </c:pt>
                <c:pt idx="473" formatCode="#,##0">
                  <c:v>61574.285714285717</c:v>
                </c:pt>
                <c:pt idx="474" formatCode="#,##0">
                  <c:v>63271.285714285717</c:v>
                </c:pt>
                <c:pt idx="475" formatCode="#,##0">
                  <c:v>64649.571428571428</c:v>
                </c:pt>
                <c:pt idx="476" formatCode="#,##0">
                  <c:v>66305.142857142855</c:v>
                </c:pt>
                <c:pt idx="477" formatCode="#,##0">
                  <c:v>70922.142857142855</c:v>
                </c:pt>
                <c:pt idx="478" formatCode="#,##0">
                  <c:v>72519.428571428565</c:v>
                </c:pt>
                <c:pt idx="479" formatCode="#,##0">
                  <c:v>75611.71428571429</c:v>
                </c:pt>
                <c:pt idx="480" formatCode="#,##0">
                  <c:v>78850.142857142855</c:v>
                </c:pt>
                <c:pt idx="481" formatCode="#,##0">
                  <c:v>81607.857142857145</c:v>
                </c:pt>
                <c:pt idx="482" formatCode="#,##0">
                  <c:v>84223.142857142855</c:v>
                </c:pt>
                <c:pt idx="483" formatCode="#,##0">
                  <c:v>88396.142857142855</c:v>
                </c:pt>
                <c:pt idx="484" formatCode="#,##0">
                  <c:v>92521</c:v>
                </c:pt>
                <c:pt idx="485" formatCode="#,##0">
                  <c:v>93673.71428571429</c:v>
                </c:pt>
                <c:pt idx="486" formatCode="#,##0">
                  <c:v>94718.571428571435</c:v>
                </c:pt>
                <c:pt idx="487" formatCode="#,##0">
                  <c:v>96534.142857142855</c:v>
                </c:pt>
                <c:pt idx="488" formatCode="#,##0">
                  <c:v>97499.71428571429</c:v>
                </c:pt>
                <c:pt idx="489" formatCode="#,##0">
                  <c:v>99175.428571428565</c:v>
                </c:pt>
                <c:pt idx="490" formatCode="#,##0">
                  <c:v>104434.28571428571</c:v>
                </c:pt>
                <c:pt idx="491" formatCode="#,##0">
                  <c:v>109961.71428571429</c:v>
                </c:pt>
                <c:pt idx="492" formatCode="#,##0">
                  <c:v>115299.42857142857</c:v>
                </c:pt>
                <c:pt idx="493" formatCode="#,##0">
                  <c:v>120905.14285714286</c:v>
                </c:pt>
                <c:pt idx="494" formatCode="#,##0">
                  <c:v>125806.71428571429</c:v>
                </c:pt>
                <c:pt idx="495" formatCode="#,##0">
                  <c:v>131772.85714285713</c:v>
                </c:pt>
                <c:pt idx="496" formatCode="#,##0">
                  <c:v>136189.85714285713</c:v>
                </c:pt>
                <c:pt idx="497" formatCode="#,##0">
                  <c:v>139416.85714285713</c:v>
                </c:pt>
                <c:pt idx="498" formatCode="#,##0">
                  <c:v>143831.42857142858</c:v>
                </c:pt>
                <c:pt idx="499" formatCode="#,##0">
                  <c:v>150886.42857142858</c:v>
                </c:pt>
                <c:pt idx="500" formatCode="#,##0">
                  <c:v>156202.28571428571</c:v>
                </c:pt>
                <c:pt idx="501" formatCode="#,##0">
                  <c:v>162381.85714285713</c:v>
                </c:pt>
                <c:pt idx="502" formatCode="#,##0">
                  <c:v>163809.14285714287</c:v>
                </c:pt>
                <c:pt idx="503" formatCode="#,##0">
                  <c:v>164419.57142857142</c:v>
                </c:pt>
                <c:pt idx="504" formatCode="#,##0">
                  <c:v>158036.71428571429</c:v>
                </c:pt>
                <c:pt idx="505" formatCode="#,##0">
                  <c:v>149947.14285714287</c:v>
                </c:pt>
                <c:pt idx="506" formatCode="#,##0">
                  <c:v>156144.42857142858</c:v>
                </c:pt>
                <c:pt idx="507" formatCode="#,##0">
                  <c:v>159454.28571428571</c:v>
                </c:pt>
                <c:pt idx="508" formatCode="#,##0">
                  <c:v>158226</c:v>
                </c:pt>
                <c:pt idx="509" formatCode="#,##0">
                  <c:v>156239.28571428571</c:v>
                </c:pt>
                <c:pt idx="510" formatCode="#,##0">
                  <c:v>155335.85714285713</c:v>
                </c:pt>
                <c:pt idx="511" formatCode="#,##0">
                  <c:v>164697</c:v>
                </c:pt>
                <c:pt idx="512" formatCode="#,##0">
                  <c:v>174546.85714285713</c:v>
                </c:pt>
                <c:pt idx="513" formatCode="#,##0">
                  <c:v>166655.71428571429</c:v>
                </c:pt>
                <c:pt idx="514" formatCode="#,##0">
                  <c:v>161314.85714285713</c:v>
                </c:pt>
                <c:pt idx="515" formatCode="#,##0">
                  <c:v>157067.57142857142</c:v>
                </c:pt>
                <c:pt idx="516" formatCode="#,##0">
                  <c:v>155427.85714285713</c:v>
                </c:pt>
                <c:pt idx="517" formatCode="#,##0">
                  <c:v>153359.14285714287</c:v>
                </c:pt>
                <c:pt idx="518" formatCode="#,##0">
                  <c:v>149289.14285714287</c:v>
                </c:pt>
                <c:pt idx="519" formatCode="#,##0">
                  <c:v>144093.57142857142</c:v>
                </c:pt>
                <c:pt idx="520" formatCode="#,##0">
                  <c:v>141301.14285714287</c:v>
                </c:pt>
                <c:pt idx="521" formatCode="#,##0">
                  <c:v>139012.71428571429</c:v>
                </c:pt>
                <c:pt idx="522" formatCode="#,##0">
                  <c:v>138131.71428571429</c:v>
                </c:pt>
                <c:pt idx="523" formatCode="#,##0">
                  <c:v>136689.42857142858</c:v>
                </c:pt>
                <c:pt idx="524" formatCode="#,##0">
                  <c:v>135632.57142857142</c:v>
                </c:pt>
                <c:pt idx="525" formatCode="#,##0">
                  <c:v>134838</c:v>
                </c:pt>
                <c:pt idx="526" formatCode="#,##0">
                  <c:v>132930.42857142858</c:v>
                </c:pt>
                <c:pt idx="527" formatCode="#,##0">
                  <c:v>130406.85714285714</c:v>
                </c:pt>
                <c:pt idx="528" formatCode="#,##0">
                  <c:v>130049.85714285714</c:v>
                </c:pt>
                <c:pt idx="529" formatCode="#,##0">
                  <c:v>127530</c:v>
                </c:pt>
                <c:pt idx="530" formatCode="#,##0">
                  <c:v>125701.85714285714</c:v>
                </c:pt>
                <c:pt idx="531" formatCode="#,##0">
                  <c:v>122700.42857142857</c:v>
                </c:pt>
                <c:pt idx="532" formatCode="#,##0">
                  <c:v>116311.28571428571</c:v>
                </c:pt>
                <c:pt idx="533" formatCode="#,##0">
                  <c:v>108192.28571428571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E-4571-A243-8DAE87B8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19697"/>
        <c:axId val="344428245"/>
      </c:lineChart>
      <c:lineChart>
        <c:grouping val="standard"/>
        <c:varyColors val="0"/>
        <c:ser>
          <c:idx val="0"/>
          <c:order val="0"/>
          <c:tx>
            <c:strRef>
              <c:f>'Statistik Harian'!$AO$1</c:f>
              <c:strCache>
                <c:ptCount val="1"/>
                <c:pt idx="0">
                  <c:v>Rasio spesimen/orang diperiksa (rata-rata 7 hari)</c:v>
                </c:pt>
              </c:strCache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Harian'!$AO$2:$AO$1461</c:f>
              <c:numCache>
                <c:formatCode>General</c:formatCode>
                <c:ptCount val="1460"/>
                <c:pt idx="50" formatCode="0.00">
                  <c:v>1.3440807799442895</c:v>
                </c:pt>
                <c:pt idx="51" formatCode="0.00">
                  <c:v>1.4795933294324166</c:v>
                </c:pt>
                <c:pt idx="52" formatCode="0.00">
                  <c:v>1.6342244396455434</c:v>
                </c:pt>
                <c:pt idx="53" formatCode="0.00">
                  <c:v>1.7112584800670785</c:v>
                </c:pt>
                <c:pt idx="54" formatCode="0.00">
                  <c:v>1.6686546933242969</c:v>
                </c:pt>
                <c:pt idx="55" formatCode="0.00">
                  <c:v>1.6213282247765006</c:v>
                </c:pt>
                <c:pt idx="56" formatCode="0.00">
                  <c:v>1.7865738195589764</c:v>
                </c:pt>
                <c:pt idx="57" formatCode="0.00">
                  <c:v>1.5302844831807276</c:v>
                </c:pt>
                <c:pt idx="58" formatCode="0.00">
                  <c:v>1.4623692203847451</c:v>
                </c:pt>
                <c:pt idx="59" formatCode="0.00">
                  <c:v>1.4726082771896054</c:v>
                </c:pt>
                <c:pt idx="60" formatCode="0.00">
                  <c:v>1.4679620887766678</c:v>
                </c:pt>
                <c:pt idx="61" formatCode="0.00">
                  <c:v>1.5694753821338043</c:v>
                </c:pt>
                <c:pt idx="62" formatCode="0.00">
                  <c:v>1.5647606183400868</c:v>
                </c:pt>
                <c:pt idx="63" formatCode="0.00">
                  <c:v>1.589423805913571</c:v>
                </c:pt>
                <c:pt idx="64" formatCode="0.00">
                  <c:v>1.6432994601460782</c:v>
                </c:pt>
                <c:pt idx="65" formatCode="0.00">
                  <c:v>1.6232455060329971</c:v>
                </c:pt>
                <c:pt idx="66" formatCode="0.00">
                  <c:v>1.5340193117846623</c:v>
                </c:pt>
                <c:pt idx="67" formatCode="0.00">
                  <c:v>1.4895078214421977</c:v>
                </c:pt>
                <c:pt idx="68" formatCode="0.00">
                  <c:v>1.4884362680683312</c:v>
                </c:pt>
                <c:pt idx="69" formatCode="0.00">
                  <c:v>1.4684622239825724</c:v>
                </c:pt>
                <c:pt idx="70" formatCode="0.00">
                  <c:v>1.4147837943124271</c:v>
                </c:pt>
                <c:pt idx="71" formatCode="0.00">
                  <c:v>1.3338998561903517</c:v>
                </c:pt>
                <c:pt idx="72" formatCode="0.00">
                  <c:v>1.2715140210959608</c:v>
                </c:pt>
                <c:pt idx="73" formatCode="0.00">
                  <c:v>1.2247813512665946</c:v>
                </c:pt>
                <c:pt idx="74" formatCode="0.00">
                  <c:v>1.1814918966920742</c:v>
                </c:pt>
                <c:pt idx="75" formatCode="0.00">
                  <c:v>1.098849043336664</c:v>
                </c:pt>
                <c:pt idx="76" formatCode="0.00">
                  <c:v>1.0986617685646811</c:v>
                </c:pt>
                <c:pt idx="77" formatCode="0.00">
                  <c:v>1.3468704356809518</c:v>
                </c:pt>
                <c:pt idx="78" formatCode="0.00">
                  <c:v>1.3965387509405571</c:v>
                </c:pt>
                <c:pt idx="79" formatCode="0.00">
                  <c:v>1.4214858266023771</c:v>
                </c:pt>
                <c:pt idx="80" formatCode="0.00">
                  <c:v>1.3745157007775883</c:v>
                </c:pt>
                <c:pt idx="81" formatCode="0.00">
                  <c:v>1.4121061771272636</c:v>
                </c:pt>
                <c:pt idx="82" formatCode="0.00">
                  <c:v>1.5381686171968216</c:v>
                </c:pt>
                <c:pt idx="83" formatCode="0.00">
                  <c:v>1.6506711158702094</c:v>
                </c:pt>
                <c:pt idx="84" formatCode="0.00">
                  <c:v>1.5100609831370515</c:v>
                </c:pt>
                <c:pt idx="85" formatCode="0.00">
                  <c:v>1.6077720582904371</c:v>
                </c:pt>
                <c:pt idx="86" formatCode="0.00">
                  <c:v>1.7082590321713853</c:v>
                </c:pt>
                <c:pt idx="87" formatCode="0.00">
                  <c:v>1.9673720853132941</c:v>
                </c:pt>
                <c:pt idx="88" formatCode="0.00">
                  <c:v>1.7716403986841458</c:v>
                </c:pt>
                <c:pt idx="89" formatCode="0.00">
                  <c:v>1.7098034734917733</c:v>
                </c:pt>
                <c:pt idx="90" formatCode="0.00">
                  <c:v>1.5631119560107112</c:v>
                </c:pt>
                <c:pt idx="91" formatCode="0.00">
                  <c:v>1.5785275455735723</c:v>
                </c:pt>
                <c:pt idx="92" formatCode="0.00">
                  <c:v>1.4931356181871747</c:v>
                </c:pt>
                <c:pt idx="93" formatCode="0.00">
                  <c:v>1.5415765989092713</c:v>
                </c:pt>
                <c:pt idx="94" formatCode="0.00">
                  <c:v>1.5573240391131764</c:v>
                </c:pt>
                <c:pt idx="95" formatCode="0.00">
                  <c:v>1.7127431156323611</c:v>
                </c:pt>
                <c:pt idx="96" formatCode="0.00">
                  <c:v>1.8148587496155706</c:v>
                </c:pt>
                <c:pt idx="97" formatCode="0.00">
                  <c:v>1.880213625729612</c:v>
                </c:pt>
                <c:pt idx="98" formatCode="0.00">
                  <c:v>1.9836406900654373</c:v>
                </c:pt>
                <c:pt idx="99" formatCode="0.00">
                  <c:v>2.2532342550858813</c:v>
                </c:pt>
                <c:pt idx="100" formatCode="0.00">
                  <c:v>2.235472225457086</c:v>
                </c:pt>
                <c:pt idx="101" formatCode="0.00">
                  <c:v>2.1611487306173767</c:v>
                </c:pt>
                <c:pt idx="102" formatCode="0.00">
                  <c:v>2.0904295868960543</c:v>
                </c:pt>
                <c:pt idx="103" formatCode="0.00">
                  <c:v>2.0134047260490453</c:v>
                </c:pt>
                <c:pt idx="104" formatCode="0.00">
                  <c:v>2.010281227173119</c:v>
                </c:pt>
                <c:pt idx="105" formatCode="0.00">
                  <c:v>1.9244137643957262</c:v>
                </c:pt>
                <c:pt idx="106" formatCode="0.00">
                  <c:v>1.8577960526315789</c:v>
                </c:pt>
                <c:pt idx="107" formatCode="0.00">
                  <c:v>1.8269363005563544</c:v>
                </c:pt>
                <c:pt idx="108" formatCode="0.00">
                  <c:v>1.8978489617282801</c:v>
                </c:pt>
                <c:pt idx="109" formatCode="0.00">
                  <c:v>2.0533318078551233</c:v>
                </c:pt>
                <c:pt idx="110" formatCode="0.00">
                  <c:v>2.0790068470384897</c:v>
                </c:pt>
                <c:pt idx="111" formatCode="0.00">
                  <c:v>1.9905204373738796</c:v>
                </c:pt>
                <c:pt idx="112" formatCode="0.00">
                  <c:v>2.0538703264285254</c:v>
                </c:pt>
                <c:pt idx="113" formatCode="0.00">
                  <c:v>1.9740710836215172</c:v>
                </c:pt>
                <c:pt idx="114" formatCode="0.00">
                  <c:v>1.8750638695455406</c:v>
                </c:pt>
                <c:pt idx="115" formatCode="0.00">
                  <c:v>1.7802962114393257</c:v>
                </c:pt>
                <c:pt idx="116" formatCode="0.00">
                  <c:v>1.7602481660475831</c:v>
                </c:pt>
                <c:pt idx="117" formatCode="0.00">
                  <c:v>1.7844854551141696</c:v>
                </c:pt>
                <c:pt idx="118" formatCode="0.00">
                  <c:v>1.8200259074497698</c:v>
                </c:pt>
                <c:pt idx="119" formatCode="0.00">
                  <c:v>1.7938178404748999</c:v>
                </c:pt>
                <c:pt idx="120" formatCode="0.00">
                  <c:v>1.7370629727419991</c:v>
                </c:pt>
                <c:pt idx="121" formatCode="0.00">
                  <c:v>1.8452760154789798</c:v>
                </c:pt>
                <c:pt idx="122" formatCode="0.00">
                  <c:v>1.7443138528408877</c:v>
                </c:pt>
                <c:pt idx="123" formatCode="0.00">
                  <c:v>1.7610237203495631</c:v>
                </c:pt>
                <c:pt idx="124" formatCode="0.00">
                  <c:v>1.7343037383736939</c:v>
                </c:pt>
                <c:pt idx="125" formatCode="0.00">
                  <c:v>1.6881170356824575</c:v>
                </c:pt>
                <c:pt idx="126" formatCode="0.00">
                  <c:v>1.6637913882094075</c:v>
                </c:pt>
                <c:pt idx="127" formatCode="0.00">
                  <c:v>1.7135835997019875</c:v>
                </c:pt>
                <c:pt idx="128" formatCode="0.00">
                  <c:v>1.682370391298206</c:v>
                </c:pt>
                <c:pt idx="129" formatCode="0.00">
                  <c:v>1.8612351286484814</c:v>
                </c:pt>
                <c:pt idx="130" formatCode="0.00">
                  <c:v>1.797473391027554</c:v>
                </c:pt>
                <c:pt idx="131" formatCode="0.00">
                  <c:v>1.8030082064465098</c:v>
                </c:pt>
                <c:pt idx="132" formatCode="0.00">
                  <c:v>1.8731697944021006</c:v>
                </c:pt>
                <c:pt idx="133" formatCode="0.00">
                  <c:v>1.9068572508028458</c:v>
                </c:pt>
                <c:pt idx="134" formatCode="0.00">
                  <c:v>1.8765693688427769</c:v>
                </c:pt>
                <c:pt idx="135" formatCode="0.00">
                  <c:v>1.8868850252658109</c:v>
                </c:pt>
                <c:pt idx="136" formatCode="0.00">
                  <c:v>1.8507013215654933</c:v>
                </c:pt>
                <c:pt idx="137" formatCode="0.00">
                  <c:v>1.863438757906843</c:v>
                </c:pt>
                <c:pt idx="138" formatCode="0.00">
                  <c:v>1.8589569476848791</c:v>
                </c:pt>
                <c:pt idx="139" formatCode="0.00">
                  <c:v>1.7828618231726214</c:v>
                </c:pt>
                <c:pt idx="140" formatCode="0.00">
                  <c:v>1.675783862876254</c:v>
                </c:pt>
                <c:pt idx="141" formatCode="0.00">
                  <c:v>1.748051016081156</c:v>
                </c:pt>
                <c:pt idx="142" formatCode="0.00">
                  <c:v>1.7675262491142936</c:v>
                </c:pt>
                <c:pt idx="143" formatCode="0.00">
                  <c:v>1.7195669650034837</c:v>
                </c:pt>
                <c:pt idx="144" formatCode="0.00">
                  <c:v>1.7371685734424984</c:v>
                </c:pt>
                <c:pt idx="145" formatCode="0.00">
                  <c:v>1.7855024968789013</c:v>
                </c:pt>
                <c:pt idx="146" formatCode="0.00">
                  <c:v>1.8206497501400813</c:v>
                </c:pt>
                <c:pt idx="147" formatCode="0.00">
                  <c:v>1.8695208850968075</c:v>
                </c:pt>
                <c:pt idx="148" formatCode="0.00">
                  <c:v>1.7994770297917966</c:v>
                </c:pt>
                <c:pt idx="149" formatCode="0.00">
                  <c:v>1.7916406938503537</c:v>
                </c:pt>
                <c:pt idx="150" formatCode="0.00">
                  <c:v>1.9041134180838335</c:v>
                </c:pt>
                <c:pt idx="151" formatCode="0.00">
                  <c:v>1.8026455515028392</c:v>
                </c:pt>
                <c:pt idx="152" formatCode="0.00">
                  <c:v>1.8233062457553686</c:v>
                </c:pt>
                <c:pt idx="153" formatCode="0.00">
                  <c:v>1.8176589478547094</c:v>
                </c:pt>
                <c:pt idx="154" formatCode="0.00">
                  <c:v>1.8595008193918814</c:v>
                </c:pt>
                <c:pt idx="155" formatCode="0.00">
                  <c:v>1.9122695330672608</c:v>
                </c:pt>
                <c:pt idx="156" formatCode="0.00">
                  <c:v>1.9366314688449469</c:v>
                </c:pt>
                <c:pt idx="157" formatCode="0.00">
                  <c:v>1.8404844736503028</c:v>
                </c:pt>
                <c:pt idx="158" formatCode="0.00">
                  <c:v>2.012347790395403</c:v>
                </c:pt>
                <c:pt idx="159" formatCode="0.00">
                  <c:v>1.9767403204716205</c:v>
                </c:pt>
                <c:pt idx="160" formatCode="0.00">
                  <c:v>1.9863770168876296</c:v>
                </c:pt>
                <c:pt idx="161" formatCode="0.00">
                  <c:v>2.017076057023413</c:v>
                </c:pt>
                <c:pt idx="162" formatCode="0.00">
                  <c:v>2.0123273113708819</c:v>
                </c:pt>
                <c:pt idx="163" formatCode="0.00">
                  <c:v>1.9453349955319221</c:v>
                </c:pt>
                <c:pt idx="164" formatCode="0.00">
                  <c:v>1.9617873581552203</c:v>
                </c:pt>
                <c:pt idx="165" formatCode="0.00">
                  <c:v>1.9001023610533065</c:v>
                </c:pt>
                <c:pt idx="166" formatCode="0.00">
                  <c:v>1.9345091835246335</c:v>
                </c:pt>
                <c:pt idx="167" formatCode="0.00">
                  <c:v>2.0110645790700996</c:v>
                </c:pt>
                <c:pt idx="168" formatCode="0.00">
                  <c:v>1.9001543135458359</c:v>
                </c:pt>
                <c:pt idx="169" formatCode="0.00">
                  <c:v>1.8701033376885616</c:v>
                </c:pt>
                <c:pt idx="170" formatCode="0.00">
                  <c:v>1.9781295460709618</c:v>
                </c:pt>
                <c:pt idx="171" formatCode="0.00">
                  <c:v>1.88433837890625</c:v>
                </c:pt>
                <c:pt idx="172" formatCode="0.00">
                  <c:v>1.7397352890620523</c:v>
                </c:pt>
                <c:pt idx="173" formatCode="0.00">
                  <c:v>1.5561631207902538</c:v>
                </c:pt>
                <c:pt idx="174" formatCode="0.00">
                  <c:v>1.4891021221175209</c:v>
                </c:pt>
                <c:pt idx="175" formatCode="0.00">
                  <c:v>1.468452176429101</c:v>
                </c:pt>
                <c:pt idx="176" formatCode="0.00">
                  <c:v>1.4257579148518602</c:v>
                </c:pt>
                <c:pt idx="177" formatCode="0.00">
                  <c:v>1.3273613038000927</c:v>
                </c:pt>
                <c:pt idx="178" formatCode="0.00">
                  <c:v>1.397524371173162</c:v>
                </c:pt>
                <c:pt idx="179" formatCode="0.00">
                  <c:v>1.3972463184143902</c:v>
                </c:pt>
                <c:pt idx="180" formatCode="0.00">
                  <c:v>1.4953361927388109</c:v>
                </c:pt>
                <c:pt idx="181" formatCode="0.00">
                  <c:v>1.4818559948309979</c:v>
                </c:pt>
                <c:pt idx="182" formatCode="0.00">
                  <c:v>1.5998307461274879</c:v>
                </c:pt>
                <c:pt idx="183" formatCode="0.00">
                  <c:v>1.6007225326497527</c:v>
                </c:pt>
                <c:pt idx="184" formatCode="0.00">
                  <c:v>1.6898209590584701</c:v>
                </c:pt>
                <c:pt idx="185" formatCode="0.00">
                  <c:v>1.695874843306723</c:v>
                </c:pt>
                <c:pt idx="186" formatCode="0.00">
                  <c:v>1.7725901168505902</c:v>
                </c:pt>
                <c:pt idx="187" formatCode="0.00">
                  <c:v>1.761344043063207</c:v>
                </c:pt>
                <c:pt idx="188" formatCode="0.00">
                  <c:v>1.7635216994440295</c:v>
                </c:pt>
                <c:pt idx="189" formatCode="0.00">
                  <c:v>1.7611663396734445</c:v>
                </c:pt>
                <c:pt idx="190" formatCode="0.00">
                  <c:v>1.8453356853792675</c:v>
                </c:pt>
                <c:pt idx="191" formatCode="0.00">
                  <c:v>1.8063470836333713</c:v>
                </c:pt>
                <c:pt idx="192" formatCode="0.00">
                  <c:v>1.6256767086153774</c:v>
                </c:pt>
                <c:pt idx="193" formatCode="0.00">
                  <c:v>1.5877666276329245</c:v>
                </c:pt>
                <c:pt idx="194" formatCode="0.00">
                  <c:v>1.463429812160526</c:v>
                </c:pt>
                <c:pt idx="195" formatCode="0.00">
                  <c:v>1.4523842450823503</c:v>
                </c:pt>
                <c:pt idx="196" formatCode="0.00">
                  <c:v>1.4613088069370315</c:v>
                </c:pt>
                <c:pt idx="197" formatCode="0.00">
                  <c:v>1.3887605406029804</c:v>
                </c:pt>
                <c:pt idx="198" formatCode="0.00">
                  <c:v>1.3561993848043381</c:v>
                </c:pt>
                <c:pt idx="199" formatCode="0.00">
                  <c:v>1.457304492139317</c:v>
                </c:pt>
                <c:pt idx="200" formatCode="0.00">
                  <c:v>1.5194813358630306</c:v>
                </c:pt>
                <c:pt idx="201" formatCode="0.00">
                  <c:v>1.6143771879424014</c:v>
                </c:pt>
                <c:pt idx="202" formatCode="0.00">
                  <c:v>1.5996252630365224</c:v>
                </c:pt>
                <c:pt idx="203" formatCode="0.00">
                  <c:v>1.5313693278903791</c:v>
                </c:pt>
                <c:pt idx="204" formatCode="0.00">
                  <c:v>1.5675305723044901</c:v>
                </c:pt>
                <c:pt idx="205" formatCode="0.00">
                  <c:v>1.526658426040379</c:v>
                </c:pt>
                <c:pt idx="206" formatCode="0.00">
                  <c:v>1.518547686291549</c:v>
                </c:pt>
                <c:pt idx="207" formatCode="0.00">
                  <c:v>1.5082454947296837</c:v>
                </c:pt>
                <c:pt idx="208" formatCode="0.00">
                  <c:v>1.5043929944829701</c:v>
                </c:pt>
                <c:pt idx="209" formatCode="0.00">
                  <c:v>1.5066531848245885</c:v>
                </c:pt>
                <c:pt idx="210" formatCode="0.00">
                  <c:v>1.4962875419340822</c:v>
                </c:pt>
                <c:pt idx="211" formatCode="0.00">
                  <c:v>1.4920234274793827</c:v>
                </c:pt>
                <c:pt idx="212" formatCode="0.00">
                  <c:v>1.5327698124350746</c:v>
                </c:pt>
                <c:pt idx="213" formatCode="0.00">
                  <c:v>1.5099156551067334</c:v>
                </c:pt>
                <c:pt idx="214" formatCode="0.00">
                  <c:v>1.4938440565041879</c:v>
                </c:pt>
                <c:pt idx="215" formatCode="0.00">
                  <c:v>1.4844157627351364</c:v>
                </c:pt>
                <c:pt idx="216" formatCode="0.00">
                  <c:v>1.4955716237018408</c:v>
                </c:pt>
                <c:pt idx="217" formatCode="0.00">
                  <c:v>1.5053295687098502</c:v>
                </c:pt>
                <c:pt idx="218" formatCode="0.00">
                  <c:v>1.4883112930139526</c:v>
                </c:pt>
                <c:pt idx="219" formatCode="0.00">
                  <c:v>1.4664444277705724</c:v>
                </c:pt>
                <c:pt idx="220" formatCode="0.00">
                  <c:v>1.3873024493018158</c:v>
                </c:pt>
                <c:pt idx="221" formatCode="0.00">
                  <c:v>1.3197873585829023</c:v>
                </c:pt>
                <c:pt idx="222" formatCode="0.00">
                  <c:v>1.3145232306602599</c:v>
                </c:pt>
                <c:pt idx="223" formatCode="0.00">
                  <c:v>1.3090079609480143</c:v>
                </c:pt>
                <c:pt idx="224" formatCode="0.00">
                  <c:v>1.2915633286706085</c:v>
                </c:pt>
                <c:pt idx="225" formatCode="0.00">
                  <c:v>1.2490385868171865</c:v>
                </c:pt>
                <c:pt idx="226" formatCode="0.00">
                  <c:v>1.2377388155501383</c:v>
                </c:pt>
                <c:pt idx="227" formatCode="0.00">
                  <c:v>1.271978212901993</c:v>
                </c:pt>
                <c:pt idx="228" formatCode="0.00">
                  <c:v>1.3188483298806</c:v>
                </c:pt>
                <c:pt idx="229" formatCode="0.00">
                  <c:v>1.3175275038489678</c:v>
                </c:pt>
                <c:pt idx="230" formatCode="0.00">
                  <c:v>1.3513543687288052</c:v>
                </c:pt>
                <c:pt idx="231" formatCode="0.00">
                  <c:v>1.3255868533123414</c:v>
                </c:pt>
                <c:pt idx="232" formatCode="0.00">
                  <c:v>1.3848522789232416</c:v>
                </c:pt>
                <c:pt idx="233" formatCode="0.00">
                  <c:v>1.3985276309856158</c:v>
                </c:pt>
                <c:pt idx="234" formatCode="0.00">
                  <c:v>1.3848848147629247</c:v>
                </c:pt>
                <c:pt idx="235" formatCode="0.00">
                  <c:v>1.3313902240663091</c:v>
                </c:pt>
                <c:pt idx="236" formatCode="0.00">
                  <c:v>1.3412179563374145</c:v>
                </c:pt>
                <c:pt idx="237" formatCode="0.00">
                  <c:v>1.3229356110918118</c:v>
                </c:pt>
                <c:pt idx="238" formatCode="0.00">
                  <c:v>1.3616869522382544</c:v>
                </c:pt>
                <c:pt idx="239" formatCode="0.00">
                  <c:v>1.3690738972295715</c:v>
                </c:pt>
                <c:pt idx="240" formatCode="0.00">
                  <c:v>1.3765222316624186</c:v>
                </c:pt>
                <c:pt idx="241" formatCode="0.00">
                  <c:v>1.3507433557201078</c:v>
                </c:pt>
                <c:pt idx="242" formatCode="0.00">
                  <c:v>1.3183708961011493</c:v>
                </c:pt>
                <c:pt idx="243" formatCode="0.00">
                  <c:v>1.2637380824314499</c:v>
                </c:pt>
                <c:pt idx="244" formatCode="0.00">
                  <c:v>1.2687164911827402</c:v>
                </c:pt>
                <c:pt idx="245" formatCode="0.00">
                  <c:v>1.2730741290161103</c:v>
                </c:pt>
                <c:pt idx="246" formatCode="0.00">
                  <c:v>1.2696603269125599</c:v>
                </c:pt>
                <c:pt idx="247" formatCode="0.00">
                  <c:v>1.2565006481584675</c:v>
                </c:pt>
                <c:pt idx="248" formatCode="0.00">
                  <c:v>1.2873718707019024</c:v>
                </c:pt>
                <c:pt idx="249" formatCode="0.00">
                  <c:v>1.3272679354469703</c:v>
                </c:pt>
                <c:pt idx="250" formatCode="0.00">
                  <c:v>1.3738086308079249</c:v>
                </c:pt>
                <c:pt idx="251" formatCode="0.00">
                  <c:v>1.3812484871305237</c:v>
                </c:pt>
                <c:pt idx="252" formatCode="0.00">
                  <c:v>1.3280873959541559</c:v>
                </c:pt>
                <c:pt idx="253" formatCode="0.00">
                  <c:v>1.2585849824328867</c:v>
                </c:pt>
                <c:pt idx="254" formatCode="0.00">
                  <c:v>1.2398207249896627</c:v>
                </c:pt>
                <c:pt idx="255" formatCode="0.00">
                  <c:v>1.2114997052412224</c:v>
                </c:pt>
                <c:pt idx="256" formatCode="0.00">
                  <c:v>1.1741288958352487</c:v>
                </c:pt>
                <c:pt idx="257" formatCode="0.00">
                  <c:v>1.1399567144182212</c:v>
                </c:pt>
                <c:pt idx="258" formatCode="0.00">
                  <c:v>1.1274655805171938</c:v>
                </c:pt>
                <c:pt idx="259" formatCode="0.00">
                  <c:v>1.1341042579850229</c:v>
                </c:pt>
                <c:pt idx="260" formatCode="0.00">
                  <c:v>1.1435698931884233</c:v>
                </c:pt>
                <c:pt idx="261" formatCode="0.00">
                  <c:v>1.1438165411449055</c:v>
                </c:pt>
                <c:pt idx="262" formatCode="0.00">
                  <c:v>1.1361967917908784</c:v>
                </c:pt>
                <c:pt idx="263" formatCode="0.00">
                  <c:v>1.1824900487808971</c:v>
                </c:pt>
                <c:pt idx="264" formatCode="0.00">
                  <c:v>1.1899253606732569</c:v>
                </c:pt>
                <c:pt idx="265" formatCode="0.00">
                  <c:v>1.2138469638469638</c:v>
                </c:pt>
                <c:pt idx="266" formatCode="0.00">
                  <c:v>1.2609834813992227</c:v>
                </c:pt>
                <c:pt idx="267" formatCode="0.00">
                  <c:v>1.2442511349645231</c:v>
                </c:pt>
                <c:pt idx="268" formatCode="0.00">
                  <c:v>1.2770359765271697</c:v>
                </c:pt>
                <c:pt idx="269" formatCode="0.00">
                  <c:v>1.3051832375536352</c:v>
                </c:pt>
                <c:pt idx="270" formatCode="0.00">
                  <c:v>1.2829850199581274</c:v>
                </c:pt>
                <c:pt idx="271" formatCode="0.00">
                  <c:v>1.2877187534475503</c:v>
                </c:pt>
                <c:pt idx="272" formatCode="0.00">
                  <c:v>1.2745587355001537</c:v>
                </c:pt>
                <c:pt idx="273" formatCode="0.00">
                  <c:v>1.2691625707708578</c:v>
                </c:pt>
                <c:pt idx="274" formatCode="0.00">
                  <c:v>1.3289895773356992</c:v>
                </c:pt>
                <c:pt idx="275" formatCode="0.00">
                  <c:v>1.333565602796372</c:v>
                </c:pt>
                <c:pt idx="276" formatCode="0.00">
                  <c:v>1.3721389288240797</c:v>
                </c:pt>
                <c:pt idx="277" formatCode="0.00">
                  <c:v>1.4058034490113038</c:v>
                </c:pt>
                <c:pt idx="278" formatCode="0.00">
                  <c:v>1.4485762169808418</c:v>
                </c:pt>
                <c:pt idx="279" formatCode="0.00">
                  <c:v>1.4437858546558946</c:v>
                </c:pt>
                <c:pt idx="280" formatCode="0.00">
                  <c:v>1.474717173103788</c:v>
                </c:pt>
                <c:pt idx="281" formatCode="0.00">
                  <c:v>1.5361674938962726</c:v>
                </c:pt>
                <c:pt idx="282" formatCode="0.00">
                  <c:v>1.567015936361928</c:v>
                </c:pt>
                <c:pt idx="283" formatCode="0.00">
                  <c:v>1.5429830250710084</c:v>
                </c:pt>
                <c:pt idx="284" formatCode="0.00">
                  <c:v>1.557192069271323</c:v>
                </c:pt>
                <c:pt idx="285" formatCode="0.00">
                  <c:v>1.5820064666380265</c:v>
                </c:pt>
                <c:pt idx="286" formatCode="0.00">
                  <c:v>1.5941801091120342</c:v>
                </c:pt>
                <c:pt idx="287" formatCode="0.00">
                  <c:v>1.5913197867718296</c:v>
                </c:pt>
                <c:pt idx="288" formatCode="0.00">
                  <c:v>1.5729529372121758</c:v>
                </c:pt>
                <c:pt idx="289" formatCode="0.00">
                  <c:v>1.5492236643044828</c:v>
                </c:pt>
                <c:pt idx="290" formatCode="0.00">
                  <c:v>1.6115530515229606</c:v>
                </c:pt>
                <c:pt idx="291" formatCode="0.00">
                  <c:v>1.6025002656925915</c:v>
                </c:pt>
                <c:pt idx="292" formatCode="0.00">
                  <c:v>1.569469952590441</c:v>
                </c:pt>
                <c:pt idx="293" formatCode="0.00">
                  <c:v>1.5801241499288312</c:v>
                </c:pt>
                <c:pt idx="294" formatCode="0.00">
                  <c:v>1.5877821752253523</c:v>
                </c:pt>
                <c:pt idx="295" formatCode="0.00">
                  <c:v>1.5720861369473245</c:v>
                </c:pt>
                <c:pt idx="296" formatCode="0.00">
                  <c:v>1.5962075647381533</c:v>
                </c:pt>
                <c:pt idx="297" formatCode="0.00">
                  <c:v>1.5456413616463651</c:v>
                </c:pt>
                <c:pt idx="298" formatCode="0.00">
                  <c:v>1.5337118966646905</c:v>
                </c:pt>
                <c:pt idx="299" formatCode="0.00">
                  <c:v>1.5022694436417792</c:v>
                </c:pt>
                <c:pt idx="300" formatCode="0.00">
                  <c:v>1.4781590850975654</c:v>
                </c:pt>
                <c:pt idx="301" formatCode="0.00">
                  <c:v>1.4678785392218843</c:v>
                </c:pt>
                <c:pt idx="302" formatCode="0.00">
                  <c:v>1.4852819851498236</c:v>
                </c:pt>
                <c:pt idx="303" formatCode="0.00">
                  <c:v>1.4889924942380215</c:v>
                </c:pt>
                <c:pt idx="304" formatCode="0.00">
                  <c:v>1.4969453934191104</c:v>
                </c:pt>
                <c:pt idx="305" formatCode="0.00">
                  <c:v>1.4935340559807828</c:v>
                </c:pt>
                <c:pt idx="306" formatCode="0.00">
                  <c:v>1.5022046677390124</c:v>
                </c:pt>
                <c:pt idx="307" formatCode="0.00">
                  <c:v>1.5235163280610853</c:v>
                </c:pt>
                <c:pt idx="308" formatCode="0.00">
                  <c:v>1.5331896851324114</c:v>
                </c:pt>
                <c:pt idx="309" formatCode="0.00">
                  <c:v>1.5091460372955317</c:v>
                </c:pt>
                <c:pt idx="310" formatCode="0.00">
                  <c:v>1.5043622906541547</c:v>
                </c:pt>
                <c:pt idx="311" formatCode="0.00">
                  <c:v>1.5160561778676258</c:v>
                </c:pt>
                <c:pt idx="312" formatCode="0.00">
                  <c:v>1.5182603317486101</c:v>
                </c:pt>
                <c:pt idx="313" formatCode="0.00">
                  <c:v>1.5127606375362113</c:v>
                </c:pt>
                <c:pt idx="314" formatCode="0.00">
                  <c:v>1.4990839570090271</c:v>
                </c:pt>
                <c:pt idx="315" formatCode="0.00">
                  <c:v>1.5227437407357003</c:v>
                </c:pt>
                <c:pt idx="316" formatCode="0.00">
                  <c:v>1.5240770465489568</c:v>
                </c:pt>
                <c:pt idx="317" formatCode="0.00">
                  <c:v>1.525407913559359</c:v>
                </c:pt>
                <c:pt idx="318" formatCode="0.00">
                  <c:v>1.510785122942254</c:v>
                </c:pt>
                <c:pt idx="319" formatCode="0.00">
                  <c:v>1.5017751972152136</c:v>
                </c:pt>
                <c:pt idx="320" formatCode="0.00">
                  <c:v>1.4885955620365658</c:v>
                </c:pt>
                <c:pt idx="321" formatCode="0.00">
                  <c:v>1.498175794469456</c:v>
                </c:pt>
                <c:pt idx="322" formatCode="0.00">
                  <c:v>1.4845766805313296</c:v>
                </c:pt>
                <c:pt idx="323" formatCode="0.00">
                  <c:v>1.4571417913737617</c:v>
                </c:pt>
                <c:pt idx="324" formatCode="0.00">
                  <c:v>1.4589684772613061</c:v>
                </c:pt>
                <c:pt idx="325" formatCode="0.00">
                  <c:v>1.4645050997737581</c:v>
                </c:pt>
                <c:pt idx="326" formatCode="0.00">
                  <c:v>1.4936227542862615</c:v>
                </c:pt>
                <c:pt idx="327" formatCode="0.00">
                  <c:v>1.4944469427524087</c:v>
                </c:pt>
                <c:pt idx="328" formatCode="0.00">
                  <c:v>1.4982737690671588</c:v>
                </c:pt>
                <c:pt idx="329" formatCode="0.00">
                  <c:v>1.4903797813934752</c:v>
                </c:pt>
                <c:pt idx="330" formatCode="0.00">
                  <c:v>1.5395216100296931</c:v>
                </c:pt>
                <c:pt idx="331" formatCode="0.00">
                  <c:v>1.5517450373059345</c:v>
                </c:pt>
                <c:pt idx="332" formatCode="0.00">
                  <c:v>1.5464659519201387</c:v>
                </c:pt>
                <c:pt idx="333" formatCode="0.00">
                  <c:v>1.5635596210221112</c:v>
                </c:pt>
                <c:pt idx="334" formatCode="0.00">
                  <c:v>1.5644410840991045</c:v>
                </c:pt>
                <c:pt idx="335" formatCode="0.00">
                  <c:v>1.5661055067551048</c:v>
                </c:pt>
                <c:pt idx="336" formatCode="0.00">
                  <c:v>1.5812824048904035</c:v>
                </c:pt>
                <c:pt idx="337" formatCode="0.00">
                  <c:v>1.5698318843650474</c:v>
                </c:pt>
                <c:pt idx="338" formatCode="0.00">
                  <c:v>1.5705806113585286</c:v>
                </c:pt>
                <c:pt idx="339" formatCode="0.00">
                  <c:v>1.6129079171396139</c:v>
                </c:pt>
                <c:pt idx="340" formatCode="0.00">
                  <c:v>1.5544674542922599</c:v>
                </c:pt>
                <c:pt idx="341" formatCode="0.00">
                  <c:v>1.5557010563122757</c:v>
                </c:pt>
                <c:pt idx="342" formatCode="0.00">
                  <c:v>1.5432775645800751</c:v>
                </c:pt>
                <c:pt idx="343" formatCode="0.00">
                  <c:v>1.5540405326409334</c:v>
                </c:pt>
                <c:pt idx="344" formatCode="0.00">
                  <c:v>1.5702406986157356</c:v>
                </c:pt>
                <c:pt idx="345" formatCode="0.00">
                  <c:v>1.6024885785387957</c:v>
                </c:pt>
                <c:pt idx="346" formatCode="0.00">
                  <c:v>1.5707269117483285</c:v>
                </c:pt>
                <c:pt idx="347" formatCode="0.00">
                  <c:v>1.6091361355875036</c:v>
                </c:pt>
                <c:pt idx="348" formatCode="0.00">
                  <c:v>1.6311225817645527</c:v>
                </c:pt>
                <c:pt idx="349" formatCode="0.00">
                  <c:v>1.6373162410089752</c:v>
                </c:pt>
                <c:pt idx="350" formatCode="0.00">
                  <c:v>1.5445389286633555</c:v>
                </c:pt>
                <c:pt idx="351" formatCode="0.00">
                  <c:v>1.4720796277631847</c:v>
                </c:pt>
                <c:pt idx="352" formatCode="0.00">
                  <c:v>1.4517609282306458</c:v>
                </c:pt>
                <c:pt idx="353" formatCode="0.00">
                  <c:v>1.3669030822047006</c:v>
                </c:pt>
                <c:pt idx="354" formatCode="0.00">
                  <c:v>1.4658858286563601</c:v>
                </c:pt>
                <c:pt idx="355" formatCode="0.00">
                  <c:v>1.4637783204691706</c:v>
                </c:pt>
                <c:pt idx="356" formatCode="0.00">
                  <c:v>1.4056880674762526</c:v>
                </c:pt>
                <c:pt idx="357" formatCode="0.00">
                  <c:v>1.3909417260171275</c:v>
                </c:pt>
                <c:pt idx="358" formatCode="0.00">
                  <c:v>1.4023354841230053</c:v>
                </c:pt>
                <c:pt idx="359" formatCode="0.00">
                  <c:v>1.3617382417365682</c:v>
                </c:pt>
                <c:pt idx="360" formatCode="0.00">
                  <c:v>1.4235117601763447</c:v>
                </c:pt>
                <c:pt idx="361" formatCode="0.00">
                  <c:v>1.3808384662025825</c:v>
                </c:pt>
                <c:pt idx="362" formatCode="0.00">
                  <c:v>1.3936193754191732</c:v>
                </c:pt>
                <c:pt idx="363" formatCode="0.00">
                  <c:v>1.4791165553080923</c:v>
                </c:pt>
                <c:pt idx="364" formatCode="0.00">
                  <c:v>1.4718766455368018</c:v>
                </c:pt>
                <c:pt idx="365" formatCode="0.00">
                  <c:v>1.5619003786531664</c:v>
                </c:pt>
                <c:pt idx="366" formatCode="0.00">
                  <c:v>1.6126726510229379</c:v>
                </c:pt>
                <c:pt idx="367" formatCode="0.00">
                  <c:v>1.6860832288746208</c:v>
                </c:pt>
                <c:pt idx="368" formatCode="0.00">
                  <c:v>1.5815019674808821</c:v>
                </c:pt>
                <c:pt idx="369" formatCode="0.00">
                  <c:v>1.5582064516704661</c:v>
                </c:pt>
                <c:pt idx="370" formatCode="0.00">
                  <c:v>1.4931044697518265</c:v>
                </c:pt>
                <c:pt idx="371" formatCode="0.00">
                  <c:v>1.5468664892540891</c:v>
                </c:pt>
                <c:pt idx="372" formatCode="0.00">
                  <c:v>1.5146907958344711</c:v>
                </c:pt>
                <c:pt idx="373" formatCode="0.00">
                  <c:v>1.4640408228352735</c:v>
                </c:pt>
                <c:pt idx="374" formatCode="0.00">
                  <c:v>1.3747650875100093</c:v>
                </c:pt>
                <c:pt idx="375" formatCode="0.00">
                  <c:v>1.4254910648353272</c:v>
                </c:pt>
                <c:pt idx="376" formatCode="0.00">
                  <c:v>1.4143211515065333</c:v>
                </c:pt>
                <c:pt idx="377" formatCode="0.00">
                  <c:v>1.3934493315006873</c:v>
                </c:pt>
                <c:pt idx="378" formatCode="0.00">
                  <c:v>1.4041216253844107</c:v>
                </c:pt>
                <c:pt idx="379" formatCode="0.00">
                  <c:v>1.363534769891587</c:v>
                </c:pt>
                <c:pt idx="380" formatCode="0.00">
                  <c:v>1.4573612057915046</c:v>
                </c:pt>
                <c:pt idx="381" formatCode="0.00">
                  <c:v>1.5069174780962789</c:v>
                </c:pt>
                <c:pt idx="382" formatCode="0.00">
                  <c:v>1.5154372360819024</c:v>
                </c:pt>
                <c:pt idx="383" formatCode="0.00">
                  <c:v>1.5363425190928994</c:v>
                </c:pt>
                <c:pt idx="384" formatCode="0.00">
                  <c:v>1.5430124460248922</c:v>
                </c:pt>
                <c:pt idx="385" formatCode="0.00">
                  <c:v>1.5331337820444064</c:v>
                </c:pt>
                <c:pt idx="386" formatCode="0.00">
                  <c:v>1.5692973414227505</c:v>
                </c:pt>
                <c:pt idx="387" formatCode="0.00">
                  <c:v>1.4972422543388424</c:v>
                </c:pt>
                <c:pt idx="388" formatCode="0.00">
                  <c:v>1.4640332813445767</c:v>
                </c:pt>
                <c:pt idx="389" formatCode="0.00">
                  <c:v>1.4468821252873967</c:v>
                </c:pt>
                <c:pt idx="390" formatCode="0.00">
                  <c:v>1.4313838046393452</c:v>
                </c:pt>
                <c:pt idx="391" formatCode="0.00">
                  <c:v>1.4339385801939082</c:v>
                </c:pt>
                <c:pt idx="392" formatCode="0.00">
                  <c:v>1.4414996686734691</c:v>
                </c:pt>
                <c:pt idx="393" formatCode="0.00">
                  <c:v>1.457098968619706</c:v>
                </c:pt>
                <c:pt idx="394" formatCode="0.00">
                  <c:v>1.4238558998819422</c:v>
                </c:pt>
                <c:pt idx="395" formatCode="0.00">
                  <c:v>1.422148011016112</c:v>
                </c:pt>
                <c:pt idx="396" formatCode="0.00">
                  <c:v>1.3765452960141671</c:v>
                </c:pt>
                <c:pt idx="397" formatCode="0.00">
                  <c:v>1.3409128136898651</c:v>
                </c:pt>
                <c:pt idx="398" formatCode="0.00">
                  <c:v>1.3383191599150266</c:v>
                </c:pt>
                <c:pt idx="399" formatCode="0.00">
                  <c:v>1.3346448029127962</c:v>
                </c:pt>
                <c:pt idx="400" formatCode="0.00">
                  <c:v>1.3199671258864152</c:v>
                </c:pt>
                <c:pt idx="401" formatCode="0.00">
                  <c:v>1.32497037258911</c:v>
                </c:pt>
                <c:pt idx="402" formatCode="0.00">
                  <c:v>1.3480386847688279</c:v>
                </c:pt>
                <c:pt idx="403" formatCode="0.00">
                  <c:v>1.390628887009304</c:v>
                </c:pt>
                <c:pt idx="404" formatCode="0.00">
                  <c:v>1.4211869274153304</c:v>
                </c:pt>
                <c:pt idx="405" formatCode="0.00">
                  <c:v>1.443223559617169</c:v>
                </c:pt>
                <c:pt idx="406" formatCode="0.00">
                  <c:v>1.437542380937292</c:v>
                </c:pt>
                <c:pt idx="407" formatCode="0.00">
                  <c:v>1.4701536633378927</c:v>
                </c:pt>
                <c:pt idx="408" formatCode="0.00">
                  <c:v>1.5010372547324748</c:v>
                </c:pt>
                <c:pt idx="409" formatCode="0.00">
                  <c:v>1.4933258919725769</c:v>
                </c:pt>
                <c:pt idx="410" formatCode="0.00">
                  <c:v>1.4896533578898903</c:v>
                </c:pt>
                <c:pt idx="411" formatCode="0.00">
                  <c:v>1.4764274592506454</c:v>
                </c:pt>
                <c:pt idx="412" formatCode="0.00">
                  <c:v>1.490143366259296</c:v>
                </c:pt>
                <c:pt idx="413" formatCode="0.00">
                  <c:v>1.4752478496723234</c:v>
                </c:pt>
                <c:pt idx="414" formatCode="0.00">
                  <c:v>1.4563288608278089</c:v>
                </c:pt>
                <c:pt idx="415" formatCode="0.00">
                  <c:v>1.4368848080982781</c:v>
                </c:pt>
                <c:pt idx="416" formatCode="0.00">
                  <c:v>1.4454832835889204</c:v>
                </c:pt>
                <c:pt idx="417" formatCode="0.00">
                  <c:v>1.4679243416170578</c:v>
                </c:pt>
                <c:pt idx="418" formatCode="0.00">
                  <c:v>1.4753884053210709</c:v>
                </c:pt>
                <c:pt idx="419" formatCode="0.00">
                  <c:v>1.4679559283012662</c:v>
                </c:pt>
                <c:pt idx="420" formatCode="0.00">
                  <c:v>1.4739765720931139</c:v>
                </c:pt>
                <c:pt idx="421" formatCode="0.00">
                  <c:v>1.5056237100252776</c:v>
                </c:pt>
                <c:pt idx="422" formatCode="0.00">
                  <c:v>1.4974191858749741</c:v>
                </c:pt>
                <c:pt idx="423" formatCode="0.00">
                  <c:v>1.4925165354734822</c:v>
                </c:pt>
                <c:pt idx="424" formatCode="0.00">
                  <c:v>1.4805422652652684</c:v>
                </c:pt>
                <c:pt idx="425" formatCode="0.00">
                  <c:v>1.4723139287057545</c:v>
                </c:pt>
                <c:pt idx="426" formatCode="0.00">
                  <c:v>1.4659254072785821</c:v>
                </c:pt>
                <c:pt idx="427" formatCode="0.00">
                  <c:v>1.4652478970422917</c:v>
                </c:pt>
                <c:pt idx="428" formatCode="0.00">
                  <c:v>1.4377461422721882</c:v>
                </c:pt>
                <c:pt idx="429" formatCode="0.00">
                  <c:v>1.4637091899389798</c:v>
                </c:pt>
                <c:pt idx="430" formatCode="0.00">
                  <c:v>1.4835123976294324</c:v>
                </c:pt>
                <c:pt idx="431" formatCode="0.00">
                  <c:v>1.5056232307317885</c:v>
                </c:pt>
                <c:pt idx="432" formatCode="0.00">
                  <c:v>1.5448480666546291</c:v>
                </c:pt>
                <c:pt idx="433" formatCode="0.00">
                  <c:v>1.5679469688562793</c:v>
                </c:pt>
                <c:pt idx="434" formatCode="0.00">
                  <c:v>1.6000800160032007</c:v>
                </c:pt>
                <c:pt idx="435" formatCode="0.00">
                  <c:v>1.6139928463069408</c:v>
                </c:pt>
                <c:pt idx="436" formatCode="0.00">
                  <c:v>1.6183517056313828</c:v>
                </c:pt>
                <c:pt idx="437" formatCode="0.00">
                  <c:v>1.5842622807209652</c:v>
                </c:pt>
                <c:pt idx="438" formatCode="0.00">
                  <c:v>1.5366608609589607</c:v>
                </c:pt>
                <c:pt idx="439" formatCode="0.00">
                  <c:v>1.5002063780649602</c:v>
                </c:pt>
                <c:pt idx="440" formatCode="0.00">
                  <c:v>1.4456901719135875</c:v>
                </c:pt>
                <c:pt idx="441" formatCode="0.00">
                  <c:v>1.4777022358165537</c:v>
                </c:pt>
                <c:pt idx="442" formatCode="0.00">
                  <c:v>1.4789110793030111</c:v>
                </c:pt>
                <c:pt idx="443" formatCode="0.00">
                  <c:v>1.5314474636617956</c:v>
                </c:pt>
                <c:pt idx="444" formatCode="0.00">
                  <c:v>1.4933815144944993</c:v>
                </c:pt>
                <c:pt idx="445" formatCode="0.00">
                  <c:v>1.5644324517274653</c:v>
                </c:pt>
                <c:pt idx="446" formatCode="0.00">
                  <c:v>1.5497069627884803</c:v>
                </c:pt>
                <c:pt idx="447" formatCode="0.00">
                  <c:v>1.5305191055215119</c:v>
                </c:pt>
                <c:pt idx="448" formatCode="0.00">
                  <c:v>1.470833492615671</c:v>
                </c:pt>
                <c:pt idx="449" formatCode="0.00">
                  <c:v>1.4523606669279097</c:v>
                </c:pt>
                <c:pt idx="450" formatCode="0.00">
                  <c:v>1.3926585426510818</c:v>
                </c:pt>
                <c:pt idx="451" formatCode="0.00">
                  <c:v>1.433972644836397</c:v>
                </c:pt>
                <c:pt idx="452" formatCode="0.00">
                  <c:v>1.3901784231599534</c:v>
                </c:pt>
                <c:pt idx="453" formatCode="0.00">
                  <c:v>1.3906635897127277</c:v>
                </c:pt>
                <c:pt idx="454" formatCode="0.00">
                  <c:v>1.3991635623060259</c:v>
                </c:pt>
                <c:pt idx="455" formatCode="0.00">
                  <c:v>1.4131300002613738</c:v>
                </c:pt>
                <c:pt idx="456" formatCode="0.00">
                  <c:v>1.3933800987771141</c:v>
                </c:pt>
                <c:pt idx="457" formatCode="0.00">
                  <c:v>1.4417680080536848</c:v>
                </c:pt>
                <c:pt idx="458" formatCode="0.00">
                  <c:v>1.4881971955602169</c:v>
                </c:pt>
                <c:pt idx="459" formatCode="0.00">
                  <c:v>1.5027323674491879</c:v>
                </c:pt>
                <c:pt idx="460" formatCode="0.00">
                  <c:v>1.4960120496971967</c:v>
                </c:pt>
                <c:pt idx="461" formatCode="0.00">
                  <c:v>1.4938704852358189</c:v>
                </c:pt>
                <c:pt idx="462" formatCode="0.00">
                  <c:v>1.4931649316493165</c:v>
                </c:pt>
                <c:pt idx="463" formatCode="0.00">
                  <c:v>1.5215257677080214</c:v>
                </c:pt>
                <c:pt idx="464" formatCode="0.00">
                  <c:v>1.5197889793638319</c:v>
                </c:pt>
                <c:pt idx="465" formatCode="0.00">
                  <c:v>1.4837592670382944</c:v>
                </c:pt>
                <c:pt idx="466" formatCode="0.00">
                  <c:v>1.4822069113668557</c:v>
                </c:pt>
                <c:pt idx="467" formatCode="0.00">
                  <c:v>1.4994696203468436</c:v>
                </c:pt>
                <c:pt idx="468" formatCode="0.00">
                  <c:v>1.5071445345261392</c:v>
                </c:pt>
                <c:pt idx="469" formatCode="0.00">
                  <c:v>1.55744759708438</c:v>
                </c:pt>
                <c:pt idx="470" formatCode="0.00">
                  <c:v>1.6288650206909379</c:v>
                </c:pt>
                <c:pt idx="471" formatCode="0.00">
                  <c:v>1.6369477681586979</c:v>
                </c:pt>
                <c:pt idx="472" formatCode="0.00">
                  <c:v>1.6777167511986983</c:v>
                </c:pt>
                <c:pt idx="473" formatCode="0.00">
                  <c:v>1.6860424110250103</c:v>
                </c:pt>
                <c:pt idx="474" formatCode="0.00">
                  <c:v>1.6830767285543655</c:v>
                </c:pt>
                <c:pt idx="475" formatCode="0.00">
                  <c:v>1.6805701949189809</c:v>
                </c:pt>
                <c:pt idx="476" formatCode="0.00">
                  <c:v>1.6856417084647604</c:v>
                </c:pt>
                <c:pt idx="477" formatCode="0.00">
                  <c:v>1.6736098941495201</c:v>
                </c:pt>
                <c:pt idx="478" formatCode="0.00">
                  <c:v>1.6486990678360087</c:v>
                </c:pt>
                <c:pt idx="479" formatCode="0.00">
                  <c:v>1.5977097275176559</c:v>
                </c:pt>
                <c:pt idx="480" formatCode="0.00">
                  <c:v>1.5560493594540097</c:v>
                </c:pt>
                <c:pt idx="481" formatCode="0.00">
                  <c:v>1.5204838469685165</c:v>
                </c:pt>
                <c:pt idx="482" formatCode="0.00">
                  <c:v>1.4966246128481822</c:v>
                </c:pt>
                <c:pt idx="483" formatCode="0.00">
                  <c:v>1.4476552790764949</c:v>
                </c:pt>
                <c:pt idx="484" formatCode="0.00">
                  <c:v>1.3853596171988753</c:v>
                </c:pt>
                <c:pt idx="485" formatCode="0.00">
                  <c:v>1.3962126896400269</c:v>
                </c:pt>
                <c:pt idx="486" formatCode="0.00">
                  <c:v>1.3999547531785892</c:v>
                </c:pt>
                <c:pt idx="487" formatCode="0.00">
                  <c:v>1.4055796690734146</c:v>
                </c:pt>
                <c:pt idx="488" formatCode="0.00">
                  <c:v>1.4237917180709685</c:v>
                </c:pt>
                <c:pt idx="489" formatCode="0.00">
                  <c:v>1.4169163444862496</c:v>
                </c:pt>
                <c:pt idx="490" formatCode="0.00">
                  <c:v>1.3989234515211206</c:v>
                </c:pt>
                <c:pt idx="491" formatCode="0.00">
                  <c:v>1.4020087510977846</c:v>
                </c:pt>
                <c:pt idx="492" formatCode="0.00">
                  <c:v>1.3930697215696772</c:v>
                </c:pt>
                <c:pt idx="493" formatCode="0.00">
                  <c:v>1.4068502344222626</c:v>
                </c:pt>
                <c:pt idx="494" formatCode="0.00">
                  <c:v>1.3944293229863951</c:v>
                </c:pt>
                <c:pt idx="495" formatCode="0.00">
                  <c:v>1.3729090100931258</c:v>
                </c:pt>
                <c:pt idx="496" formatCode="0.00">
                  <c:v>1.3699509822946749</c:v>
                </c:pt>
                <c:pt idx="497" formatCode="0.00">
                  <c:v>1.3833580280310438</c:v>
                </c:pt>
                <c:pt idx="498" formatCode="0.00">
                  <c:v>1.3821984068651794</c:v>
                </c:pt>
                <c:pt idx="499" formatCode="0.00">
                  <c:v>1.3636775057872288</c:v>
                </c:pt>
                <c:pt idx="500" formatCode="0.00">
                  <c:v>1.3525684643356235</c:v>
                </c:pt>
                <c:pt idx="501" formatCode="0.00">
                  <c:v>1.3510948179467623</c:v>
                </c:pt>
                <c:pt idx="502" formatCode="0.00">
                  <c:v>1.3687113225844711</c:v>
                </c:pt>
                <c:pt idx="503" formatCode="0.00">
                  <c:v>1.3735877810861934</c:v>
                </c:pt>
                <c:pt idx="504" formatCode="0.00">
                  <c:v>1.3858488579055319</c:v>
                </c:pt>
                <c:pt idx="505" formatCode="0.00">
                  <c:v>1.3773529719996569</c:v>
                </c:pt>
                <c:pt idx="506" formatCode="0.00">
                  <c:v>1.3642332968286688</c:v>
                </c:pt>
                <c:pt idx="507" formatCode="0.00">
                  <c:v>1.3499937286100807</c:v>
                </c:pt>
                <c:pt idx="508" formatCode="0.00">
                  <c:v>1.3616508755107974</c:v>
                </c:pt>
                <c:pt idx="509" formatCode="0.00">
                  <c:v>1.3611849955425515</c:v>
                </c:pt>
                <c:pt idx="510" formatCode="0.00">
                  <c:v>1.3685350912446856</c:v>
                </c:pt>
                <c:pt idx="511" formatCode="0.00">
                  <c:v>1.3698202500002168</c:v>
                </c:pt>
                <c:pt idx="512" formatCode="0.00">
                  <c:v>1.3943992116730015</c:v>
                </c:pt>
                <c:pt idx="513" formatCode="0.00">
                  <c:v>1.43340848112876</c:v>
                </c:pt>
                <c:pt idx="514" formatCode="0.00">
                  <c:v>1.4613285110573466</c:v>
                </c:pt>
                <c:pt idx="515" formatCode="0.00">
                  <c:v>1.490898821526313</c:v>
                </c:pt>
                <c:pt idx="516" formatCode="0.00">
                  <c:v>1.5114131958327015</c:v>
                </c:pt>
                <c:pt idx="517" formatCode="0.00">
                  <c:v>1.5230700298272775</c:v>
                </c:pt>
                <c:pt idx="518" formatCode="0.00">
                  <c:v>1.5430545135805491</c:v>
                </c:pt>
                <c:pt idx="519" formatCode="0.00">
                  <c:v>1.5635157710019778</c:v>
                </c:pt>
                <c:pt idx="520" formatCode="0.00">
                  <c:v>1.5798578112804667</c:v>
                </c:pt>
                <c:pt idx="521" formatCode="0.00">
                  <c:v>1.5908329042872749</c:v>
                </c:pt>
                <c:pt idx="522" formatCode="0.00">
                  <c:v>1.594800821576094</c:v>
                </c:pt>
                <c:pt idx="523" formatCode="0.00">
                  <c:v>1.5993639386889571</c:v>
                </c:pt>
                <c:pt idx="524" formatCode="0.00">
                  <c:v>1.6054919383039052</c:v>
                </c:pt>
                <c:pt idx="525" formatCode="0.00">
                  <c:v>1.607775891916861</c:v>
                </c:pt>
                <c:pt idx="526" formatCode="0.00">
                  <c:v>1.596981450017356</c:v>
                </c:pt>
                <c:pt idx="527" formatCode="0.00">
                  <c:v>1.5239919460852189</c:v>
                </c:pt>
                <c:pt idx="528" formatCode="0.00">
                  <c:v>1.5155154781298161</c:v>
                </c:pt>
                <c:pt idx="529" formatCode="0.00">
                  <c:v>1.5306684141546527</c:v>
                </c:pt>
                <c:pt idx="530" formatCode="0.00">
                  <c:v>1.5441037920794443</c:v>
                </c:pt>
                <c:pt idx="531" formatCode="0.00">
                  <c:v>1.5630228326132287</c:v>
                </c:pt>
                <c:pt idx="532" formatCode="0.00">
                  <c:v>1.5764948494127216</c:v>
                </c:pt>
                <c:pt idx="533" formatCode="0.00">
                  <c:v>1.5975736321311529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E-4571-A243-8DAE87B8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90368"/>
        <c:axId val="642619052"/>
      </c:lineChart>
      <c:dateAx>
        <c:axId val="323719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4428245"/>
        <c:crosses val="autoZero"/>
        <c:auto val="1"/>
        <c:lblOffset val="100"/>
        <c:baseTimeUnit val="days"/>
      </c:dateAx>
      <c:valAx>
        <c:axId val="34442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spesimen / orang diperiksa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3719697"/>
        <c:crosses val="autoZero"/>
        <c:crossBetween val="between"/>
      </c:valAx>
      <c:dateAx>
        <c:axId val="1647790368"/>
        <c:scaling>
          <c:orientation val="minMax"/>
        </c:scaling>
        <c:delete val="1"/>
        <c:axPos val="b"/>
        <c:numFmt formatCode="d&quot;-&quot;mmm" sourceLinked="1"/>
        <c:majorTickMark val="none"/>
        <c:minorTickMark val="none"/>
        <c:tickLblPos val="nextTo"/>
        <c:crossAx val="642619052"/>
        <c:crosses val="autoZero"/>
        <c:auto val="1"/>
        <c:lblOffset val="100"/>
        <c:baseTimeUnit val="days"/>
      </c:dateAx>
      <c:valAx>
        <c:axId val="642619052"/>
        <c:scaling>
          <c:orientation val="minMax"/>
          <c:max val="2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Rasio jumlah spesimen/orang diperiksa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779036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Harian'!$B$1</c:f>
              <c:strCache>
                <c:ptCount val="1"/>
                <c:pt idx="0">
                  <c:v>Kasus harian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FF00FF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Harian'!$A$2:$A$1073</c:f>
              <c:numCache>
                <c:formatCode>d"-"mmm</c:formatCode>
                <c:ptCount val="107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Harian'!$B$2:$B$1073</c:f>
              <c:numCache>
                <c:formatCode>#,##0</c:formatCode>
                <c:ptCount val="10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0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9A-4C34-8EBC-3DC5E24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33146"/>
        <c:axId val="923766219"/>
      </c:barChart>
      <c:lineChart>
        <c:grouping val="standard"/>
        <c:varyColors val="1"/>
        <c:ser>
          <c:idx val="1"/>
          <c:order val="1"/>
          <c:tx>
            <c:strRef>
              <c:f>'Statistik Harian'!$E$1</c:f>
              <c:strCache>
                <c:ptCount val="1"/>
                <c:pt idx="0">
                  <c:v>Total kasus</c:v>
                </c:pt>
              </c:strCache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'Statistik Harian'!$A$2:$A$1073</c:f>
              <c:numCache>
                <c:formatCode>d"-"mmm</c:formatCode>
                <c:ptCount val="107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Harian'!$E$2:$E$1073</c:f>
              <c:numCache>
                <c:formatCode>#,##0</c:formatCode>
                <c:ptCount val="10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2956</c:v>
                </c:pt>
                <c:pt idx="37">
                  <c:v>3293</c:v>
                </c:pt>
                <c:pt idx="38">
                  <c:v>3512</c:v>
                </c:pt>
                <c:pt idx="39">
                  <c:v>3842</c:v>
                </c:pt>
                <c:pt idx="40">
                  <c:v>4241</c:v>
                </c:pt>
                <c:pt idx="41">
                  <c:v>4557</c:v>
                </c:pt>
                <c:pt idx="42">
                  <c:v>4839</c:v>
                </c:pt>
                <c:pt idx="43">
                  <c:v>5136</c:v>
                </c:pt>
                <c:pt idx="44">
                  <c:v>5516</c:v>
                </c:pt>
                <c:pt idx="45">
                  <c:v>5923</c:v>
                </c:pt>
                <c:pt idx="46">
                  <c:v>6248</c:v>
                </c:pt>
                <c:pt idx="47">
                  <c:v>6575</c:v>
                </c:pt>
                <c:pt idx="48">
                  <c:v>6760</c:v>
                </c:pt>
                <c:pt idx="49">
                  <c:v>7135</c:v>
                </c:pt>
                <c:pt idx="50">
                  <c:v>7418</c:v>
                </c:pt>
                <c:pt idx="51">
                  <c:v>7775</c:v>
                </c:pt>
                <c:pt idx="52">
                  <c:v>8211</c:v>
                </c:pt>
                <c:pt idx="53">
                  <c:v>8607</c:v>
                </c:pt>
                <c:pt idx="54">
                  <c:v>8882</c:v>
                </c:pt>
                <c:pt idx="55">
                  <c:v>9096</c:v>
                </c:pt>
                <c:pt idx="56">
                  <c:v>9511</c:v>
                </c:pt>
                <c:pt idx="57">
                  <c:v>9771</c:v>
                </c:pt>
                <c:pt idx="58">
                  <c:v>10118</c:v>
                </c:pt>
                <c:pt idx="59">
                  <c:v>10551</c:v>
                </c:pt>
                <c:pt idx="60">
                  <c:v>10843</c:v>
                </c:pt>
                <c:pt idx="61">
                  <c:v>11192</c:v>
                </c:pt>
                <c:pt idx="62">
                  <c:v>11587</c:v>
                </c:pt>
                <c:pt idx="63">
                  <c:v>12071</c:v>
                </c:pt>
                <c:pt idx="64">
                  <c:v>12438</c:v>
                </c:pt>
                <c:pt idx="65">
                  <c:v>12776</c:v>
                </c:pt>
                <c:pt idx="66">
                  <c:v>13112</c:v>
                </c:pt>
                <c:pt idx="67">
                  <c:v>13645</c:v>
                </c:pt>
                <c:pt idx="68">
                  <c:v>14032</c:v>
                </c:pt>
                <c:pt idx="69">
                  <c:v>14265</c:v>
                </c:pt>
                <c:pt idx="70">
                  <c:v>14749</c:v>
                </c:pt>
                <c:pt idx="71">
                  <c:v>15438</c:v>
                </c:pt>
                <c:pt idx="72">
                  <c:v>16006</c:v>
                </c:pt>
                <c:pt idx="73">
                  <c:v>16496</c:v>
                </c:pt>
                <c:pt idx="74">
                  <c:v>17025</c:v>
                </c:pt>
                <c:pt idx="75">
                  <c:v>17514</c:v>
                </c:pt>
                <c:pt idx="76">
                  <c:v>18010</c:v>
                </c:pt>
                <c:pt idx="77">
                  <c:v>18496</c:v>
                </c:pt>
                <c:pt idx="78">
                  <c:v>19189</c:v>
                </c:pt>
                <c:pt idx="79">
                  <c:v>20162</c:v>
                </c:pt>
                <c:pt idx="80">
                  <c:v>20796</c:v>
                </c:pt>
                <c:pt idx="81">
                  <c:v>21745</c:v>
                </c:pt>
                <c:pt idx="82">
                  <c:v>22271</c:v>
                </c:pt>
                <c:pt idx="83">
                  <c:v>22750</c:v>
                </c:pt>
                <c:pt idx="84">
                  <c:v>23165</c:v>
                </c:pt>
                <c:pt idx="85">
                  <c:v>23851</c:v>
                </c:pt>
                <c:pt idx="86">
                  <c:v>24538</c:v>
                </c:pt>
                <c:pt idx="87">
                  <c:v>25216</c:v>
                </c:pt>
                <c:pt idx="88">
                  <c:v>25773</c:v>
                </c:pt>
                <c:pt idx="89">
                  <c:v>26473</c:v>
                </c:pt>
                <c:pt idx="90">
                  <c:v>26940</c:v>
                </c:pt>
                <c:pt idx="91">
                  <c:v>27549</c:v>
                </c:pt>
                <c:pt idx="92">
                  <c:v>28233</c:v>
                </c:pt>
                <c:pt idx="93">
                  <c:v>28818</c:v>
                </c:pt>
                <c:pt idx="94">
                  <c:v>29521</c:v>
                </c:pt>
                <c:pt idx="95">
                  <c:v>30514</c:v>
                </c:pt>
                <c:pt idx="96">
                  <c:v>31186</c:v>
                </c:pt>
                <c:pt idx="97">
                  <c:v>32033</c:v>
                </c:pt>
                <c:pt idx="98">
                  <c:v>33076</c:v>
                </c:pt>
                <c:pt idx="99">
                  <c:v>34316</c:v>
                </c:pt>
                <c:pt idx="100">
                  <c:v>35295</c:v>
                </c:pt>
                <c:pt idx="101">
                  <c:v>36406</c:v>
                </c:pt>
                <c:pt idx="102">
                  <c:v>37420</c:v>
                </c:pt>
                <c:pt idx="103">
                  <c:v>38277</c:v>
                </c:pt>
                <c:pt idx="104">
                  <c:v>39294</c:v>
                </c:pt>
                <c:pt idx="105">
                  <c:v>40400</c:v>
                </c:pt>
                <c:pt idx="106">
                  <c:v>41431</c:v>
                </c:pt>
                <c:pt idx="107">
                  <c:v>42762</c:v>
                </c:pt>
                <c:pt idx="108">
                  <c:v>43803</c:v>
                </c:pt>
                <c:pt idx="109">
                  <c:v>45029</c:v>
                </c:pt>
                <c:pt idx="110">
                  <c:v>45891</c:v>
                </c:pt>
                <c:pt idx="111">
                  <c:v>46845</c:v>
                </c:pt>
                <c:pt idx="112">
                  <c:v>47896</c:v>
                </c:pt>
                <c:pt idx="113">
                  <c:v>49009</c:v>
                </c:pt>
                <c:pt idx="114">
                  <c:v>50187</c:v>
                </c:pt>
                <c:pt idx="115">
                  <c:v>51427</c:v>
                </c:pt>
                <c:pt idx="116">
                  <c:v>52812</c:v>
                </c:pt>
                <c:pt idx="117">
                  <c:v>54010</c:v>
                </c:pt>
                <c:pt idx="118">
                  <c:v>55092</c:v>
                </c:pt>
                <c:pt idx="119">
                  <c:v>56385</c:v>
                </c:pt>
                <c:pt idx="120">
                  <c:v>57770</c:v>
                </c:pt>
                <c:pt idx="121">
                  <c:v>59394</c:v>
                </c:pt>
                <c:pt idx="122">
                  <c:v>60695</c:v>
                </c:pt>
                <c:pt idx="123">
                  <c:v>62142</c:v>
                </c:pt>
                <c:pt idx="124">
                  <c:v>63749</c:v>
                </c:pt>
                <c:pt idx="125">
                  <c:v>64958</c:v>
                </c:pt>
                <c:pt idx="126">
                  <c:v>66226</c:v>
                </c:pt>
                <c:pt idx="127">
                  <c:v>68079</c:v>
                </c:pt>
                <c:pt idx="128">
                  <c:v>70736</c:v>
                </c:pt>
                <c:pt idx="129">
                  <c:v>72347</c:v>
                </c:pt>
                <c:pt idx="130">
                  <c:v>74018</c:v>
                </c:pt>
                <c:pt idx="131">
                  <c:v>75699</c:v>
                </c:pt>
                <c:pt idx="132">
                  <c:v>76981</c:v>
                </c:pt>
                <c:pt idx="133">
                  <c:v>78572</c:v>
                </c:pt>
                <c:pt idx="134">
                  <c:v>80094</c:v>
                </c:pt>
                <c:pt idx="135">
                  <c:v>81668</c:v>
                </c:pt>
                <c:pt idx="136">
                  <c:v>83130</c:v>
                </c:pt>
                <c:pt idx="137">
                  <c:v>84882</c:v>
                </c:pt>
                <c:pt idx="138">
                  <c:v>86521</c:v>
                </c:pt>
                <c:pt idx="139">
                  <c:v>88214</c:v>
                </c:pt>
                <c:pt idx="140">
                  <c:v>89869</c:v>
                </c:pt>
                <c:pt idx="141">
                  <c:v>91751</c:v>
                </c:pt>
                <c:pt idx="142">
                  <c:v>93657</c:v>
                </c:pt>
                <c:pt idx="143">
                  <c:v>95418</c:v>
                </c:pt>
                <c:pt idx="144">
                  <c:v>97286</c:v>
                </c:pt>
                <c:pt idx="145">
                  <c:v>98778</c:v>
                </c:pt>
                <c:pt idx="146">
                  <c:v>100303</c:v>
                </c:pt>
                <c:pt idx="147">
                  <c:v>102051</c:v>
                </c:pt>
                <c:pt idx="148">
                  <c:v>104432</c:v>
                </c:pt>
                <c:pt idx="149">
                  <c:v>106336</c:v>
                </c:pt>
                <c:pt idx="150">
                  <c:v>108376</c:v>
                </c:pt>
                <c:pt idx="151">
                  <c:v>109936</c:v>
                </c:pt>
                <c:pt idx="152">
                  <c:v>111455</c:v>
                </c:pt>
                <c:pt idx="153">
                  <c:v>113134</c:v>
                </c:pt>
                <c:pt idx="154">
                  <c:v>115056</c:v>
                </c:pt>
                <c:pt idx="155">
                  <c:v>116871</c:v>
                </c:pt>
                <c:pt idx="156">
                  <c:v>118753</c:v>
                </c:pt>
                <c:pt idx="157">
                  <c:v>121226</c:v>
                </c:pt>
                <c:pt idx="158">
                  <c:v>123503</c:v>
                </c:pt>
                <c:pt idx="159">
                  <c:v>125396</c:v>
                </c:pt>
                <c:pt idx="160">
                  <c:v>127083</c:v>
                </c:pt>
                <c:pt idx="161">
                  <c:v>128776</c:v>
                </c:pt>
                <c:pt idx="162">
                  <c:v>130718</c:v>
                </c:pt>
                <c:pt idx="163">
                  <c:v>132816</c:v>
                </c:pt>
                <c:pt idx="164">
                  <c:v>135123</c:v>
                </c:pt>
                <c:pt idx="165">
                  <c:v>137468</c:v>
                </c:pt>
                <c:pt idx="166">
                  <c:v>139549</c:v>
                </c:pt>
                <c:pt idx="167">
                  <c:v>141370</c:v>
                </c:pt>
                <c:pt idx="168">
                  <c:v>143043</c:v>
                </c:pt>
                <c:pt idx="169">
                  <c:v>144945</c:v>
                </c:pt>
                <c:pt idx="170">
                  <c:v>147211</c:v>
                </c:pt>
                <c:pt idx="171">
                  <c:v>149408</c:v>
                </c:pt>
                <c:pt idx="172">
                  <c:v>151498</c:v>
                </c:pt>
                <c:pt idx="173">
                  <c:v>153535</c:v>
                </c:pt>
                <c:pt idx="174">
                  <c:v>155412</c:v>
                </c:pt>
                <c:pt idx="175">
                  <c:v>157859</c:v>
                </c:pt>
                <c:pt idx="176">
                  <c:v>160165</c:v>
                </c:pt>
                <c:pt idx="177">
                  <c:v>162884</c:v>
                </c:pt>
                <c:pt idx="178">
                  <c:v>165887</c:v>
                </c:pt>
                <c:pt idx="179">
                  <c:v>169195</c:v>
                </c:pt>
                <c:pt idx="180">
                  <c:v>172053</c:v>
                </c:pt>
                <c:pt idx="181">
                  <c:v>174796</c:v>
                </c:pt>
                <c:pt idx="182">
                  <c:v>177571</c:v>
                </c:pt>
                <c:pt idx="183">
                  <c:v>180646</c:v>
                </c:pt>
                <c:pt idx="184">
                  <c:v>184268</c:v>
                </c:pt>
                <c:pt idx="185">
                  <c:v>187537</c:v>
                </c:pt>
                <c:pt idx="186">
                  <c:v>190665</c:v>
                </c:pt>
                <c:pt idx="187">
                  <c:v>194109</c:v>
                </c:pt>
                <c:pt idx="188">
                  <c:v>196989</c:v>
                </c:pt>
                <c:pt idx="189">
                  <c:v>200035</c:v>
                </c:pt>
                <c:pt idx="190">
                  <c:v>203342</c:v>
                </c:pt>
                <c:pt idx="191">
                  <c:v>207203</c:v>
                </c:pt>
                <c:pt idx="192">
                  <c:v>210940</c:v>
                </c:pt>
                <c:pt idx="193">
                  <c:v>214746</c:v>
                </c:pt>
                <c:pt idx="194">
                  <c:v>218382</c:v>
                </c:pt>
                <c:pt idx="195">
                  <c:v>221523</c:v>
                </c:pt>
                <c:pt idx="196">
                  <c:v>225030</c:v>
                </c:pt>
                <c:pt idx="197">
                  <c:v>228993</c:v>
                </c:pt>
                <c:pt idx="198">
                  <c:v>232628</c:v>
                </c:pt>
                <c:pt idx="199">
                  <c:v>236519</c:v>
                </c:pt>
                <c:pt idx="200">
                  <c:v>240687</c:v>
                </c:pt>
                <c:pt idx="201">
                  <c:v>244676</c:v>
                </c:pt>
                <c:pt idx="202">
                  <c:v>248852</c:v>
                </c:pt>
                <c:pt idx="203">
                  <c:v>252923</c:v>
                </c:pt>
                <c:pt idx="204">
                  <c:v>257388</c:v>
                </c:pt>
                <c:pt idx="205">
                  <c:v>262022</c:v>
                </c:pt>
                <c:pt idx="206">
                  <c:v>266845</c:v>
                </c:pt>
                <c:pt idx="207">
                  <c:v>271339</c:v>
                </c:pt>
                <c:pt idx="208">
                  <c:v>275213</c:v>
                </c:pt>
                <c:pt idx="209">
                  <c:v>278722</c:v>
                </c:pt>
                <c:pt idx="210">
                  <c:v>282724</c:v>
                </c:pt>
                <c:pt idx="211">
                  <c:v>287008</c:v>
                </c:pt>
                <c:pt idx="212">
                  <c:v>291182</c:v>
                </c:pt>
                <c:pt idx="213">
                  <c:v>295499</c:v>
                </c:pt>
                <c:pt idx="214">
                  <c:v>299506</c:v>
                </c:pt>
                <c:pt idx="215">
                  <c:v>303498</c:v>
                </c:pt>
                <c:pt idx="216">
                  <c:v>307120</c:v>
                </c:pt>
                <c:pt idx="217">
                  <c:v>311176</c:v>
                </c:pt>
                <c:pt idx="218">
                  <c:v>315714</c:v>
                </c:pt>
                <c:pt idx="219">
                  <c:v>320564</c:v>
                </c:pt>
                <c:pt idx="220">
                  <c:v>324658</c:v>
                </c:pt>
                <c:pt idx="221">
                  <c:v>328952</c:v>
                </c:pt>
                <c:pt idx="222">
                  <c:v>333449</c:v>
                </c:pt>
                <c:pt idx="223">
                  <c:v>336716</c:v>
                </c:pt>
                <c:pt idx="224">
                  <c:v>340622</c:v>
                </c:pt>
                <c:pt idx="225">
                  <c:v>344749</c:v>
                </c:pt>
                <c:pt idx="226">
                  <c:v>349160</c:v>
                </c:pt>
                <c:pt idx="227">
                  <c:v>353461</c:v>
                </c:pt>
                <c:pt idx="228">
                  <c:v>357762</c:v>
                </c:pt>
                <c:pt idx="229">
                  <c:v>361867</c:v>
                </c:pt>
                <c:pt idx="230">
                  <c:v>365240</c:v>
                </c:pt>
                <c:pt idx="231">
                  <c:v>368842</c:v>
                </c:pt>
                <c:pt idx="232">
                  <c:v>373109</c:v>
                </c:pt>
                <c:pt idx="233">
                  <c:v>377541</c:v>
                </c:pt>
                <c:pt idx="234">
                  <c:v>381910</c:v>
                </c:pt>
                <c:pt idx="235">
                  <c:v>385980</c:v>
                </c:pt>
                <c:pt idx="236">
                  <c:v>389712</c:v>
                </c:pt>
                <c:pt idx="237">
                  <c:v>392934</c:v>
                </c:pt>
                <c:pt idx="238">
                  <c:v>396454</c:v>
                </c:pt>
                <c:pt idx="239">
                  <c:v>400483</c:v>
                </c:pt>
                <c:pt idx="240">
                  <c:v>404048</c:v>
                </c:pt>
                <c:pt idx="241">
                  <c:v>406945</c:v>
                </c:pt>
                <c:pt idx="242">
                  <c:v>410088</c:v>
                </c:pt>
                <c:pt idx="243">
                  <c:v>412784</c:v>
                </c:pt>
                <c:pt idx="244">
                  <c:v>415402</c:v>
                </c:pt>
                <c:pt idx="245">
                  <c:v>418375</c:v>
                </c:pt>
                <c:pt idx="246">
                  <c:v>421731</c:v>
                </c:pt>
                <c:pt idx="247">
                  <c:v>425796</c:v>
                </c:pt>
                <c:pt idx="248">
                  <c:v>429574</c:v>
                </c:pt>
                <c:pt idx="249">
                  <c:v>433836</c:v>
                </c:pt>
                <c:pt idx="250">
                  <c:v>437716</c:v>
                </c:pt>
                <c:pt idx="251">
                  <c:v>440569</c:v>
                </c:pt>
                <c:pt idx="252">
                  <c:v>444348</c:v>
                </c:pt>
                <c:pt idx="253">
                  <c:v>448118</c:v>
                </c:pt>
                <c:pt idx="254">
                  <c:v>452291</c:v>
                </c:pt>
                <c:pt idx="255">
                  <c:v>457735</c:v>
                </c:pt>
                <c:pt idx="256">
                  <c:v>463007</c:v>
                </c:pt>
                <c:pt idx="257">
                  <c:v>467113</c:v>
                </c:pt>
                <c:pt idx="258">
                  <c:v>470648</c:v>
                </c:pt>
                <c:pt idx="259">
                  <c:v>474455</c:v>
                </c:pt>
                <c:pt idx="260">
                  <c:v>478720</c:v>
                </c:pt>
                <c:pt idx="261">
                  <c:v>483518</c:v>
                </c:pt>
                <c:pt idx="262">
                  <c:v>488310</c:v>
                </c:pt>
                <c:pt idx="263">
                  <c:v>493308</c:v>
                </c:pt>
                <c:pt idx="264">
                  <c:v>497668</c:v>
                </c:pt>
                <c:pt idx="265">
                  <c:v>502110</c:v>
                </c:pt>
                <c:pt idx="266">
                  <c:v>506302</c:v>
                </c:pt>
                <c:pt idx="267">
                  <c:v>511836</c:v>
                </c:pt>
                <c:pt idx="268">
                  <c:v>516753</c:v>
                </c:pt>
                <c:pt idx="269">
                  <c:v>522581</c:v>
                </c:pt>
                <c:pt idx="270">
                  <c:v>527999</c:v>
                </c:pt>
                <c:pt idx="271">
                  <c:v>534266</c:v>
                </c:pt>
                <c:pt idx="272">
                  <c:v>538883</c:v>
                </c:pt>
                <c:pt idx="273">
                  <c:v>543975</c:v>
                </c:pt>
                <c:pt idx="274">
                  <c:v>549508</c:v>
                </c:pt>
                <c:pt idx="275">
                  <c:v>557877</c:v>
                </c:pt>
                <c:pt idx="276">
                  <c:v>563680</c:v>
                </c:pt>
                <c:pt idx="277">
                  <c:v>569707</c:v>
                </c:pt>
                <c:pt idx="278">
                  <c:v>575796</c:v>
                </c:pt>
                <c:pt idx="279">
                  <c:v>581550</c:v>
                </c:pt>
                <c:pt idx="280">
                  <c:v>586842</c:v>
                </c:pt>
                <c:pt idx="281">
                  <c:v>592900</c:v>
                </c:pt>
                <c:pt idx="282">
                  <c:v>598933</c:v>
                </c:pt>
                <c:pt idx="283">
                  <c:v>605243</c:v>
                </c:pt>
                <c:pt idx="284">
                  <c:v>611631</c:v>
                </c:pt>
                <c:pt idx="285">
                  <c:v>617820</c:v>
                </c:pt>
                <c:pt idx="286">
                  <c:v>623309</c:v>
                </c:pt>
                <c:pt idx="287">
                  <c:v>629429</c:v>
                </c:pt>
                <c:pt idx="288">
                  <c:v>636154</c:v>
                </c:pt>
                <c:pt idx="289">
                  <c:v>643508</c:v>
                </c:pt>
                <c:pt idx="290">
                  <c:v>650197</c:v>
                </c:pt>
                <c:pt idx="291">
                  <c:v>657948</c:v>
                </c:pt>
                <c:pt idx="292">
                  <c:v>664930</c:v>
                </c:pt>
                <c:pt idx="293">
                  <c:v>671778</c:v>
                </c:pt>
                <c:pt idx="294">
                  <c:v>678125</c:v>
                </c:pt>
                <c:pt idx="295">
                  <c:v>685639</c:v>
                </c:pt>
                <c:pt idx="296">
                  <c:v>692838</c:v>
                </c:pt>
                <c:pt idx="297">
                  <c:v>700097</c:v>
                </c:pt>
                <c:pt idx="298">
                  <c:v>706837</c:v>
                </c:pt>
                <c:pt idx="299">
                  <c:v>713365</c:v>
                </c:pt>
                <c:pt idx="300">
                  <c:v>719219</c:v>
                </c:pt>
                <c:pt idx="301">
                  <c:v>727122</c:v>
                </c:pt>
                <c:pt idx="302">
                  <c:v>735124</c:v>
                </c:pt>
                <c:pt idx="303">
                  <c:v>743198</c:v>
                </c:pt>
                <c:pt idx="304">
                  <c:v>751270</c:v>
                </c:pt>
                <c:pt idx="305">
                  <c:v>758473</c:v>
                </c:pt>
                <c:pt idx="306">
                  <c:v>765350</c:v>
                </c:pt>
                <c:pt idx="307">
                  <c:v>772103</c:v>
                </c:pt>
                <c:pt idx="308">
                  <c:v>779548</c:v>
                </c:pt>
                <c:pt idx="309">
                  <c:v>788402</c:v>
                </c:pt>
                <c:pt idx="310">
                  <c:v>797723</c:v>
                </c:pt>
                <c:pt idx="311">
                  <c:v>808340</c:v>
                </c:pt>
                <c:pt idx="312">
                  <c:v>818386</c:v>
                </c:pt>
                <c:pt idx="313">
                  <c:v>828026</c:v>
                </c:pt>
                <c:pt idx="314">
                  <c:v>836718</c:v>
                </c:pt>
                <c:pt idx="315">
                  <c:v>846765</c:v>
                </c:pt>
                <c:pt idx="316">
                  <c:v>858043</c:v>
                </c:pt>
                <c:pt idx="317">
                  <c:v>869600</c:v>
                </c:pt>
                <c:pt idx="318">
                  <c:v>882418</c:v>
                </c:pt>
                <c:pt idx="319">
                  <c:v>896642</c:v>
                </c:pt>
                <c:pt idx="320">
                  <c:v>907929</c:v>
                </c:pt>
                <c:pt idx="321">
                  <c:v>917015</c:v>
                </c:pt>
                <c:pt idx="322">
                  <c:v>927380</c:v>
                </c:pt>
                <c:pt idx="323">
                  <c:v>939948</c:v>
                </c:pt>
                <c:pt idx="324">
                  <c:v>951651</c:v>
                </c:pt>
                <c:pt idx="325">
                  <c:v>965283</c:v>
                </c:pt>
                <c:pt idx="326">
                  <c:v>977474</c:v>
                </c:pt>
                <c:pt idx="327">
                  <c:v>989262</c:v>
                </c:pt>
                <c:pt idx="328">
                  <c:v>999256</c:v>
                </c:pt>
                <c:pt idx="329">
                  <c:v>1012350</c:v>
                </c:pt>
                <c:pt idx="330">
                  <c:v>1024298</c:v>
                </c:pt>
                <c:pt idx="331">
                  <c:v>1037993</c:v>
                </c:pt>
                <c:pt idx="332">
                  <c:v>1051795</c:v>
                </c:pt>
                <c:pt idx="333">
                  <c:v>1066313</c:v>
                </c:pt>
                <c:pt idx="334">
                  <c:v>1078314</c:v>
                </c:pt>
                <c:pt idx="335">
                  <c:v>1089308</c:v>
                </c:pt>
                <c:pt idx="336">
                  <c:v>1099687</c:v>
                </c:pt>
                <c:pt idx="337">
                  <c:v>1111671</c:v>
                </c:pt>
                <c:pt idx="338">
                  <c:v>1123105</c:v>
                </c:pt>
                <c:pt idx="339">
                  <c:v>1134854</c:v>
                </c:pt>
                <c:pt idx="340">
                  <c:v>1147010</c:v>
                </c:pt>
                <c:pt idx="341">
                  <c:v>1157837</c:v>
                </c:pt>
                <c:pt idx="342">
                  <c:v>1166079</c:v>
                </c:pt>
                <c:pt idx="343">
                  <c:v>1174779</c:v>
                </c:pt>
                <c:pt idx="344">
                  <c:v>1183555</c:v>
                </c:pt>
                <c:pt idx="345">
                  <c:v>1191990</c:v>
                </c:pt>
                <c:pt idx="346">
                  <c:v>1201859</c:v>
                </c:pt>
                <c:pt idx="347">
                  <c:v>1210703</c:v>
                </c:pt>
                <c:pt idx="348">
                  <c:v>1217468</c:v>
                </c:pt>
                <c:pt idx="349">
                  <c:v>1223930</c:v>
                </c:pt>
                <c:pt idx="350">
                  <c:v>1233959</c:v>
                </c:pt>
                <c:pt idx="351">
                  <c:v>1243646</c:v>
                </c:pt>
                <c:pt idx="352">
                  <c:v>1252685</c:v>
                </c:pt>
                <c:pt idx="353">
                  <c:v>1263299</c:v>
                </c:pt>
                <c:pt idx="354">
                  <c:v>1271353</c:v>
                </c:pt>
                <c:pt idx="355">
                  <c:v>1278653</c:v>
                </c:pt>
                <c:pt idx="356">
                  <c:v>1288833</c:v>
                </c:pt>
                <c:pt idx="357">
                  <c:v>1298608</c:v>
                </c:pt>
                <c:pt idx="358">
                  <c:v>1306141</c:v>
                </c:pt>
                <c:pt idx="359">
                  <c:v>1314634</c:v>
                </c:pt>
                <c:pt idx="360">
                  <c:v>1322866</c:v>
                </c:pt>
                <c:pt idx="361">
                  <c:v>1329074</c:v>
                </c:pt>
                <c:pt idx="362">
                  <c:v>1334634</c:v>
                </c:pt>
                <c:pt idx="363">
                  <c:v>1341314</c:v>
                </c:pt>
                <c:pt idx="364">
                  <c:v>1347026</c:v>
                </c:pt>
                <c:pt idx="365">
                  <c:v>1353834</c:v>
                </c:pt>
                <c:pt idx="366">
                  <c:v>1361098</c:v>
                </c:pt>
                <c:pt idx="367">
                  <c:v>1368069</c:v>
                </c:pt>
                <c:pt idx="368">
                  <c:v>1373836</c:v>
                </c:pt>
                <c:pt idx="369">
                  <c:v>1379662</c:v>
                </c:pt>
                <c:pt idx="370">
                  <c:v>1386556</c:v>
                </c:pt>
                <c:pt idx="371">
                  <c:v>1392945</c:v>
                </c:pt>
                <c:pt idx="372">
                  <c:v>1398578</c:v>
                </c:pt>
                <c:pt idx="373">
                  <c:v>1403722</c:v>
                </c:pt>
                <c:pt idx="374">
                  <c:v>1410134</c:v>
                </c:pt>
                <c:pt idx="375">
                  <c:v>1414741</c:v>
                </c:pt>
                <c:pt idx="376">
                  <c:v>1419455</c:v>
                </c:pt>
                <c:pt idx="377">
                  <c:v>1425044</c:v>
                </c:pt>
                <c:pt idx="378">
                  <c:v>1430458</c:v>
                </c:pt>
                <c:pt idx="379">
                  <c:v>1437283</c:v>
                </c:pt>
                <c:pt idx="380">
                  <c:v>1443853</c:v>
                </c:pt>
                <c:pt idx="381">
                  <c:v>1450132</c:v>
                </c:pt>
                <c:pt idx="382">
                  <c:v>1455788</c:v>
                </c:pt>
                <c:pt idx="383">
                  <c:v>1460184</c:v>
                </c:pt>
                <c:pt idx="384">
                  <c:v>1465928</c:v>
                </c:pt>
                <c:pt idx="385">
                  <c:v>1471225</c:v>
                </c:pt>
                <c:pt idx="386">
                  <c:v>1476452</c:v>
                </c:pt>
                <c:pt idx="387">
                  <c:v>1482559</c:v>
                </c:pt>
                <c:pt idx="388">
                  <c:v>1487541</c:v>
                </c:pt>
                <c:pt idx="389">
                  <c:v>1492002</c:v>
                </c:pt>
                <c:pt idx="390">
                  <c:v>1496085</c:v>
                </c:pt>
                <c:pt idx="391">
                  <c:v>1501093</c:v>
                </c:pt>
                <c:pt idx="392">
                  <c:v>1505775</c:v>
                </c:pt>
                <c:pt idx="393">
                  <c:v>1511712</c:v>
                </c:pt>
                <c:pt idx="394">
                  <c:v>1517854</c:v>
                </c:pt>
                <c:pt idx="395">
                  <c:v>1523179</c:v>
                </c:pt>
                <c:pt idx="396">
                  <c:v>1527524</c:v>
                </c:pt>
                <c:pt idx="397">
                  <c:v>1534255</c:v>
                </c:pt>
                <c:pt idx="398">
                  <c:v>1537967</c:v>
                </c:pt>
                <c:pt idx="399">
                  <c:v>1542516</c:v>
                </c:pt>
                <c:pt idx="400">
                  <c:v>1547376</c:v>
                </c:pt>
                <c:pt idx="401">
                  <c:v>1552880</c:v>
                </c:pt>
                <c:pt idx="402">
                  <c:v>1558145</c:v>
                </c:pt>
                <c:pt idx="403">
                  <c:v>1562868</c:v>
                </c:pt>
                <c:pt idx="404">
                  <c:v>1566995</c:v>
                </c:pt>
                <c:pt idx="405">
                  <c:v>1571824</c:v>
                </c:pt>
                <c:pt idx="406">
                  <c:v>1577526</c:v>
                </c:pt>
                <c:pt idx="407">
                  <c:v>1583182</c:v>
                </c:pt>
                <c:pt idx="408">
                  <c:v>1589359</c:v>
                </c:pt>
                <c:pt idx="409">
                  <c:v>1594722</c:v>
                </c:pt>
                <c:pt idx="410">
                  <c:v>1599763</c:v>
                </c:pt>
                <c:pt idx="411">
                  <c:v>1604348</c:v>
                </c:pt>
                <c:pt idx="412">
                  <c:v>1609300</c:v>
                </c:pt>
                <c:pt idx="413">
                  <c:v>1614849</c:v>
                </c:pt>
                <c:pt idx="414">
                  <c:v>1620569</c:v>
                </c:pt>
                <c:pt idx="415">
                  <c:v>1626812</c:v>
                </c:pt>
                <c:pt idx="416">
                  <c:v>1632248</c:v>
                </c:pt>
                <c:pt idx="417">
                  <c:v>1636792</c:v>
                </c:pt>
                <c:pt idx="418">
                  <c:v>1641194</c:v>
                </c:pt>
                <c:pt idx="419">
                  <c:v>1647138</c:v>
                </c:pt>
                <c:pt idx="420">
                  <c:v>1651794</c:v>
                </c:pt>
                <c:pt idx="421">
                  <c:v>1657035</c:v>
                </c:pt>
                <c:pt idx="422">
                  <c:v>1662868</c:v>
                </c:pt>
                <c:pt idx="423">
                  <c:v>1668368</c:v>
                </c:pt>
                <c:pt idx="424">
                  <c:v>1672880</c:v>
                </c:pt>
                <c:pt idx="425">
                  <c:v>1677274</c:v>
                </c:pt>
                <c:pt idx="426">
                  <c:v>1682004</c:v>
                </c:pt>
                <c:pt idx="427">
                  <c:v>1686373</c:v>
                </c:pt>
                <c:pt idx="428">
                  <c:v>1691658</c:v>
                </c:pt>
                <c:pt idx="429">
                  <c:v>1697305</c:v>
                </c:pt>
                <c:pt idx="430">
                  <c:v>1703632</c:v>
                </c:pt>
                <c:pt idx="431">
                  <c:v>1709762</c:v>
                </c:pt>
                <c:pt idx="432">
                  <c:v>1713684</c:v>
                </c:pt>
                <c:pt idx="433">
                  <c:v>1718575</c:v>
                </c:pt>
                <c:pt idx="434">
                  <c:v>1723596</c:v>
                </c:pt>
                <c:pt idx="435">
                  <c:v>1728204</c:v>
                </c:pt>
                <c:pt idx="436">
                  <c:v>1731652</c:v>
                </c:pt>
                <c:pt idx="437">
                  <c:v>1734285</c:v>
                </c:pt>
                <c:pt idx="438">
                  <c:v>1736670</c:v>
                </c:pt>
                <c:pt idx="439">
                  <c:v>1739750</c:v>
                </c:pt>
                <c:pt idx="440">
                  <c:v>1744045</c:v>
                </c:pt>
                <c:pt idx="441">
                  <c:v>1748230</c:v>
                </c:pt>
                <c:pt idx="442">
                  <c:v>1753101</c:v>
                </c:pt>
                <c:pt idx="443">
                  <c:v>1758898</c:v>
                </c:pt>
                <c:pt idx="444">
                  <c:v>1764644</c:v>
                </c:pt>
                <c:pt idx="445">
                  <c:v>1769940</c:v>
                </c:pt>
                <c:pt idx="446">
                  <c:v>1775220</c:v>
                </c:pt>
                <c:pt idx="447">
                  <c:v>1781127</c:v>
                </c:pt>
                <c:pt idx="448">
                  <c:v>1786187</c:v>
                </c:pt>
                <c:pt idx="449">
                  <c:v>1791221</c:v>
                </c:pt>
                <c:pt idx="450">
                  <c:v>1797499</c:v>
                </c:pt>
                <c:pt idx="451">
                  <c:v>1803361</c:v>
                </c:pt>
                <c:pt idx="452">
                  <c:v>1809926</c:v>
                </c:pt>
                <c:pt idx="453">
                  <c:v>1816041</c:v>
                </c:pt>
                <c:pt idx="454">
                  <c:v>1821703</c:v>
                </c:pt>
                <c:pt idx="455">
                  <c:v>1826527</c:v>
                </c:pt>
                <c:pt idx="456">
                  <c:v>1831773</c:v>
                </c:pt>
                <c:pt idx="457">
                  <c:v>1837126</c:v>
                </c:pt>
                <c:pt idx="458">
                  <c:v>1843612</c:v>
                </c:pt>
                <c:pt idx="459">
                  <c:v>1850206</c:v>
                </c:pt>
                <c:pt idx="460">
                  <c:v>1856038</c:v>
                </c:pt>
                <c:pt idx="461">
                  <c:v>1863031</c:v>
                </c:pt>
                <c:pt idx="462">
                  <c:v>1869325</c:v>
                </c:pt>
                <c:pt idx="463">
                  <c:v>1877050</c:v>
                </c:pt>
                <c:pt idx="464">
                  <c:v>1885942</c:v>
                </c:pt>
                <c:pt idx="465">
                  <c:v>1894025</c:v>
                </c:pt>
                <c:pt idx="466">
                  <c:v>1901490</c:v>
                </c:pt>
                <c:pt idx="467">
                  <c:v>1911358</c:v>
                </c:pt>
                <c:pt idx="468">
                  <c:v>1919547</c:v>
                </c:pt>
                <c:pt idx="469">
                  <c:v>1927708</c:v>
                </c:pt>
                <c:pt idx="470">
                  <c:v>1937652</c:v>
                </c:pt>
                <c:pt idx="471">
                  <c:v>1950276</c:v>
                </c:pt>
                <c:pt idx="472">
                  <c:v>1963266</c:v>
                </c:pt>
                <c:pt idx="473">
                  <c:v>1976172</c:v>
                </c:pt>
                <c:pt idx="474">
                  <c:v>1989909</c:v>
                </c:pt>
                <c:pt idx="475">
                  <c:v>2004445</c:v>
                </c:pt>
                <c:pt idx="476">
                  <c:v>2018113</c:v>
                </c:pt>
                <c:pt idx="477">
                  <c:v>2033421</c:v>
                </c:pt>
                <c:pt idx="478">
                  <c:v>2053995</c:v>
                </c:pt>
                <c:pt idx="479">
                  <c:v>2072867</c:v>
                </c:pt>
                <c:pt idx="480">
                  <c:v>2093962</c:v>
                </c:pt>
                <c:pt idx="481">
                  <c:v>2115304</c:v>
                </c:pt>
                <c:pt idx="482">
                  <c:v>2135998</c:v>
                </c:pt>
                <c:pt idx="483">
                  <c:v>2156465</c:v>
                </c:pt>
                <c:pt idx="484">
                  <c:v>2178272</c:v>
                </c:pt>
                <c:pt idx="485">
                  <c:v>2203108</c:v>
                </c:pt>
                <c:pt idx="486">
                  <c:v>2228938</c:v>
                </c:pt>
                <c:pt idx="487">
                  <c:v>2256851</c:v>
                </c:pt>
                <c:pt idx="488">
                  <c:v>2284084</c:v>
                </c:pt>
                <c:pt idx="489">
                  <c:v>2313829</c:v>
                </c:pt>
                <c:pt idx="490">
                  <c:v>2345018</c:v>
                </c:pt>
                <c:pt idx="491">
                  <c:v>2379397</c:v>
                </c:pt>
                <c:pt idx="492">
                  <c:v>2417788</c:v>
                </c:pt>
                <c:pt idx="493">
                  <c:v>2455912</c:v>
                </c:pt>
                <c:pt idx="494">
                  <c:v>2491006</c:v>
                </c:pt>
                <c:pt idx="495">
                  <c:v>2527203</c:v>
                </c:pt>
                <c:pt idx="496">
                  <c:v>2567630</c:v>
                </c:pt>
                <c:pt idx="497">
                  <c:v>2615529</c:v>
                </c:pt>
                <c:pt idx="498">
                  <c:v>2670046</c:v>
                </c:pt>
                <c:pt idx="499">
                  <c:v>2726803</c:v>
                </c:pt>
                <c:pt idx="500">
                  <c:v>2780803</c:v>
                </c:pt>
                <c:pt idx="501">
                  <c:v>2832755</c:v>
                </c:pt>
                <c:pt idx="502">
                  <c:v>2877476</c:v>
                </c:pt>
                <c:pt idx="503">
                  <c:v>2911733</c:v>
                </c:pt>
                <c:pt idx="504">
                  <c:v>2950058</c:v>
                </c:pt>
                <c:pt idx="505">
                  <c:v>2983830</c:v>
                </c:pt>
                <c:pt idx="506">
                  <c:v>3033339</c:v>
                </c:pt>
                <c:pt idx="507">
                  <c:v>3082410</c:v>
                </c:pt>
                <c:pt idx="508">
                  <c:v>3127826</c:v>
                </c:pt>
                <c:pt idx="509">
                  <c:v>3166505</c:v>
                </c:pt>
                <c:pt idx="510">
                  <c:v>3194733</c:v>
                </c:pt>
                <c:pt idx="511">
                  <c:v>3239936</c:v>
                </c:pt>
                <c:pt idx="512">
                  <c:v>3287727</c:v>
                </c:pt>
                <c:pt idx="513">
                  <c:v>3331206</c:v>
                </c:pt>
                <c:pt idx="514">
                  <c:v>3372374</c:v>
                </c:pt>
                <c:pt idx="515">
                  <c:v>3409658</c:v>
                </c:pt>
                <c:pt idx="516">
                  <c:v>3440396</c:v>
                </c:pt>
                <c:pt idx="517">
                  <c:v>3462800</c:v>
                </c:pt>
                <c:pt idx="518">
                  <c:v>3496700</c:v>
                </c:pt>
                <c:pt idx="519">
                  <c:v>3532567</c:v>
                </c:pt>
                <c:pt idx="520">
                  <c:v>3568331</c:v>
                </c:pt>
                <c:pt idx="521">
                  <c:v>3607863</c:v>
                </c:pt>
                <c:pt idx="522">
                  <c:v>3639616</c:v>
                </c:pt>
                <c:pt idx="523">
                  <c:v>3666031</c:v>
                </c:pt>
                <c:pt idx="524">
                  <c:v>3686740</c:v>
                </c:pt>
                <c:pt idx="525">
                  <c:v>3718821</c:v>
                </c:pt>
                <c:pt idx="526">
                  <c:v>3749446</c:v>
                </c:pt>
                <c:pt idx="527">
                  <c:v>3774155</c:v>
                </c:pt>
                <c:pt idx="528">
                  <c:v>3804943</c:v>
                </c:pt>
                <c:pt idx="529">
                  <c:v>3833541</c:v>
                </c:pt>
                <c:pt idx="530">
                  <c:v>3854354</c:v>
                </c:pt>
                <c:pt idx="531">
                  <c:v>3871738</c:v>
                </c:pt>
                <c:pt idx="532">
                  <c:v>3892479</c:v>
                </c:pt>
                <c:pt idx="533">
                  <c:v>3908247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A-4C34-8EBC-3DC5E24949DE}"/>
            </c:ext>
          </c:extLst>
        </c:ser>
        <c:ser>
          <c:idx val="2"/>
          <c:order val="2"/>
          <c:tx>
            <c:strRef>
              <c:f>'Statistik Harian'!$F$1</c:f>
              <c:strCache>
                <c:ptCount val="1"/>
                <c:pt idx="0">
                  <c:v>Kasus aktif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'Statistik Harian'!$A$2:$A$1073</c:f>
              <c:numCache>
                <c:formatCode>d"-"mmm</c:formatCode>
                <c:ptCount val="107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Harian'!$F$2:$F$1073</c:f>
              <c:numCache>
                <c:formatCode>#,##0</c:formatCode>
                <c:ptCount val="10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2494</c:v>
                </c:pt>
                <c:pt idx="37">
                  <c:v>2761</c:v>
                </c:pt>
                <c:pt idx="38">
                  <c:v>2924</c:v>
                </c:pt>
                <c:pt idx="39">
                  <c:v>3229</c:v>
                </c:pt>
                <c:pt idx="40">
                  <c:v>3509</c:v>
                </c:pt>
                <c:pt idx="41">
                  <c:v>3778</c:v>
                </c:pt>
                <c:pt idx="42">
                  <c:v>3954</c:v>
                </c:pt>
                <c:pt idx="43">
                  <c:v>4221</c:v>
                </c:pt>
                <c:pt idx="44">
                  <c:v>4472</c:v>
                </c:pt>
                <c:pt idx="45">
                  <c:v>4796</c:v>
                </c:pt>
                <c:pt idx="46">
                  <c:v>5082</c:v>
                </c:pt>
                <c:pt idx="47">
                  <c:v>5307</c:v>
                </c:pt>
                <c:pt idx="48">
                  <c:v>5423</c:v>
                </c:pt>
                <c:pt idx="49">
                  <c:v>5677</c:v>
                </c:pt>
                <c:pt idx="50">
                  <c:v>5869</c:v>
                </c:pt>
                <c:pt idx="51">
                  <c:v>6168</c:v>
                </c:pt>
                <c:pt idx="52">
                  <c:v>6520</c:v>
                </c:pt>
                <c:pt idx="53">
                  <c:v>6845</c:v>
                </c:pt>
                <c:pt idx="54">
                  <c:v>7032</c:v>
                </c:pt>
                <c:pt idx="55">
                  <c:v>7180</c:v>
                </c:pt>
                <c:pt idx="56">
                  <c:v>7484</c:v>
                </c:pt>
                <c:pt idx="57">
                  <c:v>7596</c:v>
                </c:pt>
                <c:pt idx="58">
                  <c:v>7804</c:v>
                </c:pt>
                <c:pt idx="59">
                  <c:v>8160</c:v>
                </c:pt>
                <c:pt idx="60">
                  <c:v>8347</c:v>
                </c:pt>
                <c:pt idx="61">
                  <c:v>8471</c:v>
                </c:pt>
                <c:pt idx="62">
                  <c:v>8769</c:v>
                </c:pt>
                <c:pt idx="63">
                  <c:v>9002</c:v>
                </c:pt>
                <c:pt idx="64">
                  <c:v>9226</c:v>
                </c:pt>
                <c:pt idx="65">
                  <c:v>9465</c:v>
                </c:pt>
                <c:pt idx="66">
                  <c:v>9675</c:v>
                </c:pt>
                <c:pt idx="67">
                  <c:v>10079</c:v>
                </c:pt>
                <c:pt idx="68">
                  <c:v>10361</c:v>
                </c:pt>
                <c:pt idx="69">
                  <c:v>10393</c:v>
                </c:pt>
                <c:pt idx="70">
                  <c:v>10679</c:v>
                </c:pt>
                <c:pt idx="71">
                  <c:v>11123</c:v>
                </c:pt>
                <c:pt idx="72">
                  <c:v>11445</c:v>
                </c:pt>
                <c:pt idx="73">
                  <c:v>11617</c:v>
                </c:pt>
                <c:pt idx="74">
                  <c:v>12025</c:v>
                </c:pt>
                <c:pt idx="75">
                  <c:v>12237</c:v>
                </c:pt>
                <c:pt idx="76">
                  <c:v>12495</c:v>
                </c:pt>
                <c:pt idx="77">
                  <c:v>12808</c:v>
                </c:pt>
                <c:pt idx="78">
                  <c:v>13372</c:v>
                </c:pt>
                <c:pt idx="79">
                  <c:v>14046</c:v>
                </c:pt>
                <c:pt idx="80">
                  <c:v>14413</c:v>
                </c:pt>
                <c:pt idx="81">
                  <c:v>15145</c:v>
                </c:pt>
                <c:pt idx="82">
                  <c:v>15497</c:v>
                </c:pt>
                <c:pt idx="83">
                  <c:v>15717</c:v>
                </c:pt>
                <c:pt idx="84">
                  <c:v>15870</c:v>
                </c:pt>
                <c:pt idx="85">
                  <c:v>16321</c:v>
                </c:pt>
                <c:pt idx="86">
                  <c:v>16802</c:v>
                </c:pt>
                <c:pt idx="87">
                  <c:v>17204</c:v>
                </c:pt>
                <c:pt idx="88">
                  <c:v>17185</c:v>
                </c:pt>
                <c:pt idx="89">
                  <c:v>17552</c:v>
                </c:pt>
                <c:pt idx="90">
                  <c:v>17662</c:v>
                </c:pt>
                <c:pt idx="91">
                  <c:v>17951</c:v>
                </c:pt>
                <c:pt idx="92">
                  <c:v>18129</c:v>
                </c:pt>
                <c:pt idx="93">
                  <c:v>18205</c:v>
                </c:pt>
                <c:pt idx="94">
                  <c:v>18308</c:v>
                </c:pt>
                <c:pt idx="95">
                  <c:v>18806</c:v>
                </c:pt>
                <c:pt idx="96">
                  <c:v>18837</c:v>
                </c:pt>
                <c:pt idx="97">
                  <c:v>19246</c:v>
                </c:pt>
                <c:pt idx="98">
                  <c:v>19739</c:v>
                </c:pt>
                <c:pt idx="99">
                  <c:v>20228</c:v>
                </c:pt>
                <c:pt idx="100">
                  <c:v>20659</c:v>
                </c:pt>
                <c:pt idx="101">
                  <c:v>21145</c:v>
                </c:pt>
                <c:pt idx="102">
                  <c:v>21553</c:v>
                </c:pt>
                <c:pt idx="103">
                  <c:v>21612</c:v>
                </c:pt>
                <c:pt idx="104">
                  <c:v>21973</c:v>
                </c:pt>
                <c:pt idx="105">
                  <c:v>22466</c:v>
                </c:pt>
                <c:pt idx="106">
                  <c:v>22912</c:v>
                </c:pt>
                <c:pt idx="107">
                  <c:v>23625</c:v>
                </c:pt>
                <c:pt idx="108">
                  <c:v>24081</c:v>
                </c:pt>
                <c:pt idx="109">
                  <c:v>24717</c:v>
                </c:pt>
                <c:pt idx="110">
                  <c:v>25022</c:v>
                </c:pt>
                <c:pt idx="111">
                  <c:v>25610</c:v>
                </c:pt>
                <c:pt idx="112">
                  <c:v>26120</c:v>
                </c:pt>
                <c:pt idx="113">
                  <c:v>26778</c:v>
                </c:pt>
                <c:pt idx="114">
                  <c:v>27118</c:v>
                </c:pt>
                <c:pt idx="115">
                  <c:v>27411</c:v>
                </c:pt>
                <c:pt idx="116">
                  <c:v>28183</c:v>
                </c:pt>
                <c:pt idx="117">
                  <c:v>28320</c:v>
                </c:pt>
                <c:pt idx="118">
                  <c:v>28487</c:v>
                </c:pt>
                <c:pt idx="119">
                  <c:v>28703</c:v>
                </c:pt>
                <c:pt idx="120">
                  <c:v>29241</c:v>
                </c:pt>
                <c:pt idx="121">
                  <c:v>29740</c:v>
                </c:pt>
                <c:pt idx="122">
                  <c:v>30091</c:v>
                </c:pt>
                <c:pt idx="123">
                  <c:v>30834</c:v>
                </c:pt>
                <c:pt idx="124">
                  <c:v>31473</c:v>
                </c:pt>
                <c:pt idx="125">
                  <c:v>31798</c:v>
                </c:pt>
                <c:pt idx="126">
                  <c:v>32132</c:v>
                </c:pt>
                <c:pt idx="127">
                  <c:v>33135</c:v>
                </c:pt>
                <c:pt idx="128">
                  <c:v>34668</c:v>
                </c:pt>
                <c:pt idx="129">
                  <c:v>35349</c:v>
                </c:pt>
                <c:pt idx="130">
                  <c:v>35764</c:v>
                </c:pt>
                <c:pt idx="131">
                  <c:v>36455</c:v>
                </c:pt>
                <c:pt idx="132">
                  <c:v>36636</c:v>
                </c:pt>
                <c:pt idx="133">
                  <c:v>37226</c:v>
                </c:pt>
                <c:pt idx="134">
                  <c:v>37247</c:v>
                </c:pt>
                <c:pt idx="135">
                  <c:v>37450</c:v>
                </c:pt>
                <c:pt idx="136">
                  <c:v>37339</c:v>
                </c:pt>
                <c:pt idx="137">
                  <c:v>37598</c:v>
                </c:pt>
                <c:pt idx="138">
                  <c:v>36977</c:v>
                </c:pt>
                <c:pt idx="139">
                  <c:v>36998</c:v>
                </c:pt>
                <c:pt idx="140">
                  <c:v>37083</c:v>
                </c:pt>
                <c:pt idx="141">
                  <c:v>37037</c:v>
                </c:pt>
                <c:pt idx="142">
                  <c:v>36917</c:v>
                </c:pt>
                <c:pt idx="143">
                  <c:v>36808</c:v>
                </c:pt>
                <c:pt idx="144">
                  <c:v>37218</c:v>
                </c:pt>
                <c:pt idx="145">
                  <c:v>37342</c:v>
                </c:pt>
                <c:pt idx="146">
                  <c:v>37292</c:v>
                </c:pt>
                <c:pt idx="147">
                  <c:v>36611</c:v>
                </c:pt>
                <c:pt idx="148">
                  <c:v>37319</c:v>
                </c:pt>
                <c:pt idx="149">
                  <c:v>36986</c:v>
                </c:pt>
                <c:pt idx="150">
                  <c:v>37338</c:v>
                </c:pt>
                <c:pt idx="151">
                  <c:v>36824</c:v>
                </c:pt>
                <c:pt idx="152">
                  <c:v>37244</c:v>
                </c:pt>
                <c:pt idx="153">
                  <c:v>37595</c:v>
                </c:pt>
                <c:pt idx="154">
                  <c:v>37618</c:v>
                </c:pt>
                <c:pt idx="155">
                  <c:v>37530</c:v>
                </c:pt>
                <c:pt idx="156">
                  <c:v>37587</c:v>
                </c:pt>
                <c:pt idx="157">
                  <c:v>38076</c:v>
                </c:pt>
                <c:pt idx="158">
                  <c:v>38539</c:v>
                </c:pt>
                <c:pt idx="159">
                  <c:v>38721</c:v>
                </c:pt>
                <c:pt idx="160">
                  <c:v>39082</c:v>
                </c:pt>
                <c:pt idx="161">
                  <c:v>39242</c:v>
                </c:pt>
                <c:pt idx="162">
                  <c:v>39017</c:v>
                </c:pt>
                <c:pt idx="163">
                  <c:v>39290</c:v>
                </c:pt>
                <c:pt idx="164">
                  <c:v>39484</c:v>
                </c:pt>
                <c:pt idx="165">
                  <c:v>40076</c:v>
                </c:pt>
                <c:pt idx="166">
                  <c:v>40296</c:v>
                </c:pt>
                <c:pt idx="167">
                  <c:v>40705</c:v>
                </c:pt>
                <c:pt idx="168">
                  <c:v>40460</c:v>
                </c:pt>
                <c:pt idx="169">
                  <c:v>39942</c:v>
                </c:pt>
                <c:pt idx="170">
                  <c:v>40119</c:v>
                </c:pt>
                <c:pt idx="171">
                  <c:v>39917</c:v>
                </c:pt>
                <c:pt idx="172">
                  <c:v>39706</c:v>
                </c:pt>
                <c:pt idx="173">
                  <c:v>39355</c:v>
                </c:pt>
                <c:pt idx="174">
                  <c:v>37593</c:v>
                </c:pt>
                <c:pt idx="175">
                  <c:v>38134</c:v>
                </c:pt>
                <c:pt idx="176">
                  <c:v>37812</c:v>
                </c:pt>
                <c:pt idx="177">
                  <c:v>37245</c:v>
                </c:pt>
                <c:pt idx="178">
                  <c:v>37818</c:v>
                </c:pt>
                <c:pt idx="179">
                  <c:v>39132</c:v>
                </c:pt>
                <c:pt idx="180">
                  <c:v>40525</c:v>
                </c:pt>
                <c:pt idx="181">
                  <c:v>41420</c:v>
                </c:pt>
                <c:pt idx="182">
                  <c:v>42009</c:v>
                </c:pt>
                <c:pt idx="183">
                  <c:v>43059</c:v>
                </c:pt>
                <c:pt idx="184">
                  <c:v>44463</c:v>
                </c:pt>
                <c:pt idx="185">
                  <c:v>45524</c:v>
                </c:pt>
                <c:pt idx="186">
                  <c:v>46324</c:v>
                </c:pt>
                <c:pt idx="187">
                  <c:v>47509</c:v>
                </c:pt>
                <c:pt idx="188">
                  <c:v>48207</c:v>
                </c:pt>
                <c:pt idx="189">
                  <c:v>48847</c:v>
                </c:pt>
                <c:pt idx="190">
                  <c:v>49806</c:v>
                </c:pt>
                <c:pt idx="191">
                  <c:v>51237</c:v>
                </c:pt>
                <c:pt idx="192">
                  <c:v>52179</c:v>
                </c:pt>
                <c:pt idx="193">
                  <c:v>53638</c:v>
                </c:pt>
                <c:pt idx="194">
                  <c:v>54649</c:v>
                </c:pt>
                <c:pt idx="195">
                  <c:v>54277</c:v>
                </c:pt>
                <c:pt idx="196">
                  <c:v>55000</c:v>
                </c:pt>
                <c:pt idx="197">
                  <c:v>55792</c:v>
                </c:pt>
                <c:pt idx="198">
                  <c:v>56720</c:v>
                </c:pt>
                <c:pt idx="199">
                  <c:v>56409</c:v>
                </c:pt>
                <c:pt idx="200">
                  <c:v>56889</c:v>
                </c:pt>
                <c:pt idx="201">
                  <c:v>57796</c:v>
                </c:pt>
                <c:pt idx="202">
                  <c:v>58378</c:v>
                </c:pt>
                <c:pt idx="203">
                  <c:v>58788</c:v>
                </c:pt>
                <c:pt idx="204">
                  <c:v>59453</c:v>
                </c:pt>
                <c:pt idx="205">
                  <c:v>60064</c:v>
                </c:pt>
                <c:pt idx="206">
                  <c:v>60431</c:v>
                </c:pt>
                <c:pt idx="207">
                  <c:v>61628</c:v>
                </c:pt>
                <c:pt idx="208">
                  <c:v>61813</c:v>
                </c:pt>
                <c:pt idx="209">
                  <c:v>61379</c:v>
                </c:pt>
                <c:pt idx="210">
                  <c:v>61686</c:v>
                </c:pt>
                <c:pt idx="211">
                  <c:v>61321</c:v>
                </c:pt>
                <c:pt idx="212">
                  <c:v>61839</c:v>
                </c:pt>
                <c:pt idx="213">
                  <c:v>63187</c:v>
                </c:pt>
                <c:pt idx="214">
                  <c:v>63399</c:v>
                </c:pt>
                <c:pt idx="215">
                  <c:v>63894</c:v>
                </c:pt>
                <c:pt idx="216">
                  <c:v>63274</c:v>
                </c:pt>
                <c:pt idx="217">
                  <c:v>63365</c:v>
                </c:pt>
                <c:pt idx="218">
                  <c:v>63951</c:v>
                </c:pt>
                <c:pt idx="219">
                  <c:v>64924</c:v>
                </c:pt>
                <c:pt idx="220">
                  <c:v>65314</c:v>
                </c:pt>
                <c:pt idx="221">
                  <c:v>65706</c:v>
                </c:pt>
                <c:pt idx="222">
                  <c:v>66578</c:v>
                </c:pt>
                <c:pt idx="223">
                  <c:v>66262</c:v>
                </c:pt>
                <c:pt idx="224">
                  <c:v>65299</c:v>
                </c:pt>
                <c:pt idx="225">
                  <c:v>64742</c:v>
                </c:pt>
                <c:pt idx="226">
                  <c:v>63231</c:v>
                </c:pt>
                <c:pt idx="227">
                  <c:v>63570</c:v>
                </c:pt>
                <c:pt idx="228">
                  <c:v>63739</c:v>
                </c:pt>
                <c:pt idx="229">
                  <c:v>64032</c:v>
                </c:pt>
                <c:pt idx="230">
                  <c:v>63380</c:v>
                </c:pt>
                <c:pt idx="231">
                  <c:v>62455</c:v>
                </c:pt>
                <c:pt idx="232">
                  <c:v>62743</c:v>
                </c:pt>
                <c:pt idx="233">
                  <c:v>63576</c:v>
                </c:pt>
                <c:pt idx="234">
                  <c:v>63733</c:v>
                </c:pt>
                <c:pt idx="235">
                  <c:v>63556</c:v>
                </c:pt>
                <c:pt idx="236">
                  <c:v>62649</c:v>
                </c:pt>
                <c:pt idx="237">
                  <c:v>61851</c:v>
                </c:pt>
                <c:pt idx="238">
                  <c:v>60694</c:v>
                </c:pt>
                <c:pt idx="239">
                  <c:v>61078</c:v>
                </c:pt>
                <c:pt idx="240">
                  <c:v>60569</c:v>
                </c:pt>
                <c:pt idx="241">
                  <c:v>58868</c:v>
                </c:pt>
                <c:pt idx="242">
                  <c:v>58418</c:v>
                </c:pt>
                <c:pt idx="243">
                  <c:v>56899</c:v>
                </c:pt>
                <c:pt idx="244">
                  <c:v>55792</c:v>
                </c:pt>
                <c:pt idx="245">
                  <c:v>54732</c:v>
                </c:pt>
                <c:pt idx="246">
                  <c:v>54190</c:v>
                </c:pt>
                <c:pt idx="247">
                  <c:v>54306</c:v>
                </c:pt>
                <c:pt idx="248">
                  <c:v>54427</c:v>
                </c:pt>
                <c:pt idx="249">
                  <c:v>54879</c:v>
                </c:pt>
                <c:pt idx="250">
                  <c:v>54804</c:v>
                </c:pt>
                <c:pt idx="251">
                  <c:v>53614</c:v>
                </c:pt>
                <c:pt idx="252">
                  <c:v>53846</c:v>
                </c:pt>
                <c:pt idx="253">
                  <c:v>54300</c:v>
                </c:pt>
                <c:pt idx="254">
                  <c:v>55274</c:v>
                </c:pt>
                <c:pt idx="255">
                  <c:v>57604</c:v>
                </c:pt>
                <c:pt idx="256">
                  <c:v>59765</c:v>
                </c:pt>
                <c:pt idx="257">
                  <c:v>59911</c:v>
                </c:pt>
                <c:pt idx="258">
                  <c:v>59909</c:v>
                </c:pt>
                <c:pt idx="259">
                  <c:v>60426</c:v>
                </c:pt>
                <c:pt idx="260">
                  <c:v>60870</c:v>
                </c:pt>
                <c:pt idx="261">
                  <c:v>61306</c:v>
                </c:pt>
                <c:pt idx="262">
                  <c:v>62080</c:v>
                </c:pt>
                <c:pt idx="263">
                  <c:v>63579</c:v>
                </c:pt>
                <c:pt idx="264">
                  <c:v>63596</c:v>
                </c:pt>
                <c:pt idx="265">
                  <c:v>63722</c:v>
                </c:pt>
                <c:pt idx="266">
                  <c:v>64878</c:v>
                </c:pt>
                <c:pt idx="267">
                  <c:v>65804</c:v>
                </c:pt>
                <c:pt idx="268">
                  <c:v>66752</c:v>
                </c:pt>
                <c:pt idx="269">
                  <c:v>68604</c:v>
                </c:pt>
                <c:pt idx="270">
                  <c:v>69370</c:v>
                </c:pt>
                <c:pt idx="271">
                  <c:v>71658</c:v>
                </c:pt>
                <c:pt idx="272">
                  <c:v>71420</c:v>
                </c:pt>
                <c:pt idx="273">
                  <c:v>72015</c:v>
                </c:pt>
                <c:pt idx="274">
                  <c:v>73429</c:v>
                </c:pt>
                <c:pt idx="275">
                  <c:v>77969</c:v>
                </c:pt>
                <c:pt idx="276">
                  <c:v>80023</c:v>
                </c:pt>
                <c:pt idx="277">
                  <c:v>81669</c:v>
                </c:pt>
                <c:pt idx="278">
                  <c:v>83285</c:v>
                </c:pt>
                <c:pt idx="279">
                  <c:v>84481</c:v>
                </c:pt>
                <c:pt idx="280">
                  <c:v>85345</c:v>
                </c:pt>
                <c:pt idx="281">
                  <c:v>87284</c:v>
                </c:pt>
                <c:pt idx="282">
                  <c:v>88622</c:v>
                </c:pt>
                <c:pt idx="283">
                  <c:v>89846</c:v>
                </c:pt>
                <c:pt idx="284">
                  <c:v>91602</c:v>
                </c:pt>
                <c:pt idx="285">
                  <c:v>93165</c:v>
                </c:pt>
                <c:pt idx="286">
                  <c:v>93396</c:v>
                </c:pt>
                <c:pt idx="287">
                  <c:v>93662</c:v>
                </c:pt>
                <c:pt idx="288">
                  <c:v>94922</c:v>
                </c:pt>
                <c:pt idx="289">
                  <c:v>97139</c:v>
                </c:pt>
                <c:pt idx="290">
                  <c:v>98688</c:v>
                </c:pt>
                <c:pt idx="291">
                  <c:v>102029</c:v>
                </c:pt>
                <c:pt idx="292">
                  <c:v>103239</c:v>
                </c:pt>
                <c:pt idx="293">
                  <c:v>104809</c:v>
                </c:pt>
                <c:pt idx="294">
                  <c:v>105146</c:v>
                </c:pt>
                <c:pt idx="295">
                  <c:v>106528</c:v>
                </c:pt>
                <c:pt idx="296">
                  <c:v>108269</c:v>
                </c:pt>
                <c:pt idx="297">
                  <c:v>108946</c:v>
                </c:pt>
                <c:pt idx="298">
                  <c:v>109150</c:v>
                </c:pt>
                <c:pt idx="299">
                  <c:v>108452</c:v>
                </c:pt>
                <c:pt idx="300">
                  <c:v>107789</c:v>
                </c:pt>
                <c:pt idx="301">
                  <c:v>108636</c:v>
                </c:pt>
                <c:pt idx="302">
                  <c:v>109439</c:v>
                </c:pt>
                <c:pt idx="303">
                  <c:v>109963</c:v>
                </c:pt>
                <c:pt idx="304">
                  <c:v>111005</c:v>
                </c:pt>
                <c:pt idx="305">
                  <c:v>110400</c:v>
                </c:pt>
                <c:pt idx="306">
                  <c:v>110679</c:v>
                </c:pt>
                <c:pt idx="307">
                  <c:v>110089</c:v>
                </c:pt>
                <c:pt idx="308">
                  <c:v>110693</c:v>
                </c:pt>
                <c:pt idx="309">
                  <c:v>112593</c:v>
                </c:pt>
                <c:pt idx="310">
                  <c:v>114766</c:v>
                </c:pt>
                <c:pt idx="311">
                  <c:v>117704</c:v>
                </c:pt>
                <c:pt idx="312">
                  <c:v>120928</c:v>
                </c:pt>
                <c:pt idx="313">
                  <c:v>122873</c:v>
                </c:pt>
                <c:pt idx="314">
                  <c:v>123636</c:v>
                </c:pt>
                <c:pt idx="315">
                  <c:v>126313</c:v>
                </c:pt>
                <c:pt idx="316">
                  <c:v>129628</c:v>
                </c:pt>
                <c:pt idx="317">
                  <c:v>133149</c:v>
                </c:pt>
                <c:pt idx="318">
                  <c:v>138238</c:v>
                </c:pt>
                <c:pt idx="319">
                  <c:v>143517</c:v>
                </c:pt>
                <c:pt idx="320">
                  <c:v>145482</c:v>
                </c:pt>
                <c:pt idx="321">
                  <c:v>144798</c:v>
                </c:pt>
                <c:pt idx="322">
                  <c:v>146842</c:v>
                </c:pt>
                <c:pt idx="323">
                  <c:v>149388</c:v>
                </c:pt>
                <c:pt idx="324">
                  <c:v>151658</c:v>
                </c:pt>
                <c:pt idx="325">
                  <c:v>156683</c:v>
                </c:pt>
                <c:pt idx="326">
                  <c:v>158751</c:v>
                </c:pt>
                <c:pt idx="327">
                  <c:v>162617</c:v>
                </c:pt>
                <c:pt idx="328">
                  <c:v>161636</c:v>
                </c:pt>
                <c:pt idx="329">
                  <c:v>163526</c:v>
                </c:pt>
                <c:pt idx="330">
                  <c:v>164113</c:v>
                </c:pt>
                <c:pt idx="331">
                  <c:v>166540</c:v>
                </c:pt>
                <c:pt idx="332">
                  <c:v>170017</c:v>
                </c:pt>
                <c:pt idx="333">
                  <c:v>174083</c:v>
                </c:pt>
                <c:pt idx="334">
                  <c:v>175095</c:v>
                </c:pt>
                <c:pt idx="335">
                  <c:v>175349</c:v>
                </c:pt>
                <c:pt idx="336">
                  <c:v>172576</c:v>
                </c:pt>
                <c:pt idx="337">
                  <c:v>175236</c:v>
                </c:pt>
                <c:pt idx="338">
                  <c:v>174798</c:v>
                </c:pt>
                <c:pt idx="339">
                  <c:v>176672</c:v>
                </c:pt>
                <c:pt idx="340">
                  <c:v>176433</c:v>
                </c:pt>
                <c:pt idx="341">
                  <c:v>176291</c:v>
                </c:pt>
                <c:pt idx="342">
                  <c:v>171288</c:v>
                </c:pt>
                <c:pt idx="343">
                  <c:v>169351</c:v>
                </c:pt>
                <c:pt idx="344">
                  <c:v>168416</c:v>
                </c:pt>
                <c:pt idx="345">
                  <c:v>166492</c:v>
                </c:pt>
                <c:pt idx="346">
                  <c:v>165086</c:v>
                </c:pt>
                <c:pt idx="347">
                  <c:v>161731</c:v>
                </c:pt>
                <c:pt idx="348">
                  <c:v>159012</c:v>
                </c:pt>
                <c:pt idx="349">
                  <c:v>158498</c:v>
                </c:pt>
                <c:pt idx="350">
                  <c:v>160689</c:v>
                </c:pt>
                <c:pt idx="351">
                  <c:v>162182</c:v>
                </c:pt>
                <c:pt idx="352">
                  <c:v>160494</c:v>
                </c:pt>
                <c:pt idx="353">
                  <c:v>160142</c:v>
                </c:pt>
                <c:pt idx="354">
                  <c:v>158197</c:v>
                </c:pt>
                <c:pt idx="355">
                  <c:v>157088</c:v>
                </c:pt>
                <c:pt idx="356">
                  <c:v>157148</c:v>
                </c:pt>
                <c:pt idx="357">
                  <c:v>158604</c:v>
                </c:pt>
                <c:pt idx="358">
                  <c:v>158162</c:v>
                </c:pt>
                <c:pt idx="359">
                  <c:v>157705</c:v>
                </c:pt>
                <c:pt idx="360">
                  <c:v>158408</c:v>
                </c:pt>
                <c:pt idx="361">
                  <c:v>157039</c:v>
                </c:pt>
                <c:pt idx="362">
                  <c:v>155765</c:v>
                </c:pt>
                <c:pt idx="363">
                  <c:v>153074</c:v>
                </c:pt>
                <c:pt idx="364">
                  <c:v>149645</c:v>
                </c:pt>
                <c:pt idx="365">
                  <c:v>147197</c:v>
                </c:pt>
                <c:pt idx="366">
                  <c:v>147845</c:v>
                </c:pt>
                <c:pt idx="367">
                  <c:v>148356</c:v>
                </c:pt>
                <c:pt idx="368">
                  <c:v>147172</c:v>
                </c:pt>
                <c:pt idx="369">
                  <c:v>147740</c:v>
                </c:pt>
                <c:pt idx="370">
                  <c:v>145628</c:v>
                </c:pt>
                <c:pt idx="371">
                  <c:v>144311</c:v>
                </c:pt>
                <c:pt idx="372">
                  <c:v>144213</c:v>
                </c:pt>
                <c:pt idx="373">
                  <c:v>141070</c:v>
                </c:pt>
                <c:pt idx="374">
                  <c:v>140451</c:v>
                </c:pt>
                <c:pt idx="375">
                  <c:v>138942</c:v>
                </c:pt>
                <c:pt idx="376">
                  <c:v>137912</c:v>
                </c:pt>
                <c:pt idx="377">
                  <c:v>136524</c:v>
                </c:pt>
                <c:pt idx="378">
                  <c:v>134042</c:v>
                </c:pt>
                <c:pt idx="379">
                  <c:v>131695</c:v>
                </c:pt>
                <c:pt idx="380">
                  <c:v>131753</c:v>
                </c:pt>
                <c:pt idx="381">
                  <c:v>131828</c:v>
                </c:pt>
                <c:pt idx="382">
                  <c:v>131616</c:v>
                </c:pt>
                <c:pt idx="383">
                  <c:v>129844</c:v>
                </c:pt>
                <c:pt idx="384">
                  <c:v>128250</c:v>
                </c:pt>
                <c:pt idx="385">
                  <c:v>126439</c:v>
                </c:pt>
                <c:pt idx="386">
                  <c:v>123926</c:v>
                </c:pt>
                <c:pt idx="387">
                  <c:v>125279</c:v>
                </c:pt>
                <c:pt idx="388">
                  <c:v>124497</c:v>
                </c:pt>
                <c:pt idx="389">
                  <c:v>124517</c:v>
                </c:pt>
                <c:pt idx="390">
                  <c:v>124236</c:v>
                </c:pt>
                <c:pt idx="391">
                  <c:v>123694</c:v>
                </c:pt>
                <c:pt idx="392">
                  <c:v>122326</c:v>
                </c:pt>
                <c:pt idx="393">
                  <c:v>122524</c:v>
                </c:pt>
                <c:pt idx="394">
                  <c:v>121222</c:v>
                </c:pt>
                <c:pt idx="395">
                  <c:v>121011</c:v>
                </c:pt>
                <c:pt idx="396">
                  <c:v>120068</c:v>
                </c:pt>
                <c:pt idx="397">
                  <c:v>116709</c:v>
                </c:pt>
                <c:pt idx="398">
                  <c:v>114475</c:v>
                </c:pt>
                <c:pt idx="399">
                  <c:v>114566</c:v>
                </c:pt>
                <c:pt idx="400">
                  <c:v>113570</c:v>
                </c:pt>
                <c:pt idx="401">
                  <c:v>111271</c:v>
                </c:pt>
                <c:pt idx="402">
                  <c:v>110138</c:v>
                </c:pt>
                <c:pt idx="403">
                  <c:v>111137</c:v>
                </c:pt>
                <c:pt idx="404">
                  <c:v>109958</c:v>
                </c:pt>
                <c:pt idx="405">
                  <c:v>109372</c:v>
                </c:pt>
                <c:pt idx="406">
                  <c:v>108599</c:v>
                </c:pt>
                <c:pt idx="407">
                  <c:v>108384</c:v>
                </c:pt>
                <c:pt idx="408">
                  <c:v>108032</c:v>
                </c:pt>
                <c:pt idx="409">
                  <c:v>107297</c:v>
                </c:pt>
                <c:pt idx="410">
                  <c:v>106243</c:v>
                </c:pt>
                <c:pt idx="411">
                  <c:v>105859</c:v>
                </c:pt>
                <c:pt idx="412">
                  <c:v>104319</c:v>
                </c:pt>
                <c:pt idx="413">
                  <c:v>102930</c:v>
                </c:pt>
                <c:pt idx="414">
                  <c:v>101106</c:v>
                </c:pt>
                <c:pt idx="415">
                  <c:v>101191</c:v>
                </c:pt>
                <c:pt idx="416">
                  <c:v>100533</c:v>
                </c:pt>
                <c:pt idx="417">
                  <c:v>99970</c:v>
                </c:pt>
                <c:pt idx="418">
                  <c:v>100474</c:v>
                </c:pt>
                <c:pt idx="419">
                  <c:v>100652</c:v>
                </c:pt>
                <c:pt idx="420">
                  <c:v>100256</c:v>
                </c:pt>
                <c:pt idx="421">
                  <c:v>100502</c:v>
                </c:pt>
                <c:pt idx="422">
                  <c:v>100102</c:v>
                </c:pt>
                <c:pt idx="423">
                  <c:v>100213</c:v>
                </c:pt>
                <c:pt idx="424">
                  <c:v>100250</c:v>
                </c:pt>
                <c:pt idx="425">
                  <c:v>100760</c:v>
                </c:pt>
                <c:pt idx="426">
                  <c:v>100564</c:v>
                </c:pt>
                <c:pt idx="427">
                  <c:v>99087</c:v>
                </c:pt>
                <c:pt idx="428">
                  <c:v>98217</c:v>
                </c:pt>
                <c:pt idx="429">
                  <c:v>98277</c:v>
                </c:pt>
                <c:pt idx="430">
                  <c:v>98546</c:v>
                </c:pt>
                <c:pt idx="431">
                  <c:v>99003</c:v>
                </c:pt>
                <c:pt idx="432">
                  <c:v>98395</c:v>
                </c:pt>
                <c:pt idx="433">
                  <c:v>96742</c:v>
                </c:pt>
                <c:pt idx="434">
                  <c:v>95924</c:v>
                </c:pt>
                <c:pt idx="435">
                  <c:v>95709</c:v>
                </c:pt>
                <c:pt idx="436">
                  <c:v>94857</c:v>
                </c:pt>
                <c:pt idx="437">
                  <c:v>93576</c:v>
                </c:pt>
                <c:pt idx="438">
                  <c:v>91636</c:v>
                </c:pt>
                <c:pt idx="439">
                  <c:v>90800</c:v>
                </c:pt>
                <c:pt idx="440">
                  <c:v>89129</c:v>
                </c:pt>
                <c:pt idx="441">
                  <c:v>87514</c:v>
                </c:pt>
                <c:pt idx="442">
                  <c:v>87829</c:v>
                </c:pt>
                <c:pt idx="443">
                  <c:v>88439</c:v>
                </c:pt>
                <c:pt idx="444">
                  <c:v>89429</c:v>
                </c:pt>
                <c:pt idx="445">
                  <c:v>91240</c:v>
                </c:pt>
                <c:pt idx="446">
                  <c:v>92847</c:v>
                </c:pt>
                <c:pt idx="447">
                  <c:v>93393</c:v>
                </c:pt>
                <c:pt idx="448">
                  <c:v>94486</c:v>
                </c:pt>
                <c:pt idx="449">
                  <c:v>96187</c:v>
                </c:pt>
                <c:pt idx="450">
                  <c:v>98405</c:v>
                </c:pt>
                <c:pt idx="451">
                  <c:v>98704</c:v>
                </c:pt>
                <c:pt idx="452">
                  <c:v>99690</c:v>
                </c:pt>
                <c:pt idx="453">
                  <c:v>101639</c:v>
                </c:pt>
                <c:pt idx="454">
                  <c:v>102006</c:v>
                </c:pt>
                <c:pt idx="455">
                  <c:v>101325</c:v>
                </c:pt>
                <c:pt idx="456">
                  <c:v>100364</c:v>
                </c:pt>
                <c:pt idx="457">
                  <c:v>94438</c:v>
                </c:pt>
                <c:pt idx="458">
                  <c:v>94773</c:v>
                </c:pt>
                <c:pt idx="459">
                  <c:v>96973</c:v>
                </c:pt>
                <c:pt idx="460">
                  <c:v>98455</c:v>
                </c:pt>
                <c:pt idx="461">
                  <c:v>99663</c:v>
                </c:pt>
                <c:pt idx="462">
                  <c:v>99963</c:v>
                </c:pt>
                <c:pt idx="463">
                  <c:v>101635</c:v>
                </c:pt>
                <c:pt idx="464">
                  <c:v>104655</c:v>
                </c:pt>
                <c:pt idx="465">
                  <c:v>106315</c:v>
                </c:pt>
                <c:pt idx="466">
                  <c:v>108324</c:v>
                </c:pt>
                <c:pt idx="467">
                  <c:v>113388</c:v>
                </c:pt>
                <c:pt idx="468">
                  <c:v>115197</c:v>
                </c:pt>
                <c:pt idx="469">
                  <c:v>116787</c:v>
                </c:pt>
                <c:pt idx="470">
                  <c:v>120306</c:v>
                </c:pt>
                <c:pt idx="471">
                  <c:v>125303</c:v>
                </c:pt>
                <c:pt idx="472">
                  <c:v>130096</c:v>
                </c:pt>
                <c:pt idx="473">
                  <c:v>135738</c:v>
                </c:pt>
                <c:pt idx="474">
                  <c:v>142719</c:v>
                </c:pt>
                <c:pt idx="475">
                  <c:v>147728</c:v>
                </c:pt>
                <c:pt idx="476">
                  <c:v>152686</c:v>
                </c:pt>
                <c:pt idx="477">
                  <c:v>160524</c:v>
                </c:pt>
                <c:pt idx="478">
                  <c:v>171542</c:v>
                </c:pt>
                <c:pt idx="479">
                  <c:v>181435</c:v>
                </c:pt>
                <c:pt idx="480">
                  <c:v>194776</c:v>
                </c:pt>
                <c:pt idx="481">
                  <c:v>207685</c:v>
                </c:pt>
                <c:pt idx="482">
                  <c:v>218476</c:v>
                </c:pt>
                <c:pt idx="483">
                  <c:v>228835</c:v>
                </c:pt>
                <c:pt idx="484">
                  <c:v>239368</c:v>
                </c:pt>
                <c:pt idx="485">
                  <c:v>253826</c:v>
                </c:pt>
                <c:pt idx="486">
                  <c:v>267539</c:v>
                </c:pt>
                <c:pt idx="487">
                  <c:v>281677</c:v>
                </c:pt>
                <c:pt idx="488">
                  <c:v>295228</c:v>
                </c:pt>
                <c:pt idx="489">
                  <c:v>309999</c:v>
                </c:pt>
                <c:pt idx="490">
                  <c:v>324597</c:v>
                </c:pt>
                <c:pt idx="491">
                  <c:v>343101</c:v>
                </c:pt>
                <c:pt idx="492">
                  <c:v>359455</c:v>
                </c:pt>
                <c:pt idx="493">
                  <c:v>367733</c:v>
                </c:pt>
                <c:pt idx="494">
                  <c:v>373440</c:v>
                </c:pt>
                <c:pt idx="495">
                  <c:v>376015</c:v>
                </c:pt>
                <c:pt idx="496">
                  <c:v>380797</c:v>
                </c:pt>
                <c:pt idx="497">
                  <c:v>407709</c:v>
                </c:pt>
                <c:pt idx="498">
                  <c:v>443473</c:v>
                </c:pt>
                <c:pt idx="499">
                  <c:v>480199</c:v>
                </c:pt>
                <c:pt idx="500">
                  <c:v>504915</c:v>
                </c:pt>
                <c:pt idx="501">
                  <c:v>527872</c:v>
                </c:pt>
                <c:pt idx="502">
                  <c:v>542236</c:v>
                </c:pt>
                <c:pt idx="503">
                  <c:v>542938</c:v>
                </c:pt>
                <c:pt idx="504">
                  <c:v>550192</c:v>
                </c:pt>
                <c:pt idx="505">
                  <c:v>549694</c:v>
                </c:pt>
                <c:pt idx="506">
                  <c:v>561384</c:v>
                </c:pt>
                <c:pt idx="507">
                  <c:v>569901</c:v>
                </c:pt>
                <c:pt idx="508">
                  <c:v>574135</c:v>
                </c:pt>
                <c:pt idx="509">
                  <c:v>573908</c:v>
                </c:pt>
                <c:pt idx="510">
                  <c:v>560275</c:v>
                </c:pt>
                <c:pt idx="511">
                  <c:v>556281</c:v>
                </c:pt>
                <c:pt idx="512">
                  <c:v>558392</c:v>
                </c:pt>
                <c:pt idx="513">
                  <c:v>554484</c:v>
                </c:pt>
                <c:pt idx="514">
                  <c:v>549343</c:v>
                </c:pt>
                <c:pt idx="515">
                  <c:v>545447</c:v>
                </c:pt>
                <c:pt idx="516">
                  <c:v>535135</c:v>
                </c:pt>
                <c:pt idx="517">
                  <c:v>523164</c:v>
                </c:pt>
                <c:pt idx="518">
                  <c:v>524142</c:v>
                </c:pt>
                <c:pt idx="519">
                  <c:v>524011</c:v>
                </c:pt>
                <c:pt idx="520">
                  <c:v>518310</c:v>
                </c:pt>
                <c:pt idx="521">
                  <c:v>507375</c:v>
                </c:pt>
                <c:pt idx="522">
                  <c:v>497824</c:v>
                </c:pt>
                <c:pt idx="523">
                  <c:v>474233</c:v>
                </c:pt>
                <c:pt idx="524">
                  <c:v>448508</c:v>
                </c:pt>
                <c:pt idx="525">
                  <c:v>437055</c:v>
                </c:pt>
                <c:pt idx="526">
                  <c:v>426170</c:v>
                </c:pt>
                <c:pt idx="527">
                  <c:v>412776</c:v>
                </c:pt>
                <c:pt idx="528">
                  <c:v>400129</c:v>
                </c:pt>
                <c:pt idx="529">
                  <c:v>395577</c:v>
                </c:pt>
                <c:pt idx="530">
                  <c:v>384807</c:v>
                </c:pt>
                <c:pt idx="531">
                  <c:v>371021</c:v>
                </c:pt>
                <c:pt idx="532">
                  <c:v>358357</c:v>
                </c:pt>
                <c:pt idx="533">
                  <c:v>343203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A-4C34-8EBC-3DC5E24949DE}"/>
            </c:ext>
          </c:extLst>
        </c:ser>
        <c:ser>
          <c:idx val="3"/>
          <c:order val="3"/>
          <c:tx>
            <c:strRef>
              <c:f>'Statistik Harian'!$I$1</c:f>
              <c:strCache>
                <c:ptCount val="1"/>
                <c:pt idx="0">
                  <c:v>Sembuh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'Statistik Harian'!$A$2:$A$1073</c:f>
              <c:numCache>
                <c:formatCode>d"-"mmm</c:formatCode>
                <c:ptCount val="107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Harian'!$I$2:$I$1073</c:f>
              <c:numCache>
                <c:formatCode>#,##0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222</c:v>
                </c:pt>
                <c:pt idx="37">
                  <c:v>252</c:v>
                </c:pt>
                <c:pt idx="38">
                  <c:v>282</c:v>
                </c:pt>
                <c:pt idx="39">
                  <c:v>286</c:v>
                </c:pt>
                <c:pt idx="40">
                  <c:v>359</c:v>
                </c:pt>
                <c:pt idx="41">
                  <c:v>380</c:v>
                </c:pt>
                <c:pt idx="42">
                  <c:v>426</c:v>
                </c:pt>
                <c:pt idx="43">
                  <c:v>446</c:v>
                </c:pt>
                <c:pt idx="44">
                  <c:v>548</c:v>
                </c:pt>
                <c:pt idx="45">
                  <c:v>607</c:v>
                </c:pt>
                <c:pt idx="46">
                  <c:v>631</c:v>
                </c:pt>
                <c:pt idx="47">
                  <c:v>686</c:v>
                </c:pt>
                <c:pt idx="48">
                  <c:v>747</c:v>
                </c:pt>
                <c:pt idx="49">
                  <c:v>842</c:v>
                </c:pt>
                <c:pt idx="50">
                  <c:v>913</c:v>
                </c:pt>
                <c:pt idx="51">
                  <c:v>960</c:v>
                </c:pt>
                <c:pt idx="52">
                  <c:v>1002</c:v>
                </c:pt>
                <c:pt idx="53">
                  <c:v>1042</c:v>
                </c:pt>
                <c:pt idx="54">
                  <c:v>1107</c:v>
                </c:pt>
                <c:pt idx="55">
                  <c:v>1151</c:v>
                </c:pt>
                <c:pt idx="56">
                  <c:v>1254</c:v>
                </c:pt>
                <c:pt idx="57">
                  <c:v>1391</c:v>
                </c:pt>
                <c:pt idx="58">
                  <c:v>1522</c:v>
                </c:pt>
                <c:pt idx="59">
                  <c:v>1591</c:v>
                </c:pt>
                <c:pt idx="60">
                  <c:v>1665</c:v>
                </c:pt>
                <c:pt idx="61">
                  <c:v>1876</c:v>
                </c:pt>
                <c:pt idx="62">
                  <c:v>1954</c:v>
                </c:pt>
                <c:pt idx="63">
                  <c:v>2197</c:v>
                </c:pt>
                <c:pt idx="64">
                  <c:v>2317</c:v>
                </c:pt>
                <c:pt idx="65">
                  <c:v>2381</c:v>
                </c:pt>
                <c:pt idx="66">
                  <c:v>2494</c:v>
                </c:pt>
                <c:pt idx="67">
                  <c:v>2607</c:v>
                </c:pt>
                <c:pt idx="68">
                  <c:v>2698</c:v>
                </c:pt>
                <c:pt idx="69">
                  <c:v>2881</c:v>
                </c:pt>
                <c:pt idx="70">
                  <c:v>3063</c:v>
                </c:pt>
                <c:pt idx="71">
                  <c:v>3287</c:v>
                </c:pt>
                <c:pt idx="72">
                  <c:v>3518</c:v>
                </c:pt>
                <c:pt idx="73">
                  <c:v>3803</c:v>
                </c:pt>
                <c:pt idx="74">
                  <c:v>3911</c:v>
                </c:pt>
                <c:pt idx="75">
                  <c:v>4129</c:v>
                </c:pt>
                <c:pt idx="76">
                  <c:v>4324</c:v>
                </c:pt>
                <c:pt idx="77">
                  <c:v>4467</c:v>
                </c:pt>
                <c:pt idx="78">
                  <c:v>4575</c:v>
                </c:pt>
                <c:pt idx="79">
                  <c:v>4838</c:v>
                </c:pt>
                <c:pt idx="80">
                  <c:v>5057</c:v>
                </c:pt>
                <c:pt idx="81">
                  <c:v>5249</c:v>
                </c:pt>
                <c:pt idx="82">
                  <c:v>5402</c:v>
                </c:pt>
                <c:pt idx="83">
                  <c:v>5642</c:v>
                </c:pt>
                <c:pt idx="84">
                  <c:v>5877</c:v>
                </c:pt>
                <c:pt idx="85">
                  <c:v>6057</c:v>
                </c:pt>
                <c:pt idx="86">
                  <c:v>6240</c:v>
                </c:pt>
                <c:pt idx="87">
                  <c:v>6492</c:v>
                </c:pt>
                <c:pt idx="88">
                  <c:v>7015</c:v>
                </c:pt>
                <c:pt idx="89">
                  <c:v>7308</c:v>
                </c:pt>
                <c:pt idx="90">
                  <c:v>7637</c:v>
                </c:pt>
                <c:pt idx="91">
                  <c:v>7935</c:v>
                </c:pt>
                <c:pt idx="92">
                  <c:v>8406</c:v>
                </c:pt>
                <c:pt idx="93">
                  <c:v>8892</c:v>
                </c:pt>
                <c:pt idx="94">
                  <c:v>9443</c:v>
                </c:pt>
                <c:pt idx="95">
                  <c:v>9907</c:v>
                </c:pt>
                <c:pt idx="96">
                  <c:v>10498</c:v>
                </c:pt>
                <c:pt idx="97">
                  <c:v>10904</c:v>
                </c:pt>
                <c:pt idx="98">
                  <c:v>11414</c:v>
                </c:pt>
                <c:pt idx="99">
                  <c:v>12129</c:v>
                </c:pt>
                <c:pt idx="100">
                  <c:v>12636</c:v>
                </c:pt>
                <c:pt idx="101">
                  <c:v>13213</c:v>
                </c:pt>
                <c:pt idx="102">
                  <c:v>13776</c:v>
                </c:pt>
                <c:pt idx="103">
                  <c:v>14531</c:v>
                </c:pt>
                <c:pt idx="104">
                  <c:v>15123</c:v>
                </c:pt>
                <c:pt idx="105">
                  <c:v>15703</c:v>
                </c:pt>
                <c:pt idx="106">
                  <c:v>16243</c:v>
                </c:pt>
                <c:pt idx="107">
                  <c:v>16798</c:v>
                </c:pt>
                <c:pt idx="108">
                  <c:v>17349</c:v>
                </c:pt>
                <c:pt idx="109">
                  <c:v>17883</c:v>
                </c:pt>
                <c:pt idx="110">
                  <c:v>18404</c:v>
                </c:pt>
                <c:pt idx="111">
                  <c:v>18735</c:v>
                </c:pt>
                <c:pt idx="112">
                  <c:v>19241</c:v>
                </c:pt>
                <c:pt idx="113">
                  <c:v>19658</c:v>
                </c:pt>
                <c:pt idx="114">
                  <c:v>20449</c:v>
                </c:pt>
                <c:pt idx="115">
                  <c:v>21333</c:v>
                </c:pt>
                <c:pt idx="116">
                  <c:v>21909</c:v>
                </c:pt>
                <c:pt idx="117">
                  <c:v>22936</c:v>
                </c:pt>
                <c:pt idx="118">
                  <c:v>23800</c:v>
                </c:pt>
                <c:pt idx="119">
                  <c:v>24806</c:v>
                </c:pt>
                <c:pt idx="120">
                  <c:v>25595</c:v>
                </c:pt>
                <c:pt idx="121">
                  <c:v>26667</c:v>
                </c:pt>
                <c:pt idx="122">
                  <c:v>27568</c:v>
                </c:pt>
                <c:pt idx="123">
                  <c:v>28219</c:v>
                </c:pt>
                <c:pt idx="124">
                  <c:v>29105</c:v>
                </c:pt>
                <c:pt idx="125">
                  <c:v>29919</c:v>
                </c:pt>
                <c:pt idx="126">
                  <c:v>30785</c:v>
                </c:pt>
                <c:pt idx="127">
                  <c:v>31585</c:v>
                </c:pt>
                <c:pt idx="128">
                  <c:v>32651</c:v>
                </c:pt>
                <c:pt idx="129">
                  <c:v>33529</c:v>
                </c:pt>
                <c:pt idx="130">
                  <c:v>34719</c:v>
                </c:pt>
                <c:pt idx="131">
                  <c:v>35638</c:v>
                </c:pt>
                <c:pt idx="132">
                  <c:v>36689</c:v>
                </c:pt>
                <c:pt idx="133">
                  <c:v>37636</c:v>
                </c:pt>
                <c:pt idx="134">
                  <c:v>39050</c:v>
                </c:pt>
                <c:pt idx="135">
                  <c:v>40345</c:v>
                </c:pt>
                <c:pt idx="136">
                  <c:v>41834</c:v>
                </c:pt>
                <c:pt idx="137">
                  <c:v>43268</c:v>
                </c:pt>
                <c:pt idx="138">
                  <c:v>45401</c:v>
                </c:pt>
                <c:pt idx="139">
                  <c:v>46977</c:v>
                </c:pt>
                <c:pt idx="140">
                  <c:v>48466</c:v>
                </c:pt>
                <c:pt idx="141">
                  <c:v>50255</c:v>
                </c:pt>
                <c:pt idx="142">
                  <c:v>52164</c:v>
                </c:pt>
                <c:pt idx="143">
                  <c:v>53945</c:v>
                </c:pt>
                <c:pt idx="144">
                  <c:v>55354</c:v>
                </c:pt>
                <c:pt idx="145">
                  <c:v>56655</c:v>
                </c:pt>
                <c:pt idx="146">
                  <c:v>58173</c:v>
                </c:pt>
                <c:pt idx="147">
                  <c:v>60539</c:v>
                </c:pt>
                <c:pt idx="148">
                  <c:v>62138</c:v>
                </c:pt>
                <c:pt idx="149">
                  <c:v>64292</c:v>
                </c:pt>
                <c:pt idx="150">
                  <c:v>65907</c:v>
                </c:pt>
                <c:pt idx="151">
                  <c:v>67919</c:v>
                </c:pt>
                <c:pt idx="152">
                  <c:v>68975</c:v>
                </c:pt>
                <c:pt idx="153">
                  <c:v>70237</c:v>
                </c:pt>
                <c:pt idx="154">
                  <c:v>72050</c:v>
                </c:pt>
                <c:pt idx="155">
                  <c:v>73889</c:v>
                </c:pt>
                <c:pt idx="156">
                  <c:v>75645</c:v>
                </c:pt>
                <c:pt idx="157">
                  <c:v>77557</c:v>
                </c:pt>
                <c:pt idx="158">
                  <c:v>79306</c:v>
                </c:pt>
                <c:pt idx="159">
                  <c:v>80952</c:v>
                </c:pt>
                <c:pt idx="160">
                  <c:v>82236</c:v>
                </c:pt>
                <c:pt idx="161">
                  <c:v>83710</c:v>
                </c:pt>
                <c:pt idx="162">
                  <c:v>85798</c:v>
                </c:pt>
                <c:pt idx="163">
                  <c:v>87558</c:v>
                </c:pt>
                <c:pt idx="164">
                  <c:v>89618</c:v>
                </c:pt>
                <c:pt idx="165">
                  <c:v>91321</c:v>
                </c:pt>
                <c:pt idx="166">
                  <c:v>93103</c:v>
                </c:pt>
                <c:pt idx="167">
                  <c:v>94458</c:v>
                </c:pt>
                <c:pt idx="168">
                  <c:v>96306</c:v>
                </c:pt>
                <c:pt idx="169">
                  <c:v>98657</c:v>
                </c:pt>
                <c:pt idx="170">
                  <c:v>100674</c:v>
                </c:pt>
                <c:pt idx="171">
                  <c:v>102991</c:v>
                </c:pt>
                <c:pt idx="172">
                  <c:v>105198</c:v>
                </c:pt>
                <c:pt idx="173">
                  <c:v>107500</c:v>
                </c:pt>
                <c:pt idx="174">
                  <c:v>111060</c:v>
                </c:pt>
                <c:pt idx="175">
                  <c:v>112867</c:v>
                </c:pt>
                <c:pt idx="176">
                  <c:v>115409</c:v>
                </c:pt>
                <c:pt idx="177">
                  <c:v>118575</c:v>
                </c:pt>
                <c:pt idx="178">
                  <c:v>120900</c:v>
                </c:pt>
                <c:pt idx="179">
                  <c:v>122802</c:v>
                </c:pt>
                <c:pt idx="180">
                  <c:v>124185</c:v>
                </c:pt>
                <c:pt idx="181">
                  <c:v>125959</c:v>
                </c:pt>
                <c:pt idx="182">
                  <c:v>128057</c:v>
                </c:pt>
                <c:pt idx="183">
                  <c:v>129971</c:v>
                </c:pt>
                <c:pt idx="184">
                  <c:v>132055</c:v>
                </c:pt>
                <c:pt idx="185">
                  <c:v>134181</c:v>
                </c:pt>
                <c:pt idx="186">
                  <c:v>136401</c:v>
                </c:pt>
                <c:pt idx="187">
                  <c:v>138575</c:v>
                </c:pt>
                <c:pt idx="188">
                  <c:v>140652</c:v>
                </c:pt>
                <c:pt idx="189">
                  <c:v>142958</c:v>
                </c:pt>
                <c:pt idx="190">
                  <c:v>145200</c:v>
                </c:pt>
                <c:pt idx="191">
                  <c:v>147510</c:v>
                </c:pt>
                <c:pt idx="192">
                  <c:v>150217</c:v>
                </c:pt>
                <c:pt idx="193">
                  <c:v>152458</c:v>
                </c:pt>
                <c:pt idx="194">
                  <c:v>155010</c:v>
                </c:pt>
                <c:pt idx="195">
                  <c:v>158405</c:v>
                </c:pt>
                <c:pt idx="196">
                  <c:v>161065</c:v>
                </c:pt>
                <c:pt idx="197">
                  <c:v>164101</c:v>
                </c:pt>
                <c:pt idx="198">
                  <c:v>166686</c:v>
                </c:pt>
                <c:pt idx="199">
                  <c:v>170774</c:v>
                </c:pt>
                <c:pt idx="200">
                  <c:v>174350</c:v>
                </c:pt>
                <c:pt idx="201">
                  <c:v>177327</c:v>
                </c:pt>
                <c:pt idx="202">
                  <c:v>180797</c:v>
                </c:pt>
                <c:pt idx="203">
                  <c:v>184298</c:v>
                </c:pt>
                <c:pt idx="204">
                  <c:v>187958</c:v>
                </c:pt>
                <c:pt idx="205">
                  <c:v>191853</c:v>
                </c:pt>
                <c:pt idx="206">
                  <c:v>196196</c:v>
                </c:pt>
                <c:pt idx="207">
                  <c:v>199403</c:v>
                </c:pt>
                <c:pt idx="208">
                  <c:v>203014</c:v>
                </c:pt>
                <c:pt idx="209">
                  <c:v>206870</c:v>
                </c:pt>
                <c:pt idx="210">
                  <c:v>210437</c:v>
                </c:pt>
                <c:pt idx="211">
                  <c:v>214947</c:v>
                </c:pt>
                <c:pt idx="212">
                  <c:v>218487</c:v>
                </c:pt>
                <c:pt idx="213">
                  <c:v>221340</c:v>
                </c:pt>
                <c:pt idx="214">
                  <c:v>225052</c:v>
                </c:pt>
                <c:pt idx="215">
                  <c:v>228453</c:v>
                </c:pt>
                <c:pt idx="216">
                  <c:v>232593</c:v>
                </c:pt>
                <c:pt idx="217">
                  <c:v>236437</c:v>
                </c:pt>
                <c:pt idx="218">
                  <c:v>240291</c:v>
                </c:pt>
                <c:pt idx="219">
                  <c:v>244060</c:v>
                </c:pt>
                <c:pt idx="220">
                  <c:v>247667</c:v>
                </c:pt>
                <c:pt idx="221">
                  <c:v>251481</c:v>
                </c:pt>
                <c:pt idx="222">
                  <c:v>255027</c:v>
                </c:pt>
                <c:pt idx="223">
                  <c:v>258519</c:v>
                </c:pt>
                <c:pt idx="224">
                  <c:v>263296</c:v>
                </c:pt>
                <c:pt idx="225">
                  <c:v>267851</c:v>
                </c:pt>
                <c:pt idx="226">
                  <c:v>273661</c:v>
                </c:pt>
                <c:pt idx="227">
                  <c:v>277544</c:v>
                </c:pt>
                <c:pt idx="228">
                  <c:v>281592</c:v>
                </c:pt>
                <c:pt idx="229">
                  <c:v>285324</c:v>
                </c:pt>
                <c:pt idx="230">
                  <c:v>289243</c:v>
                </c:pt>
                <c:pt idx="231">
                  <c:v>293653</c:v>
                </c:pt>
                <c:pt idx="232">
                  <c:v>297509</c:v>
                </c:pt>
                <c:pt idx="233">
                  <c:v>301006</c:v>
                </c:pt>
                <c:pt idx="234">
                  <c:v>305100</c:v>
                </c:pt>
                <c:pt idx="235">
                  <c:v>309219</c:v>
                </c:pt>
                <c:pt idx="236">
                  <c:v>313764</c:v>
                </c:pt>
                <c:pt idx="237">
                  <c:v>317672</c:v>
                </c:pt>
                <c:pt idx="238">
                  <c:v>322248</c:v>
                </c:pt>
                <c:pt idx="239">
                  <c:v>325793</c:v>
                </c:pt>
                <c:pt idx="240">
                  <c:v>329778</c:v>
                </c:pt>
                <c:pt idx="241">
                  <c:v>334295</c:v>
                </c:pt>
                <c:pt idx="242">
                  <c:v>337801</c:v>
                </c:pt>
                <c:pt idx="243">
                  <c:v>341942</c:v>
                </c:pt>
                <c:pt idx="244">
                  <c:v>345566</c:v>
                </c:pt>
                <c:pt idx="245">
                  <c:v>349497</c:v>
                </c:pt>
                <c:pt idx="246">
                  <c:v>353282</c:v>
                </c:pt>
                <c:pt idx="247">
                  <c:v>357142</c:v>
                </c:pt>
                <c:pt idx="248">
                  <c:v>360705</c:v>
                </c:pt>
                <c:pt idx="249">
                  <c:v>364417</c:v>
                </c:pt>
                <c:pt idx="250">
                  <c:v>368298</c:v>
                </c:pt>
                <c:pt idx="251">
                  <c:v>372266</c:v>
                </c:pt>
                <c:pt idx="252">
                  <c:v>375741</c:v>
                </c:pt>
                <c:pt idx="253">
                  <c:v>378982</c:v>
                </c:pt>
                <c:pt idx="254">
                  <c:v>382084</c:v>
                </c:pt>
                <c:pt idx="255">
                  <c:v>385094</c:v>
                </c:pt>
                <c:pt idx="256">
                  <c:v>388094</c:v>
                </c:pt>
                <c:pt idx="257">
                  <c:v>391991</c:v>
                </c:pt>
                <c:pt idx="258">
                  <c:v>395443</c:v>
                </c:pt>
                <c:pt idx="259">
                  <c:v>398636</c:v>
                </c:pt>
                <c:pt idx="260">
                  <c:v>402347</c:v>
                </c:pt>
                <c:pt idx="261">
                  <c:v>406612</c:v>
                </c:pt>
                <c:pt idx="262">
                  <c:v>410552</c:v>
                </c:pt>
                <c:pt idx="263">
                  <c:v>413955</c:v>
                </c:pt>
                <c:pt idx="264">
                  <c:v>418188</c:v>
                </c:pt>
                <c:pt idx="265">
                  <c:v>422386</c:v>
                </c:pt>
                <c:pt idx="266">
                  <c:v>425313</c:v>
                </c:pt>
                <c:pt idx="267">
                  <c:v>429807</c:v>
                </c:pt>
                <c:pt idx="268">
                  <c:v>433649</c:v>
                </c:pt>
                <c:pt idx="269">
                  <c:v>437456</c:v>
                </c:pt>
                <c:pt idx="270">
                  <c:v>441983</c:v>
                </c:pt>
                <c:pt idx="271">
                  <c:v>445793</c:v>
                </c:pt>
                <c:pt idx="272">
                  <c:v>450518</c:v>
                </c:pt>
                <c:pt idx="273">
                  <c:v>454879</c:v>
                </c:pt>
                <c:pt idx="274">
                  <c:v>458880</c:v>
                </c:pt>
                <c:pt idx="275">
                  <c:v>462553</c:v>
                </c:pt>
                <c:pt idx="276">
                  <c:v>466178</c:v>
                </c:pt>
                <c:pt idx="277">
                  <c:v>470449</c:v>
                </c:pt>
                <c:pt idx="278">
                  <c:v>474771</c:v>
                </c:pt>
                <c:pt idx="279">
                  <c:v>479202</c:v>
                </c:pt>
                <c:pt idx="280">
                  <c:v>483497</c:v>
                </c:pt>
                <c:pt idx="281">
                  <c:v>487445</c:v>
                </c:pt>
                <c:pt idx="282">
                  <c:v>491975</c:v>
                </c:pt>
                <c:pt idx="283">
                  <c:v>496886</c:v>
                </c:pt>
                <c:pt idx="284">
                  <c:v>501376</c:v>
                </c:pt>
                <c:pt idx="285">
                  <c:v>505836</c:v>
                </c:pt>
                <c:pt idx="286">
                  <c:v>510957</c:v>
                </c:pt>
                <c:pt idx="287">
                  <c:v>516656</c:v>
                </c:pt>
                <c:pt idx="288">
                  <c:v>521984</c:v>
                </c:pt>
                <c:pt idx="289">
                  <c:v>526979</c:v>
                </c:pt>
                <c:pt idx="290">
                  <c:v>531995</c:v>
                </c:pt>
                <c:pt idx="291">
                  <c:v>536260</c:v>
                </c:pt>
                <c:pt idx="292">
                  <c:v>541811</c:v>
                </c:pt>
                <c:pt idx="293">
                  <c:v>546884</c:v>
                </c:pt>
                <c:pt idx="294">
                  <c:v>552722</c:v>
                </c:pt>
                <c:pt idx="295">
                  <c:v>558703</c:v>
                </c:pt>
                <c:pt idx="296">
                  <c:v>563980</c:v>
                </c:pt>
                <c:pt idx="297">
                  <c:v>570304</c:v>
                </c:pt>
                <c:pt idx="298">
                  <c:v>576693</c:v>
                </c:pt>
                <c:pt idx="299">
                  <c:v>583676</c:v>
                </c:pt>
                <c:pt idx="300">
                  <c:v>589978</c:v>
                </c:pt>
                <c:pt idx="301">
                  <c:v>596783</c:v>
                </c:pt>
                <c:pt idx="302">
                  <c:v>603741</c:v>
                </c:pt>
                <c:pt idx="303">
                  <c:v>611097</c:v>
                </c:pt>
                <c:pt idx="304">
                  <c:v>617936</c:v>
                </c:pt>
                <c:pt idx="305">
                  <c:v>625518</c:v>
                </c:pt>
                <c:pt idx="306">
                  <c:v>631937</c:v>
                </c:pt>
                <c:pt idx="307">
                  <c:v>639103</c:v>
                </c:pt>
                <c:pt idx="308">
                  <c:v>645746</c:v>
                </c:pt>
                <c:pt idx="309">
                  <c:v>652513</c:v>
                </c:pt>
                <c:pt idx="310">
                  <c:v>659437</c:v>
                </c:pt>
                <c:pt idx="311">
                  <c:v>666883</c:v>
                </c:pt>
                <c:pt idx="312">
                  <c:v>673511</c:v>
                </c:pt>
                <c:pt idx="313">
                  <c:v>681024</c:v>
                </c:pt>
                <c:pt idx="314">
                  <c:v>688739</c:v>
                </c:pt>
                <c:pt idx="315">
                  <c:v>695807</c:v>
                </c:pt>
                <c:pt idx="316">
                  <c:v>703464</c:v>
                </c:pt>
                <c:pt idx="317">
                  <c:v>711205</c:v>
                </c:pt>
                <c:pt idx="318">
                  <c:v>718696</c:v>
                </c:pt>
                <c:pt idx="319">
                  <c:v>727358</c:v>
                </c:pt>
                <c:pt idx="320">
                  <c:v>736460</c:v>
                </c:pt>
                <c:pt idx="321">
                  <c:v>745935</c:v>
                </c:pt>
                <c:pt idx="322">
                  <c:v>753948</c:v>
                </c:pt>
                <c:pt idx="323">
                  <c:v>763703</c:v>
                </c:pt>
                <c:pt idx="324">
                  <c:v>772790</c:v>
                </c:pt>
                <c:pt idx="325">
                  <c:v>781147</c:v>
                </c:pt>
                <c:pt idx="326">
                  <c:v>791059</c:v>
                </c:pt>
                <c:pt idx="327">
                  <c:v>798810</c:v>
                </c:pt>
                <c:pt idx="328">
                  <c:v>809488</c:v>
                </c:pt>
                <c:pt idx="329">
                  <c:v>820356</c:v>
                </c:pt>
                <c:pt idx="330">
                  <c:v>831330</c:v>
                </c:pt>
                <c:pt idx="331">
                  <c:v>842122</c:v>
                </c:pt>
                <c:pt idx="332">
                  <c:v>852260</c:v>
                </c:pt>
                <c:pt idx="333">
                  <c:v>862502</c:v>
                </c:pt>
                <c:pt idx="334">
                  <c:v>873221</c:v>
                </c:pt>
                <c:pt idx="335">
                  <c:v>883682</c:v>
                </c:pt>
                <c:pt idx="336">
                  <c:v>896530</c:v>
                </c:pt>
                <c:pt idx="337">
                  <c:v>905665</c:v>
                </c:pt>
                <c:pt idx="338">
                  <c:v>917306</c:v>
                </c:pt>
                <c:pt idx="339">
                  <c:v>926980</c:v>
                </c:pt>
                <c:pt idx="340">
                  <c:v>939184</c:v>
                </c:pt>
                <c:pt idx="341">
                  <c:v>949990</c:v>
                </c:pt>
                <c:pt idx="342">
                  <c:v>963028</c:v>
                </c:pt>
                <c:pt idx="343">
                  <c:v>973452</c:v>
                </c:pt>
                <c:pt idx="344">
                  <c:v>982972</c:v>
                </c:pt>
                <c:pt idx="345">
                  <c:v>993117</c:v>
                </c:pt>
                <c:pt idx="346">
                  <c:v>1004117</c:v>
                </c:pt>
                <c:pt idx="347">
                  <c:v>1016036</c:v>
                </c:pt>
                <c:pt idx="348">
                  <c:v>1025273</c:v>
                </c:pt>
                <c:pt idx="349">
                  <c:v>1032065</c:v>
                </c:pt>
                <c:pt idx="350">
                  <c:v>1039674</c:v>
                </c:pt>
                <c:pt idx="351">
                  <c:v>1047676</c:v>
                </c:pt>
                <c:pt idx="352">
                  <c:v>1058222</c:v>
                </c:pt>
                <c:pt idx="353">
                  <c:v>1069005</c:v>
                </c:pt>
                <c:pt idx="354">
                  <c:v>1078840</c:v>
                </c:pt>
                <c:pt idx="355">
                  <c:v>1087076</c:v>
                </c:pt>
                <c:pt idx="356">
                  <c:v>1096994</c:v>
                </c:pt>
                <c:pt idx="357">
                  <c:v>1104990</c:v>
                </c:pt>
                <c:pt idx="358">
                  <c:v>1112725</c:v>
                </c:pt>
                <c:pt idx="359">
                  <c:v>1121411</c:v>
                </c:pt>
                <c:pt idx="360">
                  <c:v>1128672</c:v>
                </c:pt>
                <c:pt idx="361">
                  <c:v>1136054</c:v>
                </c:pt>
                <c:pt idx="362">
                  <c:v>1142703</c:v>
                </c:pt>
                <c:pt idx="363">
                  <c:v>1151915</c:v>
                </c:pt>
                <c:pt idx="364">
                  <c:v>1160863</c:v>
                </c:pt>
                <c:pt idx="365">
                  <c:v>1169916</c:v>
                </c:pt>
                <c:pt idx="366">
                  <c:v>1176356</c:v>
                </c:pt>
                <c:pt idx="367">
                  <c:v>1182687</c:v>
                </c:pt>
                <c:pt idx="368">
                  <c:v>1189510</c:v>
                </c:pt>
                <c:pt idx="369">
                  <c:v>1194656</c:v>
                </c:pt>
                <c:pt idx="370">
                  <c:v>1203381</c:v>
                </c:pt>
                <c:pt idx="371">
                  <c:v>1210877</c:v>
                </c:pt>
                <c:pt idx="372">
                  <c:v>1216433</c:v>
                </c:pt>
                <c:pt idx="373">
                  <c:v>1224603</c:v>
                </c:pt>
                <c:pt idx="374">
                  <c:v>1231454</c:v>
                </c:pt>
                <c:pt idx="375">
                  <c:v>1237470</c:v>
                </c:pt>
                <c:pt idx="376">
                  <c:v>1243117</c:v>
                </c:pt>
                <c:pt idx="377">
                  <c:v>1249947</c:v>
                </c:pt>
                <c:pt idx="378">
                  <c:v>1257663</c:v>
                </c:pt>
                <c:pt idx="379">
                  <c:v>1266673</c:v>
                </c:pt>
                <c:pt idx="380">
                  <c:v>1272958</c:v>
                </c:pt>
                <c:pt idx="381">
                  <c:v>1278965</c:v>
                </c:pt>
                <c:pt idx="382">
                  <c:v>1284725</c:v>
                </c:pt>
                <c:pt idx="383">
                  <c:v>1290790</c:v>
                </c:pt>
                <c:pt idx="384">
                  <c:v>1297967</c:v>
                </c:pt>
                <c:pt idx="385">
                  <c:v>1304921</c:v>
                </c:pt>
                <c:pt idx="386">
                  <c:v>1312543</c:v>
                </c:pt>
                <c:pt idx="387">
                  <c:v>1317199</c:v>
                </c:pt>
                <c:pt idx="388">
                  <c:v>1322878</c:v>
                </c:pt>
                <c:pt idx="389">
                  <c:v>1327121</c:v>
                </c:pt>
                <c:pt idx="390">
                  <c:v>1331400</c:v>
                </c:pt>
                <c:pt idx="391">
                  <c:v>1336818</c:v>
                </c:pt>
                <c:pt idx="392">
                  <c:v>1342695</c:v>
                </c:pt>
                <c:pt idx="393">
                  <c:v>1348330</c:v>
                </c:pt>
                <c:pt idx="394">
                  <c:v>1355578</c:v>
                </c:pt>
                <c:pt idx="395">
                  <c:v>1361017</c:v>
                </c:pt>
                <c:pt idx="396">
                  <c:v>1366214</c:v>
                </c:pt>
                <c:pt idx="397">
                  <c:v>1375877</c:v>
                </c:pt>
                <c:pt idx="398">
                  <c:v>1381677</c:v>
                </c:pt>
                <c:pt idx="399">
                  <c:v>1385973</c:v>
                </c:pt>
                <c:pt idx="400">
                  <c:v>1391742</c:v>
                </c:pt>
                <c:pt idx="401">
                  <c:v>1399382</c:v>
                </c:pt>
                <c:pt idx="402">
                  <c:v>1405659</c:v>
                </c:pt>
                <c:pt idx="403">
                  <c:v>1409288</c:v>
                </c:pt>
                <c:pt idx="404">
                  <c:v>1414507</c:v>
                </c:pt>
                <c:pt idx="405">
                  <c:v>1419796</c:v>
                </c:pt>
                <c:pt idx="406">
                  <c:v>1426145</c:v>
                </c:pt>
                <c:pt idx="407">
                  <c:v>1431892</c:v>
                </c:pt>
                <c:pt idx="408">
                  <c:v>1438254</c:v>
                </c:pt>
                <c:pt idx="409">
                  <c:v>1444229</c:v>
                </c:pt>
                <c:pt idx="410">
                  <c:v>1450192</c:v>
                </c:pt>
                <c:pt idx="411">
                  <c:v>1455065</c:v>
                </c:pt>
                <c:pt idx="412">
                  <c:v>1461414</c:v>
                </c:pt>
                <c:pt idx="413">
                  <c:v>1468142</c:v>
                </c:pt>
                <c:pt idx="414">
                  <c:v>1475456</c:v>
                </c:pt>
                <c:pt idx="415">
                  <c:v>1481449</c:v>
                </c:pt>
                <c:pt idx="416">
                  <c:v>1487369</c:v>
                </c:pt>
                <c:pt idx="417">
                  <c:v>1492322</c:v>
                </c:pt>
                <c:pt idx="418">
                  <c:v>1496126</c:v>
                </c:pt>
                <c:pt idx="419">
                  <c:v>1501715</c:v>
                </c:pt>
                <c:pt idx="420">
                  <c:v>1506599</c:v>
                </c:pt>
                <c:pt idx="421">
                  <c:v>1511417</c:v>
                </c:pt>
                <c:pt idx="422">
                  <c:v>1517432</c:v>
                </c:pt>
                <c:pt idx="423">
                  <c:v>1522634</c:v>
                </c:pt>
                <c:pt idx="424">
                  <c:v>1526978</c:v>
                </c:pt>
                <c:pt idx="425">
                  <c:v>1530718</c:v>
                </c:pt>
                <c:pt idx="426">
                  <c:v>1535491</c:v>
                </c:pt>
                <c:pt idx="427">
                  <c:v>1541149</c:v>
                </c:pt>
                <c:pt idx="428">
                  <c:v>1547092</c:v>
                </c:pt>
                <c:pt idx="429">
                  <c:v>1552532</c:v>
                </c:pt>
                <c:pt idx="430">
                  <c:v>1558423</c:v>
                </c:pt>
                <c:pt idx="431">
                  <c:v>1563917</c:v>
                </c:pt>
                <c:pt idx="432">
                  <c:v>1568277</c:v>
                </c:pt>
                <c:pt idx="433">
                  <c:v>1574615</c:v>
                </c:pt>
                <c:pt idx="434">
                  <c:v>1580207</c:v>
                </c:pt>
                <c:pt idx="435">
                  <c:v>1584878</c:v>
                </c:pt>
                <c:pt idx="436">
                  <c:v>1589079</c:v>
                </c:pt>
                <c:pt idx="437">
                  <c:v>1592886</c:v>
                </c:pt>
                <c:pt idx="438">
                  <c:v>1597067</c:v>
                </c:pt>
                <c:pt idx="439">
                  <c:v>1600857</c:v>
                </c:pt>
                <c:pt idx="440">
                  <c:v>1606611</c:v>
                </c:pt>
                <c:pt idx="441">
                  <c:v>1612239</c:v>
                </c:pt>
                <c:pt idx="442">
                  <c:v>1616603</c:v>
                </c:pt>
                <c:pt idx="443">
                  <c:v>1621572</c:v>
                </c:pt>
                <c:pt idx="444">
                  <c:v>1626142</c:v>
                </c:pt>
                <c:pt idx="445">
                  <c:v>1629495</c:v>
                </c:pt>
                <c:pt idx="446">
                  <c:v>1633045</c:v>
                </c:pt>
                <c:pt idx="447">
                  <c:v>1638279</c:v>
                </c:pt>
                <c:pt idx="448">
                  <c:v>1642074</c:v>
                </c:pt>
                <c:pt idx="449">
                  <c:v>1645263</c:v>
                </c:pt>
                <c:pt idx="450">
                  <c:v>1649187</c:v>
                </c:pt>
                <c:pt idx="451">
                  <c:v>1654557</c:v>
                </c:pt>
                <c:pt idx="452">
                  <c:v>1659974</c:v>
                </c:pt>
                <c:pt idx="453">
                  <c:v>1663998</c:v>
                </c:pt>
                <c:pt idx="454">
                  <c:v>1669119</c:v>
                </c:pt>
                <c:pt idx="455">
                  <c:v>1674479</c:v>
                </c:pt>
                <c:pt idx="456">
                  <c:v>1680501</c:v>
                </c:pt>
                <c:pt idx="457">
                  <c:v>1691593</c:v>
                </c:pt>
                <c:pt idx="458">
                  <c:v>1697543</c:v>
                </c:pt>
                <c:pt idx="459">
                  <c:v>1701784</c:v>
                </c:pt>
                <c:pt idx="460">
                  <c:v>1705971</c:v>
                </c:pt>
                <c:pt idx="461">
                  <c:v>1711565</c:v>
                </c:pt>
                <c:pt idx="462">
                  <c:v>1717370</c:v>
                </c:pt>
                <c:pt idx="463">
                  <c:v>1723253</c:v>
                </c:pt>
                <c:pt idx="464">
                  <c:v>1728914</c:v>
                </c:pt>
                <c:pt idx="465">
                  <c:v>1735144</c:v>
                </c:pt>
                <c:pt idx="466">
                  <c:v>1740436</c:v>
                </c:pt>
                <c:pt idx="467">
                  <c:v>1745091</c:v>
                </c:pt>
                <c:pt idx="468">
                  <c:v>1751234</c:v>
                </c:pt>
                <c:pt idx="469">
                  <c:v>1757641</c:v>
                </c:pt>
                <c:pt idx="470">
                  <c:v>1763870</c:v>
                </c:pt>
                <c:pt idx="471">
                  <c:v>1771220</c:v>
                </c:pt>
                <c:pt idx="472">
                  <c:v>1779127</c:v>
                </c:pt>
                <c:pt idx="473">
                  <c:v>1786143</c:v>
                </c:pt>
                <c:pt idx="474">
                  <c:v>1792528</c:v>
                </c:pt>
                <c:pt idx="475">
                  <c:v>1801761</c:v>
                </c:pt>
                <c:pt idx="476">
                  <c:v>1810136</c:v>
                </c:pt>
                <c:pt idx="477">
                  <c:v>1817303</c:v>
                </c:pt>
                <c:pt idx="478">
                  <c:v>1826504</c:v>
                </c:pt>
                <c:pt idx="479">
                  <c:v>1835061</c:v>
                </c:pt>
                <c:pt idx="480">
                  <c:v>1842457</c:v>
                </c:pt>
                <c:pt idx="481">
                  <c:v>1850481</c:v>
                </c:pt>
                <c:pt idx="482">
                  <c:v>1859961</c:v>
                </c:pt>
                <c:pt idx="483">
                  <c:v>1869606</c:v>
                </c:pt>
                <c:pt idx="484">
                  <c:v>1880413</c:v>
                </c:pt>
                <c:pt idx="485">
                  <c:v>1890287</c:v>
                </c:pt>
                <c:pt idx="486">
                  <c:v>1901865</c:v>
                </c:pt>
                <c:pt idx="487">
                  <c:v>1915147</c:v>
                </c:pt>
                <c:pt idx="488">
                  <c:v>1928274</c:v>
                </c:pt>
                <c:pt idx="489">
                  <c:v>1942690</c:v>
                </c:pt>
                <c:pt idx="490">
                  <c:v>1958553</c:v>
                </c:pt>
                <c:pt idx="491">
                  <c:v>1973388</c:v>
                </c:pt>
                <c:pt idx="492">
                  <c:v>1994573</c:v>
                </c:pt>
                <c:pt idx="493">
                  <c:v>2023548</c:v>
                </c:pt>
                <c:pt idx="494">
                  <c:v>2052109</c:v>
                </c:pt>
                <c:pt idx="495">
                  <c:v>2084724</c:v>
                </c:pt>
                <c:pt idx="496">
                  <c:v>2119478</c:v>
                </c:pt>
                <c:pt idx="497">
                  <c:v>2139601</c:v>
                </c:pt>
                <c:pt idx="498">
                  <c:v>2157363</c:v>
                </c:pt>
                <c:pt idx="499">
                  <c:v>2176412</c:v>
                </c:pt>
                <c:pt idx="500">
                  <c:v>2204491</c:v>
                </c:pt>
                <c:pt idx="501">
                  <c:v>2232394</c:v>
                </c:pt>
                <c:pt idx="502">
                  <c:v>2261658</c:v>
                </c:pt>
                <c:pt idx="503">
                  <c:v>2293875</c:v>
                </c:pt>
                <c:pt idx="504">
                  <c:v>2323666</c:v>
                </c:pt>
                <c:pt idx="505">
                  <c:v>2356553</c:v>
                </c:pt>
                <c:pt idx="506">
                  <c:v>2392923</c:v>
                </c:pt>
                <c:pt idx="507">
                  <c:v>2431911</c:v>
                </c:pt>
                <c:pt idx="508">
                  <c:v>2471678</c:v>
                </c:pt>
                <c:pt idx="509">
                  <c:v>2509318</c:v>
                </c:pt>
                <c:pt idx="510">
                  <c:v>2549692</c:v>
                </c:pt>
                <c:pt idx="511">
                  <c:v>2596820</c:v>
                </c:pt>
                <c:pt idx="512">
                  <c:v>2640676</c:v>
                </c:pt>
                <c:pt idx="513">
                  <c:v>2686170</c:v>
                </c:pt>
                <c:pt idx="514">
                  <c:v>2730720</c:v>
                </c:pt>
                <c:pt idx="515">
                  <c:v>2770092</c:v>
                </c:pt>
                <c:pt idx="516">
                  <c:v>2809538</c:v>
                </c:pt>
                <c:pt idx="517">
                  <c:v>2842345</c:v>
                </c:pt>
                <c:pt idx="518">
                  <c:v>2873669</c:v>
                </c:pt>
                <c:pt idx="519">
                  <c:v>2907920</c:v>
                </c:pt>
                <c:pt idx="520">
                  <c:v>2947646</c:v>
                </c:pt>
                <c:pt idx="521">
                  <c:v>2996478</c:v>
                </c:pt>
                <c:pt idx="522">
                  <c:v>3036194</c:v>
                </c:pt>
                <c:pt idx="523">
                  <c:v>3084702</c:v>
                </c:pt>
                <c:pt idx="524">
                  <c:v>3129661</c:v>
                </c:pt>
                <c:pt idx="525">
                  <c:v>3171147</c:v>
                </c:pt>
                <c:pt idx="526">
                  <c:v>3211078</c:v>
                </c:pt>
                <c:pt idx="527">
                  <c:v>3247715</c:v>
                </c:pt>
                <c:pt idx="528">
                  <c:v>3289718</c:v>
                </c:pt>
                <c:pt idx="529">
                  <c:v>3321598</c:v>
                </c:pt>
                <c:pt idx="530">
                  <c:v>3351959</c:v>
                </c:pt>
                <c:pt idx="531">
                  <c:v>3381884</c:v>
                </c:pt>
                <c:pt idx="532">
                  <c:v>3414109</c:v>
                </c:pt>
                <c:pt idx="533">
                  <c:v>3443903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A-4C34-8EBC-3DC5E24949DE}"/>
            </c:ext>
          </c:extLst>
        </c:ser>
        <c:ser>
          <c:idx val="4"/>
          <c:order val="4"/>
          <c:tx>
            <c:strRef>
              <c:f>'Statistik Harian'!$M$1</c:f>
              <c:strCache>
                <c:ptCount val="1"/>
                <c:pt idx="0">
                  <c:v>Meninggal
Dunia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'Statistik Harian'!$A$2:$A$1073</c:f>
              <c:numCache>
                <c:formatCode>d"-"mmm</c:formatCode>
                <c:ptCount val="107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Harian'!$M$2:$M$1073</c:f>
              <c:numCache>
                <c:formatCode>#,##0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240</c:v>
                </c:pt>
                <c:pt idx="37">
                  <c:v>280</c:v>
                </c:pt>
                <c:pt idx="38">
                  <c:v>306</c:v>
                </c:pt>
                <c:pt idx="39">
                  <c:v>327</c:v>
                </c:pt>
                <c:pt idx="40">
                  <c:v>373</c:v>
                </c:pt>
                <c:pt idx="41">
                  <c:v>399</c:v>
                </c:pt>
                <c:pt idx="42">
                  <c:v>459</c:v>
                </c:pt>
                <c:pt idx="43">
                  <c:v>469</c:v>
                </c:pt>
                <c:pt idx="44">
                  <c:v>496</c:v>
                </c:pt>
                <c:pt idx="45">
                  <c:v>520</c:v>
                </c:pt>
                <c:pt idx="46">
                  <c:v>535</c:v>
                </c:pt>
                <c:pt idx="47">
                  <c:v>582</c:v>
                </c:pt>
                <c:pt idx="48">
                  <c:v>590</c:v>
                </c:pt>
                <c:pt idx="49">
                  <c:v>616</c:v>
                </c:pt>
                <c:pt idx="50">
                  <c:v>636</c:v>
                </c:pt>
                <c:pt idx="51">
                  <c:v>647</c:v>
                </c:pt>
                <c:pt idx="52">
                  <c:v>689</c:v>
                </c:pt>
                <c:pt idx="53">
                  <c:v>720</c:v>
                </c:pt>
                <c:pt idx="54">
                  <c:v>743</c:v>
                </c:pt>
                <c:pt idx="55">
                  <c:v>765</c:v>
                </c:pt>
                <c:pt idx="56">
                  <c:v>773</c:v>
                </c:pt>
                <c:pt idx="57">
                  <c:v>784</c:v>
                </c:pt>
                <c:pt idx="58">
                  <c:v>792</c:v>
                </c:pt>
                <c:pt idx="59">
                  <c:v>800</c:v>
                </c:pt>
                <c:pt idx="60">
                  <c:v>831</c:v>
                </c:pt>
                <c:pt idx="61">
                  <c:v>845</c:v>
                </c:pt>
                <c:pt idx="62">
                  <c:v>864</c:v>
                </c:pt>
                <c:pt idx="63">
                  <c:v>872</c:v>
                </c:pt>
                <c:pt idx="64">
                  <c:v>895</c:v>
                </c:pt>
                <c:pt idx="65">
                  <c:v>930</c:v>
                </c:pt>
                <c:pt idx="66">
                  <c:v>943</c:v>
                </c:pt>
                <c:pt idx="67">
                  <c:v>959</c:v>
                </c:pt>
                <c:pt idx="68">
                  <c:v>973</c:v>
                </c:pt>
                <c:pt idx="69">
                  <c:v>991</c:v>
                </c:pt>
                <c:pt idx="70">
                  <c:v>1007</c:v>
                </c:pt>
                <c:pt idx="71">
                  <c:v>1028</c:v>
                </c:pt>
                <c:pt idx="72">
                  <c:v>1043</c:v>
                </c:pt>
                <c:pt idx="73">
                  <c:v>1076</c:v>
                </c:pt>
                <c:pt idx="74">
                  <c:v>1089</c:v>
                </c:pt>
                <c:pt idx="75">
                  <c:v>1148</c:v>
                </c:pt>
                <c:pt idx="76">
                  <c:v>1191</c:v>
                </c:pt>
                <c:pt idx="77">
                  <c:v>1221</c:v>
                </c:pt>
                <c:pt idx="78">
                  <c:v>1242</c:v>
                </c:pt>
                <c:pt idx="79">
                  <c:v>1278</c:v>
                </c:pt>
                <c:pt idx="80">
                  <c:v>1326</c:v>
                </c:pt>
                <c:pt idx="81">
                  <c:v>1351</c:v>
                </c:pt>
                <c:pt idx="82">
                  <c:v>1372</c:v>
                </c:pt>
                <c:pt idx="83">
                  <c:v>1391</c:v>
                </c:pt>
                <c:pt idx="84">
                  <c:v>1418</c:v>
                </c:pt>
                <c:pt idx="85">
                  <c:v>1473</c:v>
                </c:pt>
                <c:pt idx="86">
                  <c:v>1496</c:v>
                </c:pt>
                <c:pt idx="87">
                  <c:v>1520</c:v>
                </c:pt>
                <c:pt idx="88">
                  <c:v>1573</c:v>
                </c:pt>
                <c:pt idx="89">
                  <c:v>1613</c:v>
                </c:pt>
                <c:pt idx="90">
                  <c:v>1641</c:v>
                </c:pt>
                <c:pt idx="91">
                  <c:v>1663</c:v>
                </c:pt>
                <c:pt idx="92">
                  <c:v>1698</c:v>
                </c:pt>
                <c:pt idx="93">
                  <c:v>1721</c:v>
                </c:pt>
                <c:pt idx="94">
                  <c:v>1770</c:v>
                </c:pt>
                <c:pt idx="95">
                  <c:v>1801</c:v>
                </c:pt>
                <c:pt idx="96">
                  <c:v>1851</c:v>
                </c:pt>
                <c:pt idx="97">
                  <c:v>1883</c:v>
                </c:pt>
                <c:pt idx="98">
                  <c:v>1923</c:v>
                </c:pt>
                <c:pt idx="99">
                  <c:v>1959</c:v>
                </c:pt>
                <c:pt idx="100">
                  <c:v>2000</c:v>
                </c:pt>
                <c:pt idx="101">
                  <c:v>2048</c:v>
                </c:pt>
                <c:pt idx="102">
                  <c:v>2091</c:v>
                </c:pt>
                <c:pt idx="103">
                  <c:v>2134</c:v>
                </c:pt>
                <c:pt idx="104">
                  <c:v>2198</c:v>
                </c:pt>
                <c:pt idx="105">
                  <c:v>2231</c:v>
                </c:pt>
                <c:pt idx="106">
                  <c:v>2276</c:v>
                </c:pt>
                <c:pt idx="107">
                  <c:v>2339</c:v>
                </c:pt>
                <c:pt idx="108">
                  <c:v>2373</c:v>
                </c:pt>
                <c:pt idx="109">
                  <c:v>2429</c:v>
                </c:pt>
                <c:pt idx="110">
                  <c:v>2465</c:v>
                </c:pt>
                <c:pt idx="111">
                  <c:v>2500</c:v>
                </c:pt>
                <c:pt idx="112">
                  <c:v>2535</c:v>
                </c:pt>
                <c:pt idx="113">
                  <c:v>2573</c:v>
                </c:pt>
                <c:pt idx="114">
                  <c:v>2620</c:v>
                </c:pt>
                <c:pt idx="115">
                  <c:v>2683</c:v>
                </c:pt>
                <c:pt idx="116">
                  <c:v>2720</c:v>
                </c:pt>
                <c:pt idx="117">
                  <c:v>2754</c:v>
                </c:pt>
                <c:pt idx="118">
                  <c:v>2805</c:v>
                </c:pt>
                <c:pt idx="119">
                  <c:v>2876</c:v>
                </c:pt>
                <c:pt idx="120">
                  <c:v>2934</c:v>
                </c:pt>
                <c:pt idx="121">
                  <c:v>2987</c:v>
                </c:pt>
                <c:pt idx="122">
                  <c:v>3036</c:v>
                </c:pt>
                <c:pt idx="123">
                  <c:v>3089</c:v>
                </c:pt>
                <c:pt idx="124">
                  <c:v>3171</c:v>
                </c:pt>
                <c:pt idx="125">
                  <c:v>3241</c:v>
                </c:pt>
                <c:pt idx="126">
                  <c:v>3309</c:v>
                </c:pt>
                <c:pt idx="127">
                  <c:v>3359</c:v>
                </c:pt>
                <c:pt idx="128">
                  <c:v>3417</c:v>
                </c:pt>
                <c:pt idx="129">
                  <c:v>3469</c:v>
                </c:pt>
                <c:pt idx="130">
                  <c:v>3535</c:v>
                </c:pt>
                <c:pt idx="131">
                  <c:v>3606</c:v>
                </c:pt>
                <c:pt idx="132">
                  <c:v>3656</c:v>
                </c:pt>
                <c:pt idx="133">
                  <c:v>3710</c:v>
                </c:pt>
                <c:pt idx="134">
                  <c:v>3797</c:v>
                </c:pt>
                <c:pt idx="135">
                  <c:v>3873</c:v>
                </c:pt>
                <c:pt idx="136">
                  <c:v>3957</c:v>
                </c:pt>
                <c:pt idx="137">
                  <c:v>4016</c:v>
                </c:pt>
                <c:pt idx="138">
                  <c:v>4143</c:v>
                </c:pt>
                <c:pt idx="139">
                  <c:v>4239</c:v>
                </c:pt>
                <c:pt idx="140">
                  <c:v>4320</c:v>
                </c:pt>
                <c:pt idx="141">
                  <c:v>4459</c:v>
                </c:pt>
                <c:pt idx="142">
                  <c:v>4576</c:v>
                </c:pt>
                <c:pt idx="143">
                  <c:v>4665</c:v>
                </c:pt>
                <c:pt idx="144">
                  <c:v>4714</c:v>
                </c:pt>
                <c:pt idx="145">
                  <c:v>4781</c:v>
                </c:pt>
                <c:pt idx="146">
                  <c:v>4838</c:v>
                </c:pt>
                <c:pt idx="147">
                  <c:v>4901</c:v>
                </c:pt>
                <c:pt idx="148">
                  <c:v>4975</c:v>
                </c:pt>
                <c:pt idx="149">
                  <c:v>5058</c:v>
                </c:pt>
                <c:pt idx="150">
                  <c:v>5131</c:v>
                </c:pt>
                <c:pt idx="151">
                  <c:v>5193</c:v>
                </c:pt>
                <c:pt idx="152">
                  <c:v>5236</c:v>
                </c:pt>
                <c:pt idx="153">
                  <c:v>5302</c:v>
                </c:pt>
                <c:pt idx="154">
                  <c:v>5388</c:v>
                </c:pt>
                <c:pt idx="155">
                  <c:v>5452</c:v>
                </c:pt>
                <c:pt idx="156">
                  <c:v>5521</c:v>
                </c:pt>
                <c:pt idx="157">
                  <c:v>5593</c:v>
                </c:pt>
                <c:pt idx="158">
                  <c:v>5658</c:v>
                </c:pt>
                <c:pt idx="159">
                  <c:v>5723</c:v>
                </c:pt>
                <c:pt idx="160">
                  <c:v>5765</c:v>
                </c:pt>
                <c:pt idx="161">
                  <c:v>5824</c:v>
                </c:pt>
                <c:pt idx="162">
                  <c:v>5903</c:v>
                </c:pt>
                <c:pt idx="163">
                  <c:v>5968</c:v>
                </c:pt>
                <c:pt idx="164">
                  <c:v>6021</c:v>
                </c:pt>
                <c:pt idx="165">
                  <c:v>6071</c:v>
                </c:pt>
                <c:pt idx="166">
                  <c:v>6150</c:v>
                </c:pt>
                <c:pt idx="167">
                  <c:v>6207</c:v>
                </c:pt>
                <c:pt idx="168">
                  <c:v>6277</c:v>
                </c:pt>
                <c:pt idx="169">
                  <c:v>6346</c:v>
                </c:pt>
                <c:pt idx="170">
                  <c:v>6418</c:v>
                </c:pt>
                <c:pt idx="171">
                  <c:v>6500</c:v>
                </c:pt>
                <c:pt idx="172">
                  <c:v>6594</c:v>
                </c:pt>
                <c:pt idx="173">
                  <c:v>6680</c:v>
                </c:pt>
                <c:pt idx="174">
                  <c:v>6759</c:v>
                </c:pt>
                <c:pt idx="175">
                  <c:v>6858</c:v>
                </c:pt>
                <c:pt idx="176">
                  <c:v>6944</c:v>
                </c:pt>
                <c:pt idx="177">
                  <c:v>7064</c:v>
                </c:pt>
                <c:pt idx="178">
                  <c:v>7169</c:v>
                </c:pt>
                <c:pt idx="179">
                  <c:v>7261</c:v>
                </c:pt>
                <c:pt idx="180">
                  <c:v>7343</c:v>
                </c:pt>
                <c:pt idx="181">
                  <c:v>7417</c:v>
                </c:pt>
                <c:pt idx="182">
                  <c:v>7505</c:v>
                </c:pt>
                <c:pt idx="183">
                  <c:v>7616</c:v>
                </c:pt>
                <c:pt idx="184">
                  <c:v>7750</c:v>
                </c:pt>
                <c:pt idx="185">
                  <c:v>7832</c:v>
                </c:pt>
                <c:pt idx="186">
                  <c:v>7940</c:v>
                </c:pt>
                <c:pt idx="187">
                  <c:v>8025</c:v>
                </c:pt>
                <c:pt idx="188">
                  <c:v>8130</c:v>
                </c:pt>
                <c:pt idx="189">
                  <c:v>8230</c:v>
                </c:pt>
                <c:pt idx="190">
                  <c:v>8336</c:v>
                </c:pt>
                <c:pt idx="191">
                  <c:v>8456</c:v>
                </c:pt>
                <c:pt idx="192">
                  <c:v>8544</c:v>
                </c:pt>
                <c:pt idx="193">
                  <c:v>8650</c:v>
                </c:pt>
                <c:pt idx="194">
                  <c:v>8723</c:v>
                </c:pt>
                <c:pt idx="195">
                  <c:v>8841</c:v>
                </c:pt>
                <c:pt idx="196">
                  <c:v>8965</c:v>
                </c:pt>
                <c:pt idx="197">
                  <c:v>9100</c:v>
                </c:pt>
                <c:pt idx="198">
                  <c:v>9222</c:v>
                </c:pt>
                <c:pt idx="199">
                  <c:v>9336</c:v>
                </c:pt>
                <c:pt idx="200">
                  <c:v>9448</c:v>
                </c:pt>
                <c:pt idx="201">
                  <c:v>9553</c:v>
                </c:pt>
                <c:pt idx="202">
                  <c:v>9677</c:v>
                </c:pt>
                <c:pt idx="203">
                  <c:v>9837</c:v>
                </c:pt>
                <c:pt idx="204">
                  <c:v>9977</c:v>
                </c:pt>
                <c:pt idx="205">
                  <c:v>10105</c:v>
                </c:pt>
                <c:pt idx="206">
                  <c:v>10218</c:v>
                </c:pt>
                <c:pt idx="207">
                  <c:v>10308</c:v>
                </c:pt>
                <c:pt idx="208">
                  <c:v>10386</c:v>
                </c:pt>
                <c:pt idx="209">
                  <c:v>10473</c:v>
                </c:pt>
                <c:pt idx="210">
                  <c:v>10601</c:v>
                </c:pt>
                <c:pt idx="211">
                  <c:v>10740</c:v>
                </c:pt>
                <c:pt idx="212">
                  <c:v>10856</c:v>
                </c:pt>
                <c:pt idx="213">
                  <c:v>10972</c:v>
                </c:pt>
                <c:pt idx="214">
                  <c:v>11055</c:v>
                </c:pt>
                <c:pt idx="215">
                  <c:v>11151</c:v>
                </c:pt>
                <c:pt idx="216">
                  <c:v>11253</c:v>
                </c:pt>
                <c:pt idx="217">
                  <c:v>11374</c:v>
                </c:pt>
                <c:pt idx="218">
                  <c:v>11472</c:v>
                </c:pt>
                <c:pt idx="219">
                  <c:v>11580</c:v>
                </c:pt>
                <c:pt idx="220">
                  <c:v>11677</c:v>
                </c:pt>
                <c:pt idx="221">
                  <c:v>11765</c:v>
                </c:pt>
                <c:pt idx="222">
                  <c:v>11844</c:v>
                </c:pt>
                <c:pt idx="223">
                  <c:v>11935</c:v>
                </c:pt>
                <c:pt idx="224">
                  <c:v>12027</c:v>
                </c:pt>
                <c:pt idx="225">
                  <c:v>12156</c:v>
                </c:pt>
                <c:pt idx="226">
                  <c:v>12268</c:v>
                </c:pt>
                <c:pt idx="227">
                  <c:v>12347</c:v>
                </c:pt>
                <c:pt idx="228">
                  <c:v>12431</c:v>
                </c:pt>
                <c:pt idx="229">
                  <c:v>12511</c:v>
                </c:pt>
                <c:pt idx="230">
                  <c:v>12617</c:v>
                </c:pt>
                <c:pt idx="231">
                  <c:v>12734</c:v>
                </c:pt>
                <c:pt idx="232">
                  <c:v>12857</c:v>
                </c:pt>
                <c:pt idx="233">
                  <c:v>12959</c:v>
                </c:pt>
                <c:pt idx="234">
                  <c:v>13077</c:v>
                </c:pt>
                <c:pt idx="235">
                  <c:v>13205</c:v>
                </c:pt>
                <c:pt idx="236">
                  <c:v>13299</c:v>
                </c:pt>
                <c:pt idx="237">
                  <c:v>13411</c:v>
                </c:pt>
                <c:pt idx="238">
                  <c:v>13512</c:v>
                </c:pt>
                <c:pt idx="239">
                  <c:v>13612</c:v>
                </c:pt>
                <c:pt idx="240">
                  <c:v>13701</c:v>
                </c:pt>
                <c:pt idx="241">
                  <c:v>13782</c:v>
                </c:pt>
                <c:pt idx="242">
                  <c:v>13869</c:v>
                </c:pt>
                <c:pt idx="243">
                  <c:v>13943</c:v>
                </c:pt>
                <c:pt idx="244">
                  <c:v>14044</c:v>
                </c:pt>
                <c:pt idx="245">
                  <c:v>14146</c:v>
                </c:pt>
                <c:pt idx="246">
                  <c:v>14259</c:v>
                </c:pt>
                <c:pt idx="247">
                  <c:v>14348</c:v>
                </c:pt>
                <c:pt idx="248">
                  <c:v>14442</c:v>
                </c:pt>
                <c:pt idx="249">
                  <c:v>14540</c:v>
                </c:pt>
                <c:pt idx="250">
                  <c:v>14614</c:v>
                </c:pt>
                <c:pt idx="251">
                  <c:v>14689</c:v>
                </c:pt>
                <c:pt idx="252">
                  <c:v>14761</c:v>
                </c:pt>
                <c:pt idx="253">
                  <c:v>14836</c:v>
                </c:pt>
                <c:pt idx="254">
                  <c:v>14933</c:v>
                </c:pt>
                <c:pt idx="255">
                  <c:v>15037</c:v>
                </c:pt>
                <c:pt idx="256">
                  <c:v>15148</c:v>
                </c:pt>
                <c:pt idx="257">
                  <c:v>15211</c:v>
                </c:pt>
                <c:pt idx="258">
                  <c:v>15296</c:v>
                </c:pt>
                <c:pt idx="259">
                  <c:v>15393</c:v>
                </c:pt>
                <c:pt idx="260">
                  <c:v>15503</c:v>
                </c:pt>
                <c:pt idx="261">
                  <c:v>15600</c:v>
                </c:pt>
                <c:pt idx="262">
                  <c:v>15678</c:v>
                </c:pt>
                <c:pt idx="263">
                  <c:v>15774</c:v>
                </c:pt>
                <c:pt idx="264">
                  <c:v>15884</c:v>
                </c:pt>
                <c:pt idx="265">
                  <c:v>16002</c:v>
                </c:pt>
                <c:pt idx="266">
                  <c:v>16111</c:v>
                </c:pt>
                <c:pt idx="267">
                  <c:v>16225</c:v>
                </c:pt>
                <c:pt idx="268">
                  <c:v>16352</c:v>
                </c:pt>
                <c:pt idx="269">
                  <c:v>16521</c:v>
                </c:pt>
                <c:pt idx="270">
                  <c:v>16646</c:v>
                </c:pt>
                <c:pt idx="271">
                  <c:v>16815</c:v>
                </c:pt>
                <c:pt idx="272">
                  <c:v>16945</c:v>
                </c:pt>
                <c:pt idx="273">
                  <c:v>17081</c:v>
                </c:pt>
                <c:pt idx="274">
                  <c:v>17199</c:v>
                </c:pt>
                <c:pt idx="275">
                  <c:v>17355</c:v>
                </c:pt>
                <c:pt idx="276">
                  <c:v>17479</c:v>
                </c:pt>
                <c:pt idx="277">
                  <c:v>17589</c:v>
                </c:pt>
                <c:pt idx="278">
                  <c:v>17740</c:v>
                </c:pt>
                <c:pt idx="279">
                  <c:v>17867</c:v>
                </c:pt>
                <c:pt idx="280">
                  <c:v>18000</c:v>
                </c:pt>
                <c:pt idx="281">
                  <c:v>18171</c:v>
                </c:pt>
                <c:pt idx="282">
                  <c:v>18336</c:v>
                </c:pt>
                <c:pt idx="283">
                  <c:v>18511</c:v>
                </c:pt>
                <c:pt idx="284">
                  <c:v>18653</c:v>
                </c:pt>
                <c:pt idx="285">
                  <c:v>18819</c:v>
                </c:pt>
                <c:pt idx="286">
                  <c:v>18956</c:v>
                </c:pt>
                <c:pt idx="287">
                  <c:v>19111</c:v>
                </c:pt>
                <c:pt idx="288">
                  <c:v>19248</c:v>
                </c:pt>
                <c:pt idx="289">
                  <c:v>19390</c:v>
                </c:pt>
                <c:pt idx="290">
                  <c:v>19514</c:v>
                </c:pt>
                <c:pt idx="291">
                  <c:v>19659</c:v>
                </c:pt>
                <c:pt idx="292">
                  <c:v>19880</c:v>
                </c:pt>
                <c:pt idx="293">
                  <c:v>20085</c:v>
                </c:pt>
                <c:pt idx="294">
                  <c:v>20257</c:v>
                </c:pt>
                <c:pt idx="295">
                  <c:v>20408</c:v>
                </c:pt>
                <c:pt idx="296">
                  <c:v>20589</c:v>
                </c:pt>
                <c:pt idx="297">
                  <c:v>20847</c:v>
                </c:pt>
                <c:pt idx="298">
                  <c:v>20994</c:v>
                </c:pt>
                <c:pt idx="299">
                  <c:v>21237</c:v>
                </c:pt>
                <c:pt idx="300">
                  <c:v>21452</c:v>
                </c:pt>
                <c:pt idx="301">
                  <c:v>21703</c:v>
                </c:pt>
                <c:pt idx="302">
                  <c:v>21944</c:v>
                </c:pt>
                <c:pt idx="303">
                  <c:v>22138</c:v>
                </c:pt>
                <c:pt idx="304">
                  <c:v>22329</c:v>
                </c:pt>
                <c:pt idx="305">
                  <c:v>22555</c:v>
                </c:pt>
                <c:pt idx="306">
                  <c:v>22734</c:v>
                </c:pt>
                <c:pt idx="307">
                  <c:v>22911</c:v>
                </c:pt>
                <c:pt idx="308">
                  <c:v>23109</c:v>
                </c:pt>
                <c:pt idx="309">
                  <c:v>23296</c:v>
                </c:pt>
                <c:pt idx="310">
                  <c:v>23520</c:v>
                </c:pt>
                <c:pt idx="311">
                  <c:v>23753</c:v>
                </c:pt>
                <c:pt idx="312">
                  <c:v>23947</c:v>
                </c:pt>
                <c:pt idx="313">
                  <c:v>24129</c:v>
                </c:pt>
                <c:pt idx="314">
                  <c:v>24343</c:v>
                </c:pt>
                <c:pt idx="315">
                  <c:v>24645</c:v>
                </c:pt>
                <c:pt idx="316">
                  <c:v>24951</c:v>
                </c:pt>
                <c:pt idx="317">
                  <c:v>25246</c:v>
                </c:pt>
                <c:pt idx="318">
                  <c:v>25484</c:v>
                </c:pt>
                <c:pt idx="319">
                  <c:v>25767</c:v>
                </c:pt>
                <c:pt idx="320">
                  <c:v>25987</c:v>
                </c:pt>
                <c:pt idx="321">
                  <c:v>26282</c:v>
                </c:pt>
                <c:pt idx="322">
                  <c:v>26590</c:v>
                </c:pt>
                <c:pt idx="323">
                  <c:v>26857</c:v>
                </c:pt>
                <c:pt idx="324">
                  <c:v>27203</c:v>
                </c:pt>
                <c:pt idx="325">
                  <c:v>27453</c:v>
                </c:pt>
                <c:pt idx="326">
                  <c:v>27664</c:v>
                </c:pt>
                <c:pt idx="327">
                  <c:v>27835</c:v>
                </c:pt>
                <c:pt idx="328">
                  <c:v>28132</c:v>
                </c:pt>
                <c:pt idx="329">
                  <c:v>28468</c:v>
                </c:pt>
                <c:pt idx="330">
                  <c:v>28855</c:v>
                </c:pt>
                <c:pt idx="331">
                  <c:v>29331</c:v>
                </c:pt>
                <c:pt idx="332">
                  <c:v>29518</c:v>
                </c:pt>
                <c:pt idx="333">
                  <c:v>29728</c:v>
                </c:pt>
                <c:pt idx="334">
                  <c:v>29998</c:v>
                </c:pt>
                <c:pt idx="335">
                  <c:v>30277</c:v>
                </c:pt>
                <c:pt idx="336">
                  <c:v>30581</c:v>
                </c:pt>
                <c:pt idx="337">
                  <c:v>30770</c:v>
                </c:pt>
                <c:pt idx="338">
                  <c:v>31001</c:v>
                </c:pt>
                <c:pt idx="339">
                  <c:v>31202</c:v>
                </c:pt>
                <c:pt idx="340">
                  <c:v>31393</c:v>
                </c:pt>
                <c:pt idx="341">
                  <c:v>31556</c:v>
                </c:pt>
                <c:pt idx="342">
                  <c:v>31763</c:v>
                </c:pt>
                <c:pt idx="343">
                  <c:v>31976</c:v>
                </c:pt>
                <c:pt idx="344">
                  <c:v>32167</c:v>
                </c:pt>
                <c:pt idx="345">
                  <c:v>32381</c:v>
                </c:pt>
                <c:pt idx="346">
                  <c:v>32656</c:v>
                </c:pt>
                <c:pt idx="347">
                  <c:v>32936</c:v>
                </c:pt>
                <c:pt idx="348">
                  <c:v>33183</c:v>
                </c:pt>
                <c:pt idx="349">
                  <c:v>33367</c:v>
                </c:pt>
                <c:pt idx="350">
                  <c:v>33596</c:v>
                </c:pt>
                <c:pt idx="351">
                  <c:v>33788</c:v>
                </c:pt>
                <c:pt idx="352">
                  <c:v>33969</c:v>
                </c:pt>
                <c:pt idx="353">
                  <c:v>34152</c:v>
                </c:pt>
                <c:pt idx="354">
                  <c:v>34316</c:v>
                </c:pt>
                <c:pt idx="355">
                  <c:v>34489</c:v>
                </c:pt>
                <c:pt idx="356">
                  <c:v>34691</c:v>
                </c:pt>
                <c:pt idx="357">
                  <c:v>35014</c:v>
                </c:pt>
                <c:pt idx="358">
                  <c:v>35254</c:v>
                </c:pt>
                <c:pt idx="359">
                  <c:v>35518</c:v>
                </c:pt>
                <c:pt idx="360">
                  <c:v>35786</c:v>
                </c:pt>
                <c:pt idx="361">
                  <c:v>35981</c:v>
                </c:pt>
                <c:pt idx="362">
                  <c:v>36166</c:v>
                </c:pt>
                <c:pt idx="363">
                  <c:v>36325</c:v>
                </c:pt>
                <c:pt idx="364">
                  <c:v>36518</c:v>
                </c:pt>
                <c:pt idx="365">
                  <c:v>36721</c:v>
                </c:pt>
                <c:pt idx="366">
                  <c:v>36897</c:v>
                </c:pt>
                <c:pt idx="367">
                  <c:v>37026</c:v>
                </c:pt>
                <c:pt idx="368">
                  <c:v>37154</c:v>
                </c:pt>
                <c:pt idx="369">
                  <c:v>37266</c:v>
                </c:pt>
                <c:pt idx="370">
                  <c:v>37547</c:v>
                </c:pt>
                <c:pt idx="371">
                  <c:v>37757</c:v>
                </c:pt>
                <c:pt idx="372">
                  <c:v>37932</c:v>
                </c:pt>
                <c:pt idx="373">
                  <c:v>38049</c:v>
                </c:pt>
                <c:pt idx="374">
                  <c:v>38229</c:v>
                </c:pt>
                <c:pt idx="375">
                  <c:v>38329</c:v>
                </c:pt>
                <c:pt idx="376">
                  <c:v>38426</c:v>
                </c:pt>
                <c:pt idx="377">
                  <c:v>38573</c:v>
                </c:pt>
                <c:pt idx="378">
                  <c:v>38753</c:v>
                </c:pt>
                <c:pt idx="379">
                  <c:v>38915</c:v>
                </c:pt>
                <c:pt idx="380">
                  <c:v>39142</c:v>
                </c:pt>
                <c:pt idx="381">
                  <c:v>39339</c:v>
                </c:pt>
                <c:pt idx="382">
                  <c:v>39447</c:v>
                </c:pt>
                <c:pt idx="383">
                  <c:v>39550</c:v>
                </c:pt>
                <c:pt idx="384">
                  <c:v>39711</c:v>
                </c:pt>
                <c:pt idx="385">
                  <c:v>39865</c:v>
                </c:pt>
                <c:pt idx="386">
                  <c:v>39983</c:v>
                </c:pt>
                <c:pt idx="387">
                  <c:v>40081</c:v>
                </c:pt>
                <c:pt idx="388">
                  <c:v>40166</c:v>
                </c:pt>
                <c:pt idx="389">
                  <c:v>40364</c:v>
                </c:pt>
                <c:pt idx="390">
                  <c:v>40449</c:v>
                </c:pt>
                <c:pt idx="391">
                  <c:v>40581</c:v>
                </c:pt>
                <c:pt idx="392">
                  <c:v>40754</c:v>
                </c:pt>
                <c:pt idx="393">
                  <c:v>40858</c:v>
                </c:pt>
                <c:pt idx="394">
                  <c:v>41054</c:v>
                </c:pt>
                <c:pt idx="395">
                  <c:v>41151</c:v>
                </c:pt>
                <c:pt idx="396">
                  <c:v>41242</c:v>
                </c:pt>
                <c:pt idx="397">
                  <c:v>41669</c:v>
                </c:pt>
                <c:pt idx="398">
                  <c:v>41815</c:v>
                </c:pt>
                <c:pt idx="399">
                  <c:v>41977</c:v>
                </c:pt>
                <c:pt idx="400">
                  <c:v>42064</c:v>
                </c:pt>
                <c:pt idx="401">
                  <c:v>42227</c:v>
                </c:pt>
                <c:pt idx="402">
                  <c:v>42348</c:v>
                </c:pt>
                <c:pt idx="403">
                  <c:v>42443</c:v>
                </c:pt>
                <c:pt idx="404">
                  <c:v>42530</c:v>
                </c:pt>
                <c:pt idx="405">
                  <c:v>42656</c:v>
                </c:pt>
                <c:pt idx="406">
                  <c:v>42782</c:v>
                </c:pt>
                <c:pt idx="407">
                  <c:v>42906</c:v>
                </c:pt>
                <c:pt idx="408">
                  <c:v>43073</c:v>
                </c:pt>
                <c:pt idx="409">
                  <c:v>43196</c:v>
                </c:pt>
                <c:pt idx="410">
                  <c:v>43328</c:v>
                </c:pt>
                <c:pt idx="411">
                  <c:v>43424</c:v>
                </c:pt>
                <c:pt idx="412">
                  <c:v>43567</c:v>
                </c:pt>
                <c:pt idx="413">
                  <c:v>43777</c:v>
                </c:pt>
                <c:pt idx="414">
                  <c:v>44007</c:v>
                </c:pt>
                <c:pt idx="415">
                  <c:v>44172</c:v>
                </c:pt>
                <c:pt idx="416">
                  <c:v>44346</c:v>
                </c:pt>
                <c:pt idx="417">
                  <c:v>44500</c:v>
                </c:pt>
                <c:pt idx="418">
                  <c:v>44594</c:v>
                </c:pt>
                <c:pt idx="419">
                  <c:v>44771</c:v>
                </c:pt>
                <c:pt idx="420">
                  <c:v>44939</c:v>
                </c:pt>
                <c:pt idx="421">
                  <c:v>45116</c:v>
                </c:pt>
                <c:pt idx="422">
                  <c:v>45334</c:v>
                </c:pt>
                <c:pt idx="423">
                  <c:v>45521</c:v>
                </c:pt>
                <c:pt idx="424">
                  <c:v>45652</c:v>
                </c:pt>
                <c:pt idx="425">
                  <c:v>45796</c:v>
                </c:pt>
                <c:pt idx="426">
                  <c:v>45949</c:v>
                </c:pt>
                <c:pt idx="427">
                  <c:v>46137</c:v>
                </c:pt>
                <c:pt idx="428">
                  <c:v>46349</c:v>
                </c:pt>
                <c:pt idx="429">
                  <c:v>46496</c:v>
                </c:pt>
                <c:pt idx="430">
                  <c:v>46663</c:v>
                </c:pt>
                <c:pt idx="431">
                  <c:v>46842</c:v>
                </c:pt>
                <c:pt idx="432">
                  <c:v>47012</c:v>
                </c:pt>
                <c:pt idx="433">
                  <c:v>47218</c:v>
                </c:pt>
                <c:pt idx="434">
                  <c:v>47465</c:v>
                </c:pt>
                <c:pt idx="435">
                  <c:v>47617</c:v>
                </c:pt>
                <c:pt idx="436">
                  <c:v>47716</c:v>
                </c:pt>
                <c:pt idx="437">
                  <c:v>47823</c:v>
                </c:pt>
                <c:pt idx="438">
                  <c:v>47967</c:v>
                </c:pt>
                <c:pt idx="439">
                  <c:v>48093</c:v>
                </c:pt>
                <c:pt idx="440">
                  <c:v>48305</c:v>
                </c:pt>
                <c:pt idx="441">
                  <c:v>48477</c:v>
                </c:pt>
                <c:pt idx="442">
                  <c:v>48669</c:v>
                </c:pt>
                <c:pt idx="443">
                  <c:v>48887</c:v>
                </c:pt>
                <c:pt idx="444">
                  <c:v>49073</c:v>
                </c:pt>
                <c:pt idx="445">
                  <c:v>49205</c:v>
                </c:pt>
                <c:pt idx="446">
                  <c:v>49328</c:v>
                </c:pt>
                <c:pt idx="447">
                  <c:v>49455</c:v>
                </c:pt>
                <c:pt idx="448">
                  <c:v>49627</c:v>
                </c:pt>
                <c:pt idx="449">
                  <c:v>49771</c:v>
                </c:pt>
                <c:pt idx="450">
                  <c:v>49907</c:v>
                </c:pt>
                <c:pt idx="451">
                  <c:v>50100</c:v>
                </c:pt>
                <c:pt idx="452">
                  <c:v>50262</c:v>
                </c:pt>
                <c:pt idx="453">
                  <c:v>50404</c:v>
                </c:pt>
                <c:pt idx="454">
                  <c:v>50578</c:v>
                </c:pt>
                <c:pt idx="455">
                  <c:v>50723</c:v>
                </c:pt>
                <c:pt idx="456">
                  <c:v>50908</c:v>
                </c:pt>
                <c:pt idx="457">
                  <c:v>51095</c:v>
                </c:pt>
                <c:pt idx="458">
                  <c:v>51296</c:v>
                </c:pt>
                <c:pt idx="459">
                  <c:v>51449</c:v>
                </c:pt>
                <c:pt idx="460">
                  <c:v>51612</c:v>
                </c:pt>
                <c:pt idx="461">
                  <c:v>51803</c:v>
                </c:pt>
                <c:pt idx="462">
                  <c:v>51992</c:v>
                </c:pt>
                <c:pt idx="463">
                  <c:v>52162</c:v>
                </c:pt>
                <c:pt idx="464">
                  <c:v>52373</c:v>
                </c:pt>
                <c:pt idx="465">
                  <c:v>52566</c:v>
                </c:pt>
                <c:pt idx="466">
                  <c:v>52730</c:v>
                </c:pt>
                <c:pt idx="467">
                  <c:v>52879</c:v>
                </c:pt>
                <c:pt idx="468">
                  <c:v>53116</c:v>
                </c:pt>
                <c:pt idx="469">
                  <c:v>53280</c:v>
                </c:pt>
                <c:pt idx="470">
                  <c:v>53476</c:v>
                </c:pt>
                <c:pt idx="471">
                  <c:v>53753</c:v>
                </c:pt>
                <c:pt idx="472">
                  <c:v>54043</c:v>
                </c:pt>
                <c:pt idx="473">
                  <c:v>54291</c:v>
                </c:pt>
                <c:pt idx="474">
                  <c:v>54662</c:v>
                </c:pt>
                <c:pt idx="475">
                  <c:v>54956</c:v>
                </c:pt>
                <c:pt idx="476">
                  <c:v>55291</c:v>
                </c:pt>
                <c:pt idx="477">
                  <c:v>55594</c:v>
                </c:pt>
                <c:pt idx="478">
                  <c:v>55949</c:v>
                </c:pt>
                <c:pt idx="479">
                  <c:v>56371</c:v>
                </c:pt>
                <c:pt idx="480">
                  <c:v>56729</c:v>
                </c:pt>
                <c:pt idx="481">
                  <c:v>57138</c:v>
                </c:pt>
                <c:pt idx="482">
                  <c:v>57561</c:v>
                </c:pt>
                <c:pt idx="483">
                  <c:v>58024</c:v>
                </c:pt>
                <c:pt idx="484">
                  <c:v>58491</c:v>
                </c:pt>
                <c:pt idx="485">
                  <c:v>58995</c:v>
                </c:pt>
                <c:pt idx="486">
                  <c:v>59534</c:v>
                </c:pt>
                <c:pt idx="487">
                  <c:v>60027</c:v>
                </c:pt>
                <c:pt idx="488">
                  <c:v>60582</c:v>
                </c:pt>
                <c:pt idx="489">
                  <c:v>61140</c:v>
                </c:pt>
                <c:pt idx="490">
                  <c:v>61868</c:v>
                </c:pt>
                <c:pt idx="491">
                  <c:v>62908</c:v>
                </c:pt>
                <c:pt idx="492">
                  <c:v>63760</c:v>
                </c:pt>
                <c:pt idx="493">
                  <c:v>64631</c:v>
                </c:pt>
                <c:pt idx="494">
                  <c:v>65457</c:v>
                </c:pt>
                <c:pt idx="495">
                  <c:v>66464</c:v>
                </c:pt>
                <c:pt idx="496">
                  <c:v>67355</c:v>
                </c:pt>
                <c:pt idx="497">
                  <c:v>68219</c:v>
                </c:pt>
                <c:pt idx="498">
                  <c:v>69210</c:v>
                </c:pt>
                <c:pt idx="499">
                  <c:v>70192</c:v>
                </c:pt>
                <c:pt idx="500">
                  <c:v>71397</c:v>
                </c:pt>
                <c:pt idx="501">
                  <c:v>72489</c:v>
                </c:pt>
                <c:pt idx="502">
                  <c:v>73582</c:v>
                </c:pt>
                <c:pt idx="503">
                  <c:v>74920</c:v>
                </c:pt>
                <c:pt idx="504">
                  <c:v>76200</c:v>
                </c:pt>
                <c:pt idx="505">
                  <c:v>77583</c:v>
                </c:pt>
                <c:pt idx="506">
                  <c:v>79032</c:v>
                </c:pt>
                <c:pt idx="507">
                  <c:v>80598</c:v>
                </c:pt>
                <c:pt idx="508">
                  <c:v>82013</c:v>
                </c:pt>
                <c:pt idx="509">
                  <c:v>83279</c:v>
                </c:pt>
                <c:pt idx="510">
                  <c:v>84766</c:v>
                </c:pt>
                <c:pt idx="511">
                  <c:v>86835</c:v>
                </c:pt>
                <c:pt idx="512">
                  <c:v>88659</c:v>
                </c:pt>
                <c:pt idx="513">
                  <c:v>90552</c:v>
                </c:pt>
                <c:pt idx="514">
                  <c:v>92311</c:v>
                </c:pt>
                <c:pt idx="515">
                  <c:v>94119</c:v>
                </c:pt>
                <c:pt idx="516">
                  <c:v>95723</c:v>
                </c:pt>
                <c:pt idx="517">
                  <c:v>97291</c:v>
                </c:pt>
                <c:pt idx="518">
                  <c:v>98889</c:v>
                </c:pt>
                <c:pt idx="519">
                  <c:v>100636</c:v>
                </c:pt>
                <c:pt idx="520">
                  <c:v>102375</c:v>
                </c:pt>
                <c:pt idx="521">
                  <c:v>104010</c:v>
                </c:pt>
                <c:pt idx="522">
                  <c:v>105598</c:v>
                </c:pt>
                <c:pt idx="523">
                  <c:v>107096</c:v>
                </c:pt>
                <c:pt idx="524">
                  <c:v>108571</c:v>
                </c:pt>
                <c:pt idx="525">
                  <c:v>110619</c:v>
                </c:pt>
                <c:pt idx="526">
                  <c:v>112198</c:v>
                </c:pt>
                <c:pt idx="527">
                  <c:v>113664</c:v>
                </c:pt>
                <c:pt idx="528">
                  <c:v>115096</c:v>
                </c:pt>
                <c:pt idx="529">
                  <c:v>116366</c:v>
                </c:pt>
                <c:pt idx="530">
                  <c:v>117588</c:v>
                </c:pt>
                <c:pt idx="531">
                  <c:v>118833</c:v>
                </c:pt>
                <c:pt idx="532">
                  <c:v>120013</c:v>
                </c:pt>
                <c:pt idx="533">
                  <c:v>121141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A-4C34-8EBC-3DC5E24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822394"/>
        <c:axId val="591309212"/>
      </c:lineChart>
      <c:dateAx>
        <c:axId val="126382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309212"/>
        <c:crosses val="autoZero"/>
        <c:auto val="1"/>
        <c:lblOffset val="100"/>
        <c:baseTimeUnit val="days"/>
      </c:dateAx>
      <c:valAx>
        <c:axId val="591309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kasus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3822394"/>
        <c:crosses val="autoZero"/>
        <c:crossBetween val="between"/>
      </c:valAx>
      <c:dateAx>
        <c:axId val="2026633146"/>
        <c:scaling>
          <c:orientation val="minMax"/>
        </c:scaling>
        <c:delete val="1"/>
        <c:axPos val="b"/>
        <c:numFmt formatCode="d&quot;-&quot;mmm" sourceLinked="1"/>
        <c:majorTickMark val="none"/>
        <c:minorTickMark val="none"/>
        <c:tickLblPos val="nextTo"/>
        <c:crossAx val="923766219"/>
        <c:crosses val="autoZero"/>
        <c:auto val="1"/>
        <c:lblOffset val="100"/>
        <c:baseTimeUnit val="days"/>
      </c:dateAx>
      <c:valAx>
        <c:axId val="923766219"/>
        <c:scaling>
          <c:orientation val="minMax"/>
          <c:max val="80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Kasus baru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663314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Kasus Harian DKI (biru) dan non DKI (merah)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Harian'!$A$31:$A$300</c:f>
              <c:numCache>
                <c:formatCode>d"-"mmm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 formatCode="d\ mmm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</c:numCache>
            </c:numRef>
          </c:cat>
          <c:val>
            <c:numRef>
              <c:f>'Statistik Harian'!$AN$31:$AN$300</c:f>
              <c:numCache>
                <c:formatCode>General</c:formatCode>
                <c:ptCount val="270"/>
                <c:pt idx="21" formatCode="#,##0">
                  <c:v>2051.4285714285716</c:v>
                </c:pt>
                <c:pt idx="22" formatCode="#,##0">
                  <c:v>1953.1428571428571</c:v>
                </c:pt>
                <c:pt idx="23" formatCode="#,##0">
                  <c:v>1918.4285714285713</c:v>
                </c:pt>
                <c:pt idx="24" formatCode="#,##0">
                  <c:v>1874.1428571428571</c:v>
                </c:pt>
                <c:pt idx="25" formatCode="#,##0">
                  <c:v>2107.8571428571427</c:v>
                </c:pt>
                <c:pt idx="26" formatCode="#,##0">
                  <c:v>2237.1428571428573</c:v>
                </c:pt>
                <c:pt idx="27" formatCode="#,##0">
                  <c:v>2338.7142857142858</c:v>
                </c:pt>
                <c:pt idx="28" formatCode="#,##0">
                  <c:v>2917.5714285714284</c:v>
                </c:pt>
                <c:pt idx="29" formatCode="#,##0">
                  <c:v>3386.2857142857142</c:v>
                </c:pt>
                <c:pt idx="30" formatCode="#,##0">
                  <c:v>3710.7142857142858</c:v>
                </c:pt>
                <c:pt idx="31" formatCode="#,##0">
                  <c:v>3903.8571428571427</c:v>
                </c:pt>
                <c:pt idx="32" formatCode="#,##0">
                  <c:v>3719.7142857142858</c:v>
                </c:pt>
                <c:pt idx="33" formatCode="#,##0">
                  <c:v>3807.4285714285716</c:v>
                </c:pt>
                <c:pt idx="34" formatCode="#,##0">
                  <c:v>3768.5714285714284</c:v>
                </c:pt>
                <c:pt idx="35" formatCode="#,##0">
                  <c:v>3598.8571428571427</c:v>
                </c:pt>
                <c:pt idx="36" formatCode="#,##0">
                  <c:v>3480.8571428571427</c:v>
                </c:pt>
                <c:pt idx="37" formatCode="#,##0">
                  <c:v>3831.8571428571427</c:v>
                </c:pt>
                <c:pt idx="38" formatCode="#,##0">
                  <c:v>4118.7142857142853</c:v>
                </c:pt>
                <c:pt idx="39" formatCode="#,##0">
                  <c:v>4348.5714285714284</c:v>
                </c:pt>
                <c:pt idx="40" formatCode="#,##0">
                  <c:v>4328.1428571428569</c:v>
                </c:pt>
                <c:pt idx="41" formatCode="#,##0">
                  <c:v>4400.5714285714284</c:v>
                </c:pt>
                <c:pt idx="42" formatCode="#,##0">
                  <c:v>4370.8571428571431</c:v>
                </c:pt>
                <c:pt idx="43" formatCode="#,##0">
                  <c:v>4442.2857142857147</c:v>
                </c:pt>
                <c:pt idx="44" formatCode="#,##0">
                  <c:v>4099.8571428571431</c:v>
                </c:pt>
                <c:pt idx="45" formatCode="#,##0">
                  <c:v>3860.8571428571427</c:v>
                </c:pt>
                <c:pt idx="46" formatCode="#,##0">
                  <c:v>3860.1428571428573</c:v>
                </c:pt>
                <c:pt idx="47" formatCode="#,##0">
                  <c:v>3811</c:v>
                </c:pt>
                <c:pt idx="48" formatCode="#,##0">
                  <c:v>4010.1428571428573</c:v>
                </c:pt>
                <c:pt idx="49" formatCode="#,##0">
                  <c:v>4366.7142857142853</c:v>
                </c:pt>
                <c:pt idx="50" formatCode="#,##0">
                  <c:v>4651.5714285714284</c:v>
                </c:pt>
                <c:pt idx="51" formatCode="#,##0">
                  <c:v>5272.7142857142853</c:v>
                </c:pt>
                <c:pt idx="52" formatCode="#,##0">
                  <c:v>5758.5714285714284</c:v>
                </c:pt>
                <c:pt idx="53" formatCode="#,##0">
                  <c:v>5627.2857142857147</c:v>
                </c:pt>
                <c:pt idx="54" formatCode="#,##0">
                  <c:v>5736.7142857142853</c:v>
                </c:pt>
                <c:pt idx="55" formatCode="#,##0">
                  <c:v>5786.1428571428569</c:v>
                </c:pt>
                <c:pt idx="56" formatCode="#,##0">
                  <c:v>5911.2857142857147</c:v>
                </c:pt>
                <c:pt idx="57" formatCode="#,##0">
                  <c:v>5848.1428571428569</c:v>
                </c:pt>
                <c:pt idx="58" formatCode="#,##0">
                  <c:v>5170.8571428571431</c:v>
                </c:pt>
                <c:pt idx="59" formatCode="#,##0">
                  <c:v>5819.1428571428569</c:v>
                </c:pt>
                <c:pt idx="60" formatCode="#,##0">
                  <c:v>6251.4285714285716</c:v>
                </c:pt>
                <c:pt idx="61" formatCode="#,##0">
                  <c:v>6988.7142857142853</c:v>
                </c:pt>
                <c:pt idx="62" formatCode="#,##0">
                  <c:v>7092.1428571428569</c:v>
                </c:pt>
                <c:pt idx="63" formatCode="#,##0">
                  <c:v>7273.5714285714284</c:v>
                </c:pt>
                <c:pt idx="64" formatCode="#,##0">
                  <c:v>7203.5714285714284</c:v>
                </c:pt>
                <c:pt idx="65" formatCode="#,##0">
                  <c:v>7377.8571428571431</c:v>
                </c:pt>
                <c:pt idx="66" formatCode="#,##0">
                  <c:v>6853</c:v>
                </c:pt>
                <c:pt idx="67" formatCode="#,##0">
                  <c:v>6503.1428571428569</c:v>
                </c:pt>
                <c:pt idx="68" formatCode="#,##0">
                  <c:v>6045.2857142857147</c:v>
                </c:pt>
                <c:pt idx="69" formatCode="#,##0">
                  <c:v>6243.7142857142853</c:v>
                </c:pt>
                <c:pt idx="70" formatCode="#,##0">
                  <c:v>5863.5714285714284</c:v>
                </c:pt>
                <c:pt idx="71" formatCode="#,##0">
                  <c:v>6133.5714285714284</c:v>
                </c:pt>
                <c:pt idx="72" formatCode="#,##0">
                  <c:v>6476.7142857142853</c:v>
                </c:pt>
                <c:pt idx="73" formatCode="#,##0">
                  <c:v>6933.5714285714284</c:v>
                </c:pt>
                <c:pt idx="74" formatCode="#,##0">
                  <c:v>7683.8571428571431</c:v>
                </c:pt>
                <c:pt idx="75" formatCode="#,##0">
                  <c:v>7822.8571428571431</c:v>
                </c:pt>
                <c:pt idx="76" formatCode="#,##0">
                  <c:v>8236.5714285714294</c:v>
                </c:pt>
                <c:pt idx="77" formatCode="#,##0">
                  <c:v>8685.7142857142862</c:v>
                </c:pt>
                <c:pt idx="78" formatCode="#,##0">
                  <c:v>9141.1428571428569</c:v>
                </c:pt>
                <c:pt idx="79" formatCode="#,##0">
                  <c:v>9204.8571428571431</c:v>
                </c:pt>
                <c:pt idx="80" formatCode="#,##0">
                  <c:v>8740.4285714285706</c:v>
                </c:pt>
                <c:pt idx="81" formatCode="#,##0">
                  <c:v>8596</c:v>
                </c:pt>
                <c:pt idx="82" formatCode="#,##0">
                  <c:v>9132.4285714285706</c:v>
                </c:pt>
                <c:pt idx="83" formatCode="#,##0">
                  <c:v>8910.2857142857138</c:v>
                </c:pt>
                <c:pt idx="84" formatCode="#,##0">
                  <c:v>9377.2857142857138</c:v>
                </c:pt>
                <c:pt idx="85" formatCode="#,##0">
                  <c:v>9785.5714285714294</c:v>
                </c:pt>
                <c:pt idx="86" formatCode="#,##0">
                  <c:v>10475.142857142857</c:v>
                </c:pt>
                <c:pt idx="87" formatCode="#,##0">
                  <c:v>10730.142857142857</c:v>
                </c:pt>
                <c:pt idx="88" formatCode="#,##0">
                  <c:v>10504.428571428571</c:v>
                </c:pt>
                <c:pt idx="89" formatCode="#,##0">
                  <c:v>10366.571428571429</c:v>
                </c:pt>
                <c:pt idx="90" formatCode="#,##0">
                  <c:v>10805.285714285714</c:v>
                </c:pt>
                <c:pt idx="91" formatCode="#,##0">
                  <c:v>11199.857142857143</c:v>
                </c:pt>
                <c:pt idx="92" formatCode="#,##0">
                  <c:v>10853.428571428571</c:v>
                </c:pt>
                <c:pt idx="93" formatCode="#,##0">
                  <c:v>11437.571428571429</c:v>
                </c:pt>
                <c:pt idx="94" formatCode="#,##0">
                  <c:v>11442.857142857143</c:v>
                </c:pt>
                <c:pt idx="95" formatCode="#,##0">
                  <c:v>11934.142857142857</c:v>
                </c:pt>
                <c:pt idx="96" formatCode="#,##0">
                  <c:v>12343</c:v>
                </c:pt>
                <c:pt idx="97" formatCode="#,##0">
                  <c:v>12205.857142857143</c:v>
                </c:pt>
                <c:pt idx="98" formatCode="#,##0">
                  <c:v>11888.285714285714</c:v>
                </c:pt>
                <c:pt idx="99" formatCode="#,##0">
                  <c:v>12135.428571428571</c:v>
                </c:pt>
                <c:pt idx="100" formatCode="#,##0">
                  <c:v>11071.142857142857</c:v>
                </c:pt>
                <c:pt idx="101" formatCode="#,##0">
                  <c:v>11489.142857142857</c:v>
                </c:pt>
                <c:pt idx="102" formatCode="#,##0">
                  <c:v>11558.857142857143</c:v>
                </c:pt>
                <c:pt idx="103" formatCode="#,##0">
                  <c:v>11152.142857142857</c:v>
                </c:pt>
                <c:pt idx="104" formatCode="#,##0">
                  <c:v>11343.571428571429</c:v>
                </c:pt>
                <c:pt idx="105" formatCode="#,##0">
                  <c:v>11731.285714285714</c:v>
                </c:pt>
                <c:pt idx="106" formatCode="#,##0">
                  <c:v>11675.857142857143</c:v>
                </c:pt>
                <c:pt idx="107" formatCode="#,##0">
                  <c:v>12333.857142857143</c:v>
                </c:pt>
                <c:pt idx="108" formatCode="#,##0">
                  <c:v>12421.428571428571</c:v>
                </c:pt>
                <c:pt idx="109" formatCode="#,##0">
                  <c:v>12307.285714285714</c:v>
                </c:pt>
                <c:pt idx="110" formatCode="#,##0">
                  <c:v>12906.857142857143</c:v>
                </c:pt>
                <c:pt idx="111" formatCode="#,##0">
                  <c:v>13668.571428571429</c:v>
                </c:pt>
                <c:pt idx="112" formatCode="#,##0">
                  <c:v>13138.714285714286</c:v>
                </c:pt>
                <c:pt idx="113" formatCode="#,##0">
                  <c:v>13306.571428571429</c:v>
                </c:pt>
                <c:pt idx="114" formatCode="#,##0">
                  <c:v>13327.857142857143</c:v>
                </c:pt>
                <c:pt idx="115" formatCode="#,##0">
                  <c:v>13173.571428571429</c:v>
                </c:pt>
                <c:pt idx="116" formatCode="#,##0">
                  <c:v>12816</c:v>
                </c:pt>
                <c:pt idx="117" formatCode="#,##0">
                  <c:v>12492.714285714286</c:v>
                </c:pt>
                <c:pt idx="118" formatCode="#,##0">
                  <c:v>12189.142857142857</c:v>
                </c:pt>
                <c:pt idx="119" formatCode="#,##0">
                  <c:v>13057.285714285714</c:v>
                </c:pt>
                <c:pt idx="120" formatCode="#,##0">
                  <c:v>13292.285714285714</c:v>
                </c:pt>
                <c:pt idx="121" formatCode="#,##0">
                  <c:v>12777</c:v>
                </c:pt>
                <c:pt idx="122" formatCode="#,##0">
                  <c:v>12376.571428571429</c:v>
                </c:pt>
                <c:pt idx="123" formatCode="#,##0">
                  <c:v>12200.285714285714</c:v>
                </c:pt>
                <c:pt idx="124" formatCode="#,##0">
                  <c:v>12369.285714285714</c:v>
                </c:pt>
                <c:pt idx="125" formatCode="#,##0">
                  <c:v>12117</c:v>
                </c:pt>
                <c:pt idx="126" formatCode="#,##0">
                  <c:v>11668.857142857143</c:v>
                </c:pt>
                <c:pt idx="127" formatCode="#,##0">
                  <c:v>11472.571428571429</c:v>
                </c:pt>
                <c:pt idx="128" formatCode="#,##0">
                  <c:v>12195.857142857143</c:v>
                </c:pt>
                <c:pt idx="129" formatCode="#,##0">
                  <c:v>12529.714285714286</c:v>
                </c:pt>
                <c:pt idx="130" formatCode="#,##0">
                  <c:v>12891.714285714286</c:v>
                </c:pt>
                <c:pt idx="131" formatCode="#,##0">
                  <c:v>12908.857142857143</c:v>
                </c:pt>
                <c:pt idx="132" formatCode="#,##0">
                  <c:v>12917</c:v>
                </c:pt>
                <c:pt idx="133" formatCode="#,##0">
                  <c:v>12770.714285714286</c:v>
                </c:pt>
                <c:pt idx="134" formatCode="#,##0">
                  <c:v>12949</c:v>
                </c:pt>
                <c:pt idx="135" formatCode="#,##0">
                  <c:v>12538.857142857143</c:v>
                </c:pt>
                <c:pt idx="136" formatCode="#,##0">
                  <c:v>12700.142857142857</c:v>
                </c:pt>
                <c:pt idx="137" formatCode="#,##0">
                  <c:v>12732.428571428571</c:v>
                </c:pt>
                <c:pt idx="138" formatCode="#,##0">
                  <c:v>12007.428571428571</c:v>
                </c:pt>
                <c:pt idx="139" formatCode="#,##0">
                  <c:v>11849.714285714286</c:v>
                </c:pt>
                <c:pt idx="140" formatCode="#,##0">
                  <c:v>12027.142857142857</c:v>
                </c:pt>
                <c:pt idx="141" formatCode="#,##0">
                  <c:v>11587.714285714286</c:v>
                </c:pt>
                <c:pt idx="142" formatCode="#,##0">
                  <c:v>11702.857142857143</c:v>
                </c:pt>
                <c:pt idx="143" formatCode="#,##0">
                  <c:v>12466.428571428571</c:v>
                </c:pt>
                <c:pt idx="144" formatCode="#,##0">
                  <c:v>13637.571428571429</c:v>
                </c:pt>
                <c:pt idx="145" formatCode="#,##0">
                  <c:v>14917.714285714286</c:v>
                </c:pt>
                <c:pt idx="146" formatCode="#,##0">
                  <c:v>15799.142857142857</c:v>
                </c:pt>
                <c:pt idx="147" formatCode="#,##0">
                  <c:v>16596.285714285714</c:v>
                </c:pt>
                <c:pt idx="148" formatCode="#,##0">
                  <c:v>17916.857142857141</c:v>
                </c:pt>
                <c:pt idx="149" formatCode="#,##0">
                  <c:v>18361.857142857141</c:v>
                </c:pt>
                <c:pt idx="150" formatCode="#,##0">
                  <c:v>18790.428571428572</c:v>
                </c:pt>
                <c:pt idx="151" formatCode="#,##0">
                  <c:v>17919.142857142859</c:v>
                </c:pt>
                <c:pt idx="152" formatCode="#,##0">
                  <c:v>17687.857142857141</c:v>
                </c:pt>
                <c:pt idx="153" formatCode="#,##0">
                  <c:v>17218.428571428572</c:v>
                </c:pt>
                <c:pt idx="154" formatCode="#,##0">
                  <c:v>17359.571428571428</c:v>
                </c:pt>
                <c:pt idx="155" formatCode="#,##0">
                  <c:v>17115</c:v>
                </c:pt>
                <c:pt idx="156" formatCode="#,##0">
                  <c:v>17322.285714285714</c:v>
                </c:pt>
                <c:pt idx="157" formatCode="#,##0">
                  <c:v>16712.428571428572</c:v>
                </c:pt>
                <c:pt idx="158" formatCode="#,##0">
                  <c:v>16985</c:v>
                </c:pt>
                <c:pt idx="159" formatCode="#,##0">
                  <c:v>17215.714285714286</c:v>
                </c:pt>
                <c:pt idx="160" formatCode="#,##0">
                  <c:v>17402.428571428572</c:v>
                </c:pt>
                <c:pt idx="161" formatCode="#,##0">
                  <c:v>16520.571428571428</c:v>
                </c:pt>
                <c:pt idx="162" formatCode="#,##0">
                  <c:v>16664.571428571428</c:v>
                </c:pt>
                <c:pt idx="163" formatCode="#,##0">
                  <c:v>18128.714285714286</c:v>
                </c:pt>
                <c:pt idx="164" formatCode="#,##0">
                  <c:v>19275.142857142859</c:v>
                </c:pt>
                <c:pt idx="165" formatCode="#,##0">
                  <c:v>21119.857142857141</c:v>
                </c:pt>
                <c:pt idx="166" formatCode="#,##0">
                  <c:v>21693</c:v>
                </c:pt>
                <c:pt idx="167" formatCode="#,##0">
                  <c:v>22537.428571428572</c:v>
                </c:pt>
                <c:pt idx="168" formatCode="#,##0">
                  <c:v>24734.285714285714</c:v>
                </c:pt>
                <c:pt idx="169" formatCode="#,##0">
                  <c:v>26054.428571428572</c:v>
                </c:pt>
                <c:pt idx="170" formatCode="#,##0">
                  <c:v>25479.428571428572</c:v>
                </c:pt>
                <c:pt idx="171" formatCode="#,##0">
                  <c:v>24998.285714285714</c:v>
                </c:pt>
                <c:pt idx="172" formatCode="#,##0">
                  <c:v>24117.571428571428</c:v>
                </c:pt>
                <c:pt idx="173" formatCode="#,##0">
                  <c:v>24779.285714285714</c:v>
                </c:pt>
                <c:pt idx="174" formatCode="#,##0">
                  <c:v>26001.285714285714</c:v>
                </c:pt>
                <c:pt idx="175" formatCode="#,##0">
                  <c:v>25256.285714285714</c:v>
                </c:pt>
                <c:pt idx="176" formatCode="#,##0">
                  <c:v>26003.571428571428</c:v>
                </c:pt>
                <c:pt idx="177" formatCode="#,##0">
                  <c:v>26302.857142857141</c:v>
                </c:pt>
                <c:pt idx="178" formatCode="#,##0">
                  <c:v>26889.142857142859</c:v>
                </c:pt>
                <c:pt idx="179" formatCode="#,##0">
                  <c:v>27007.285714285714</c:v>
                </c:pt>
                <c:pt idx="180" formatCode="#,##0">
                  <c:v>27409</c:v>
                </c:pt>
                <c:pt idx="181" formatCode="#,##0">
                  <c:v>26955.571428571428</c:v>
                </c:pt>
                <c:pt idx="182" formatCode="#,##0">
                  <c:v>27733</c:v>
                </c:pt>
                <c:pt idx="183" formatCode="#,##0">
                  <c:v>27091.571428571428</c:v>
                </c:pt>
                <c:pt idx="184" formatCode="#,##0">
                  <c:v>27150.428571428572</c:v>
                </c:pt>
                <c:pt idx="185" formatCode="#,##0">
                  <c:v>26931</c:v>
                </c:pt>
                <c:pt idx="186" formatCode="#,##0">
                  <c:v>27051.142857142859</c:v>
                </c:pt>
                <c:pt idx="187" formatCode="#,##0">
                  <c:v>26356</c:v>
                </c:pt>
                <c:pt idx="188" formatCode="#,##0">
                  <c:v>26107.714285714286</c:v>
                </c:pt>
                <c:pt idx="189" formatCode="#,##0">
                  <c:v>26283</c:v>
                </c:pt>
                <c:pt idx="190" formatCode="#,##0">
                  <c:v>26655.142857142859</c:v>
                </c:pt>
                <c:pt idx="191" formatCode="#,##0">
                  <c:v>28410.428571428572</c:v>
                </c:pt>
                <c:pt idx="192" formatCode="#,##0">
                  <c:v>29775.142857142859</c:v>
                </c:pt>
                <c:pt idx="193" formatCode="#,##0">
                  <c:v>29849.714285714286</c:v>
                </c:pt>
                <c:pt idx="194" formatCode="#,##0">
                  <c:v>31313.571428571428</c:v>
                </c:pt>
                <c:pt idx="195" formatCode="#,##0">
                  <c:v>33293.428571428572</c:v>
                </c:pt>
                <c:pt idx="196" formatCode="#,##0">
                  <c:v>33990.142857142855</c:v>
                </c:pt>
                <c:pt idx="197" formatCode="#,##0">
                  <c:v>34164.142857142855</c:v>
                </c:pt>
                <c:pt idx="198" formatCode="#,##0">
                  <c:v>32889.714285714283</c:v>
                </c:pt>
                <c:pt idx="199" formatCode="#,##0">
                  <c:v>31789.857142857141</c:v>
                </c:pt>
                <c:pt idx="200" formatCode="#,##0">
                  <c:v>31826.714285714286</c:v>
                </c:pt>
                <c:pt idx="201" formatCode="#,##0">
                  <c:v>30710.142857142859</c:v>
                </c:pt>
                <c:pt idx="202" formatCode="#,##0">
                  <c:v>29217.571428571428</c:v>
                </c:pt>
                <c:pt idx="203" formatCode="#,##0">
                  <c:v>28296.571428571428</c:v>
                </c:pt>
                <c:pt idx="204" formatCode="#,##0">
                  <c:v>28195.571428571428</c:v>
                </c:pt>
                <c:pt idx="205" formatCode="#,##0">
                  <c:v>28550.285714285714</c:v>
                </c:pt>
                <c:pt idx="206" formatCode="#,##0">
                  <c:v>29334.428571428572</c:v>
                </c:pt>
                <c:pt idx="207" formatCode="#,##0">
                  <c:v>28844.571428571428</c:v>
                </c:pt>
                <c:pt idx="208" formatCode="#,##0">
                  <c:v>27964</c:v>
                </c:pt>
                <c:pt idx="209" formatCode="#,##0">
                  <c:v>27840.571428571428</c:v>
                </c:pt>
                <c:pt idx="210" formatCode="#,##0">
                  <c:v>27375.857142857141</c:v>
                </c:pt>
                <c:pt idx="211" formatCode="#,##0">
                  <c:v>26230.285714285714</c:v>
                </c:pt>
                <c:pt idx="212" formatCode="#,##0">
                  <c:v>24887.142857142859</c:v>
                </c:pt>
                <c:pt idx="213" formatCode="#,##0">
                  <c:v>24314.857142857141</c:v>
                </c:pt>
                <c:pt idx="214" formatCode="#,##0">
                  <c:v>24169</c:v>
                </c:pt>
                <c:pt idx="215" formatCode="#,##0">
                  <c:v>24327.285714285714</c:v>
                </c:pt>
                <c:pt idx="216" formatCode="#,##0">
                  <c:v>23401.285714285714</c:v>
                </c:pt>
                <c:pt idx="217" formatCode="#,##0">
                  <c:v>23510</c:v>
                </c:pt>
                <c:pt idx="218" formatCode="#,##0">
                  <c:v>24354.714285714286</c:v>
                </c:pt>
                <c:pt idx="219" formatCode="#,##0">
                  <c:v>25239.571428571428</c:v>
                </c:pt>
                <c:pt idx="220" formatCode="#,##0">
                  <c:v>25476.285714285714</c:v>
                </c:pt>
                <c:pt idx="221" formatCode="#,##0">
                  <c:v>25900.571428571428</c:v>
                </c:pt>
                <c:pt idx="222" formatCode="#,##0">
                  <c:v>26557.857142857141</c:v>
                </c:pt>
                <c:pt idx="223" formatCode="#,##0">
                  <c:v>27958.142857142859</c:v>
                </c:pt>
                <c:pt idx="224" formatCode="#,##0">
                  <c:v>29316.142857142859</c:v>
                </c:pt>
                <c:pt idx="225" formatCode="#,##0">
                  <c:v>30057.571428571428</c:v>
                </c:pt>
                <c:pt idx="226" formatCode="#,##0">
                  <c:v>31260.428571428572</c:v>
                </c:pt>
                <c:pt idx="227" formatCode="#,##0">
                  <c:v>32631</c:v>
                </c:pt>
                <c:pt idx="228" formatCode="#,##0">
                  <c:v>33267.428571428572</c:v>
                </c:pt>
                <c:pt idx="229" formatCode="#,##0">
                  <c:v>33670.714285714283</c:v>
                </c:pt>
                <c:pt idx="230" formatCode="#,##0">
                  <c:v>34318.714285714283</c:v>
                </c:pt>
                <c:pt idx="231" formatCode="#,##0">
                  <c:v>34359.571428571428</c:v>
                </c:pt>
                <c:pt idx="232" formatCode="#,##0">
                  <c:v>35034.714285714283</c:v>
                </c:pt>
                <c:pt idx="233" formatCode="#,##0">
                  <c:v>35222.142857142855</c:v>
                </c:pt>
                <c:pt idx="234" formatCode="#,##0">
                  <c:v>34059</c:v>
                </c:pt>
                <c:pt idx="235" formatCode="#,##0">
                  <c:v>34221.714285714283</c:v>
                </c:pt>
                <c:pt idx="236" formatCode="#,##0">
                  <c:v>34188</c:v>
                </c:pt>
                <c:pt idx="237" formatCode="#,##0">
                  <c:v>32932.571428571428</c:v>
                </c:pt>
                <c:pt idx="238" formatCode="#,##0">
                  <c:v>33764.428571428572</c:v>
                </c:pt>
                <c:pt idx="239" formatCode="#,##0">
                  <c:v>33327.285714285717</c:v>
                </c:pt>
                <c:pt idx="240" formatCode="#,##0">
                  <c:v>33360.285714285717</c:v>
                </c:pt>
                <c:pt idx="241" formatCode="#,##0">
                  <c:v>34321.857142857145</c:v>
                </c:pt>
                <c:pt idx="242" formatCode="#,##0">
                  <c:v>34962.714285714283</c:v>
                </c:pt>
                <c:pt idx="243" formatCode="#,##0">
                  <c:v>35320.571428571428</c:v>
                </c:pt>
                <c:pt idx="244" formatCode="#,##0">
                  <c:v>36738.285714285717</c:v>
                </c:pt>
                <c:pt idx="245" formatCode="#,##0">
                  <c:v>36472.714285714283</c:v>
                </c:pt>
                <c:pt idx="246" formatCode="#,##0">
                  <c:v>37518</c:v>
                </c:pt>
                <c:pt idx="247" formatCode="#,##0">
                  <c:v>37560.857142857145</c:v>
                </c:pt>
                <c:pt idx="248" formatCode="#,##0">
                  <c:v>37509.714285714283</c:v>
                </c:pt>
                <c:pt idx="249" formatCode="#,##0">
                  <c:v>37164.571428571428</c:v>
                </c:pt>
                <c:pt idx="250" formatCode="#,##0">
                  <c:v>35983.571428571428</c:v>
                </c:pt>
                <c:pt idx="251" formatCode="#,##0">
                  <c:v>35382.571428571428</c:v>
                </c:pt>
                <c:pt idx="252" formatCode="#,##0">
                  <c:v>33761.571428571428</c:v>
                </c:pt>
                <c:pt idx="253" formatCode="#,##0">
                  <c:v>31930.571428571428</c:v>
                </c:pt>
                <c:pt idx="254" formatCode="#,##0">
                  <c:v>31937.857142857141</c:v>
                </c:pt>
                <c:pt idx="255" formatCode="#,##0">
                  <c:v>32056.142857142859</c:v>
                </c:pt>
                <c:pt idx="256" formatCode="#,##0">
                  <c:v>31590.714285714286</c:v>
                </c:pt>
                <c:pt idx="257" formatCode="#,##0">
                  <c:v>32705.571428571428</c:v>
                </c:pt>
                <c:pt idx="258" formatCode="#,##0">
                  <c:v>33471.857142857145</c:v>
                </c:pt>
                <c:pt idx="259" formatCode="#,##0">
                  <c:v>34340.142857142855</c:v>
                </c:pt>
                <c:pt idx="260" formatCode="#,##0">
                  <c:v>35882.857142857145</c:v>
                </c:pt>
                <c:pt idx="261" formatCode="#,##0">
                  <c:v>35701.142857142855</c:v>
                </c:pt>
                <c:pt idx="262" formatCode="#,##0">
                  <c:v>36293.285714285717</c:v>
                </c:pt>
                <c:pt idx="263" formatCode="#,##0">
                  <c:v>36791.857142857145</c:v>
                </c:pt>
                <c:pt idx="264" formatCode="#,##0">
                  <c:v>36131.428571428572</c:v>
                </c:pt>
                <c:pt idx="265" formatCode="#,##0">
                  <c:v>34977</c:v>
                </c:pt>
                <c:pt idx="266" formatCode="#,##0">
                  <c:v>34543</c:v>
                </c:pt>
                <c:pt idx="267" formatCode="#,##0">
                  <c:v>34060.285714285717</c:v>
                </c:pt>
                <c:pt idx="268" formatCode="#,##0">
                  <c:v>33577</c:v>
                </c:pt>
                <c:pt idx="269" formatCode="#,##0">
                  <c:v>32051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60-40FF-8D91-086D9B0DCE34}"/>
            </c:ext>
          </c:extLst>
        </c:ser>
        <c:ser>
          <c:idx val="1"/>
          <c:order val="1"/>
          <c:invertIfNegative val="1"/>
          <c:cat>
            <c:numRef>
              <c:f>'Statistik Harian'!$A$31:$A$300</c:f>
              <c:numCache>
                <c:formatCode>d"-"mmm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 formatCode="d\ mmm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</c:numCache>
            </c:numRef>
          </c:cat>
          <c:val>
            <c:numRef>
              <c:f>'Statistik Harian'!$AS$31:$AS$300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1-0E60-40FF-8D91-086D9B0D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717310"/>
        <c:axId val="1881541676"/>
      </c:barChart>
      <c:dateAx>
        <c:axId val="1981717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541676"/>
        <c:crosses val="autoZero"/>
        <c:auto val="1"/>
        <c:lblOffset val="100"/>
        <c:baseTimeUnit val="days"/>
      </c:dateAx>
      <c:valAx>
        <c:axId val="1881541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1717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Kasus aktif 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Harian'!$F$1</c:f>
              <c:strCache>
                <c:ptCount val="1"/>
                <c:pt idx="0">
                  <c:v>Kasus aktif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Harian'!$F$2:$F$1461</c:f>
              <c:numCache>
                <c:formatCode>#,##0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2494</c:v>
                </c:pt>
                <c:pt idx="37">
                  <c:v>2761</c:v>
                </c:pt>
                <c:pt idx="38">
                  <c:v>2924</c:v>
                </c:pt>
                <c:pt idx="39">
                  <c:v>3229</c:v>
                </c:pt>
                <c:pt idx="40">
                  <c:v>3509</c:v>
                </c:pt>
                <c:pt idx="41">
                  <c:v>3778</c:v>
                </c:pt>
                <c:pt idx="42">
                  <c:v>3954</c:v>
                </c:pt>
                <c:pt idx="43">
                  <c:v>4221</c:v>
                </c:pt>
                <c:pt idx="44">
                  <c:v>4472</c:v>
                </c:pt>
                <c:pt idx="45">
                  <c:v>4796</c:v>
                </c:pt>
                <c:pt idx="46">
                  <c:v>5082</c:v>
                </c:pt>
                <c:pt idx="47">
                  <c:v>5307</c:v>
                </c:pt>
                <c:pt idx="48">
                  <c:v>5423</c:v>
                </c:pt>
                <c:pt idx="49">
                  <c:v>5677</c:v>
                </c:pt>
                <c:pt idx="50">
                  <c:v>5869</c:v>
                </c:pt>
                <c:pt idx="51">
                  <c:v>6168</c:v>
                </c:pt>
                <c:pt idx="52">
                  <c:v>6520</c:v>
                </c:pt>
                <c:pt idx="53">
                  <c:v>6845</c:v>
                </c:pt>
                <c:pt idx="54">
                  <c:v>7032</c:v>
                </c:pt>
                <c:pt idx="55">
                  <c:v>7180</c:v>
                </c:pt>
                <c:pt idx="56">
                  <c:v>7484</c:v>
                </c:pt>
                <c:pt idx="57">
                  <c:v>7596</c:v>
                </c:pt>
                <c:pt idx="58">
                  <c:v>7804</c:v>
                </c:pt>
                <c:pt idx="59">
                  <c:v>8160</c:v>
                </c:pt>
                <c:pt idx="60">
                  <c:v>8347</c:v>
                </c:pt>
                <c:pt idx="61">
                  <c:v>8471</c:v>
                </c:pt>
                <c:pt idx="62">
                  <c:v>8769</c:v>
                </c:pt>
                <c:pt idx="63">
                  <c:v>9002</c:v>
                </c:pt>
                <c:pt idx="64">
                  <c:v>9226</c:v>
                </c:pt>
                <c:pt idx="65">
                  <c:v>9465</c:v>
                </c:pt>
                <c:pt idx="66">
                  <c:v>9675</c:v>
                </c:pt>
                <c:pt idx="67">
                  <c:v>10079</c:v>
                </c:pt>
                <c:pt idx="68">
                  <c:v>10361</c:v>
                </c:pt>
                <c:pt idx="69">
                  <c:v>10393</c:v>
                </c:pt>
                <c:pt idx="70">
                  <c:v>10679</c:v>
                </c:pt>
                <c:pt idx="71">
                  <c:v>11123</c:v>
                </c:pt>
                <c:pt idx="72">
                  <c:v>11445</c:v>
                </c:pt>
                <c:pt idx="73">
                  <c:v>11617</c:v>
                </c:pt>
                <c:pt idx="74">
                  <c:v>12025</c:v>
                </c:pt>
                <c:pt idx="75">
                  <c:v>12237</c:v>
                </c:pt>
                <c:pt idx="76">
                  <c:v>12495</c:v>
                </c:pt>
                <c:pt idx="77">
                  <c:v>12808</c:v>
                </c:pt>
                <c:pt idx="78">
                  <c:v>13372</c:v>
                </c:pt>
                <c:pt idx="79">
                  <c:v>14046</c:v>
                </c:pt>
                <c:pt idx="80">
                  <c:v>14413</c:v>
                </c:pt>
                <c:pt idx="81">
                  <c:v>15145</c:v>
                </c:pt>
                <c:pt idx="82">
                  <c:v>15497</c:v>
                </c:pt>
                <c:pt idx="83">
                  <c:v>15717</c:v>
                </c:pt>
                <c:pt idx="84">
                  <c:v>15870</c:v>
                </c:pt>
                <c:pt idx="85">
                  <c:v>16321</c:v>
                </c:pt>
                <c:pt idx="86">
                  <c:v>16802</c:v>
                </c:pt>
                <c:pt idx="87">
                  <c:v>17204</c:v>
                </c:pt>
                <c:pt idx="88">
                  <c:v>17185</c:v>
                </c:pt>
                <c:pt idx="89">
                  <c:v>17552</c:v>
                </c:pt>
                <c:pt idx="90">
                  <c:v>17662</c:v>
                </c:pt>
                <c:pt idx="91">
                  <c:v>17951</c:v>
                </c:pt>
                <c:pt idx="92">
                  <c:v>18129</c:v>
                </c:pt>
                <c:pt idx="93">
                  <c:v>18205</c:v>
                </c:pt>
                <c:pt idx="94">
                  <c:v>18308</c:v>
                </c:pt>
                <c:pt idx="95">
                  <c:v>18806</c:v>
                </c:pt>
                <c:pt idx="96">
                  <c:v>18837</c:v>
                </c:pt>
                <c:pt idx="97">
                  <c:v>19246</c:v>
                </c:pt>
                <c:pt idx="98">
                  <c:v>19739</c:v>
                </c:pt>
                <c:pt idx="99">
                  <c:v>20228</c:v>
                </c:pt>
                <c:pt idx="100">
                  <c:v>20659</c:v>
                </c:pt>
                <c:pt idx="101">
                  <c:v>21145</c:v>
                </c:pt>
                <c:pt idx="102">
                  <c:v>21553</c:v>
                </c:pt>
                <c:pt idx="103">
                  <c:v>21612</c:v>
                </c:pt>
                <c:pt idx="104">
                  <c:v>21973</c:v>
                </c:pt>
                <c:pt idx="105">
                  <c:v>22466</c:v>
                </c:pt>
                <c:pt idx="106">
                  <c:v>22912</c:v>
                </c:pt>
                <c:pt idx="107">
                  <c:v>23625</c:v>
                </c:pt>
                <c:pt idx="108">
                  <c:v>24081</c:v>
                </c:pt>
                <c:pt idx="109">
                  <c:v>24717</c:v>
                </c:pt>
                <c:pt idx="110">
                  <c:v>25022</c:v>
                </c:pt>
                <c:pt idx="111">
                  <c:v>25610</c:v>
                </c:pt>
                <c:pt idx="112">
                  <c:v>26120</c:v>
                </c:pt>
                <c:pt idx="113">
                  <c:v>26778</c:v>
                </c:pt>
                <c:pt idx="114">
                  <c:v>27118</c:v>
                </c:pt>
                <c:pt idx="115">
                  <c:v>27411</c:v>
                </c:pt>
                <c:pt idx="116">
                  <c:v>28183</c:v>
                </c:pt>
                <c:pt idx="117">
                  <c:v>28320</c:v>
                </c:pt>
                <c:pt idx="118">
                  <c:v>28487</c:v>
                </c:pt>
                <c:pt idx="119">
                  <c:v>28703</c:v>
                </c:pt>
                <c:pt idx="120">
                  <c:v>29241</c:v>
                </c:pt>
                <c:pt idx="121">
                  <c:v>29740</c:v>
                </c:pt>
                <c:pt idx="122">
                  <c:v>30091</c:v>
                </c:pt>
                <c:pt idx="123">
                  <c:v>30834</c:v>
                </c:pt>
                <c:pt idx="124">
                  <c:v>31473</c:v>
                </c:pt>
                <c:pt idx="125">
                  <c:v>31798</c:v>
                </c:pt>
                <c:pt idx="126">
                  <c:v>32132</c:v>
                </c:pt>
                <c:pt idx="127">
                  <c:v>33135</c:v>
                </c:pt>
                <c:pt idx="128">
                  <c:v>34668</c:v>
                </c:pt>
                <c:pt idx="129">
                  <c:v>35349</c:v>
                </c:pt>
                <c:pt idx="130">
                  <c:v>35764</c:v>
                </c:pt>
                <c:pt idx="131">
                  <c:v>36455</c:v>
                </c:pt>
                <c:pt idx="132">
                  <c:v>36636</c:v>
                </c:pt>
                <c:pt idx="133">
                  <c:v>37226</c:v>
                </c:pt>
                <c:pt idx="134">
                  <c:v>37247</c:v>
                </c:pt>
                <c:pt idx="135">
                  <c:v>37450</c:v>
                </c:pt>
                <c:pt idx="136">
                  <c:v>37339</c:v>
                </c:pt>
                <c:pt idx="137">
                  <c:v>37598</c:v>
                </c:pt>
                <c:pt idx="138">
                  <c:v>36977</c:v>
                </c:pt>
                <c:pt idx="139">
                  <c:v>36998</c:v>
                </c:pt>
                <c:pt idx="140">
                  <c:v>37083</c:v>
                </c:pt>
                <c:pt idx="141">
                  <c:v>37037</c:v>
                </c:pt>
                <c:pt idx="142">
                  <c:v>36917</c:v>
                </c:pt>
                <c:pt idx="143">
                  <c:v>36808</c:v>
                </c:pt>
                <c:pt idx="144">
                  <c:v>37218</c:v>
                </c:pt>
                <c:pt idx="145">
                  <c:v>37342</c:v>
                </c:pt>
                <c:pt idx="146">
                  <c:v>37292</c:v>
                </c:pt>
                <c:pt idx="147">
                  <c:v>36611</c:v>
                </c:pt>
                <c:pt idx="148">
                  <c:v>37319</c:v>
                </c:pt>
                <c:pt idx="149">
                  <c:v>36986</c:v>
                </c:pt>
                <c:pt idx="150">
                  <c:v>37338</c:v>
                </c:pt>
                <c:pt idx="151">
                  <c:v>36824</c:v>
                </c:pt>
                <c:pt idx="152">
                  <c:v>37244</c:v>
                </c:pt>
                <c:pt idx="153">
                  <c:v>37595</c:v>
                </c:pt>
                <c:pt idx="154">
                  <c:v>37618</c:v>
                </c:pt>
                <c:pt idx="155">
                  <c:v>37530</c:v>
                </c:pt>
                <c:pt idx="156">
                  <c:v>37587</c:v>
                </c:pt>
                <c:pt idx="157">
                  <c:v>38076</c:v>
                </c:pt>
                <c:pt idx="158">
                  <c:v>38539</c:v>
                </c:pt>
                <c:pt idx="159">
                  <c:v>38721</c:v>
                </c:pt>
                <c:pt idx="160">
                  <c:v>39082</c:v>
                </c:pt>
                <c:pt idx="161">
                  <c:v>39242</c:v>
                </c:pt>
                <c:pt idx="162">
                  <c:v>39017</c:v>
                </c:pt>
                <c:pt idx="163">
                  <c:v>39290</c:v>
                </c:pt>
                <c:pt idx="164">
                  <c:v>39484</c:v>
                </c:pt>
                <c:pt idx="165">
                  <c:v>40076</c:v>
                </c:pt>
                <c:pt idx="166">
                  <c:v>40296</c:v>
                </c:pt>
                <c:pt idx="167">
                  <c:v>40705</c:v>
                </c:pt>
                <c:pt idx="168">
                  <c:v>40460</c:v>
                </c:pt>
                <c:pt idx="169">
                  <c:v>39942</c:v>
                </c:pt>
                <c:pt idx="170">
                  <c:v>40119</c:v>
                </c:pt>
                <c:pt idx="171">
                  <c:v>39917</c:v>
                </c:pt>
                <c:pt idx="172">
                  <c:v>39706</c:v>
                </c:pt>
                <c:pt idx="173">
                  <c:v>39355</c:v>
                </c:pt>
                <c:pt idx="174">
                  <c:v>37593</c:v>
                </c:pt>
                <c:pt idx="175">
                  <c:v>38134</c:v>
                </c:pt>
                <c:pt idx="176">
                  <c:v>37812</c:v>
                </c:pt>
                <c:pt idx="177">
                  <c:v>37245</c:v>
                </c:pt>
                <c:pt idx="178">
                  <c:v>37818</c:v>
                </c:pt>
                <c:pt idx="179">
                  <c:v>39132</c:v>
                </c:pt>
                <c:pt idx="180">
                  <c:v>40525</c:v>
                </c:pt>
                <c:pt idx="181">
                  <c:v>41420</c:v>
                </c:pt>
                <c:pt idx="182">
                  <c:v>42009</c:v>
                </c:pt>
                <c:pt idx="183">
                  <c:v>43059</c:v>
                </c:pt>
                <c:pt idx="184">
                  <c:v>44463</c:v>
                </c:pt>
                <c:pt idx="185">
                  <c:v>45524</c:v>
                </c:pt>
                <c:pt idx="186">
                  <c:v>46324</c:v>
                </c:pt>
                <c:pt idx="187">
                  <c:v>47509</c:v>
                </c:pt>
                <c:pt idx="188">
                  <c:v>48207</c:v>
                </c:pt>
                <c:pt idx="189">
                  <c:v>48847</c:v>
                </c:pt>
                <c:pt idx="190">
                  <c:v>49806</c:v>
                </c:pt>
                <c:pt idx="191">
                  <c:v>51237</c:v>
                </c:pt>
                <c:pt idx="192">
                  <c:v>52179</c:v>
                </c:pt>
                <c:pt idx="193">
                  <c:v>53638</c:v>
                </c:pt>
                <c:pt idx="194">
                  <c:v>54649</c:v>
                </c:pt>
                <c:pt idx="195">
                  <c:v>54277</c:v>
                </c:pt>
                <c:pt idx="196">
                  <c:v>55000</c:v>
                </c:pt>
                <c:pt idx="197">
                  <c:v>55792</c:v>
                </c:pt>
                <c:pt idx="198">
                  <c:v>56720</c:v>
                </c:pt>
                <c:pt idx="199">
                  <c:v>56409</c:v>
                </c:pt>
                <c:pt idx="200">
                  <c:v>56889</c:v>
                </c:pt>
                <c:pt idx="201">
                  <c:v>57796</c:v>
                </c:pt>
                <c:pt idx="202">
                  <c:v>58378</c:v>
                </c:pt>
                <c:pt idx="203">
                  <c:v>58788</c:v>
                </c:pt>
                <c:pt idx="204">
                  <c:v>59453</c:v>
                </c:pt>
                <c:pt idx="205">
                  <c:v>60064</c:v>
                </c:pt>
                <c:pt idx="206">
                  <c:v>60431</c:v>
                </c:pt>
                <c:pt idx="207">
                  <c:v>61628</c:v>
                </c:pt>
                <c:pt idx="208">
                  <c:v>61813</c:v>
                </c:pt>
                <c:pt idx="209">
                  <c:v>61379</c:v>
                </c:pt>
                <c:pt idx="210">
                  <c:v>61686</c:v>
                </c:pt>
                <c:pt idx="211">
                  <c:v>61321</c:v>
                </c:pt>
                <c:pt idx="212">
                  <c:v>61839</c:v>
                </c:pt>
                <c:pt idx="213">
                  <c:v>63187</c:v>
                </c:pt>
                <c:pt idx="214">
                  <c:v>63399</c:v>
                </c:pt>
                <c:pt idx="215">
                  <c:v>63894</c:v>
                </c:pt>
                <c:pt idx="216">
                  <c:v>63274</c:v>
                </c:pt>
                <c:pt idx="217">
                  <c:v>63365</c:v>
                </c:pt>
                <c:pt idx="218">
                  <c:v>63951</c:v>
                </c:pt>
                <c:pt idx="219">
                  <c:v>64924</c:v>
                </c:pt>
                <c:pt idx="220">
                  <c:v>65314</c:v>
                </c:pt>
                <c:pt idx="221">
                  <c:v>65706</c:v>
                </c:pt>
                <c:pt idx="222">
                  <c:v>66578</c:v>
                </c:pt>
                <c:pt idx="223">
                  <c:v>66262</c:v>
                </c:pt>
                <c:pt idx="224">
                  <c:v>65299</c:v>
                </c:pt>
                <c:pt idx="225">
                  <c:v>64742</c:v>
                </c:pt>
                <c:pt idx="226">
                  <c:v>63231</c:v>
                </c:pt>
                <c:pt idx="227">
                  <c:v>63570</c:v>
                </c:pt>
                <c:pt idx="228">
                  <c:v>63739</c:v>
                </c:pt>
                <c:pt idx="229">
                  <c:v>64032</c:v>
                </c:pt>
                <c:pt idx="230">
                  <c:v>63380</c:v>
                </c:pt>
                <c:pt idx="231">
                  <c:v>62455</c:v>
                </c:pt>
                <c:pt idx="232">
                  <c:v>62743</c:v>
                </c:pt>
                <c:pt idx="233">
                  <c:v>63576</c:v>
                </c:pt>
                <c:pt idx="234">
                  <c:v>63733</c:v>
                </c:pt>
                <c:pt idx="235">
                  <c:v>63556</c:v>
                </c:pt>
                <c:pt idx="236">
                  <c:v>62649</c:v>
                </c:pt>
                <c:pt idx="237">
                  <c:v>61851</c:v>
                </c:pt>
                <c:pt idx="238">
                  <c:v>60694</c:v>
                </c:pt>
                <c:pt idx="239">
                  <c:v>61078</c:v>
                </c:pt>
                <c:pt idx="240">
                  <c:v>60569</c:v>
                </c:pt>
                <c:pt idx="241">
                  <c:v>58868</c:v>
                </c:pt>
                <c:pt idx="242">
                  <c:v>58418</c:v>
                </c:pt>
                <c:pt idx="243">
                  <c:v>56899</c:v>
                </c:pt>
                <c:pt idx="244">
                  <c:v>55792</c:v>
                </c:pt>
                <c:pt idx="245">
                  <c:v>54732</c:v>
                </c:pt>
                <c:pt idx="246">
                  <c:v>54190</c:v>
                </c:pt>
                <c:pt idx="247">
                  <c:v>54306</c:v>
                </c:pt>
                <c:pt idx="248">
                  <c:v>54427</c:v>
                </c:pt>
                <c:pt idx="249">
                  <c:v>54879</c:v>
                </c:pt>
                <c:pt idx="250">
                  <c:v>54804</c:v>
                </c:pt>
                <c:pt idx="251">
                  <c:v>53614</c:v>
                </c:pt>
                <c:pt idx="252">
                  <c:v>53846</c:v>
                </c:pt>
                <c:pt idx="253">
                  <c:v>54300</c:v>
                </c:pt>
                <c:pt idx="254">
                  <c:v>55274</c:v>
                </c:pt>
                <c:pt idx="255">
                  <c:v>57604</c:v>
                </c:pt>
                <c:pt idx="256">
                  <c:v>59765</c:v>
                </c:pt>
                <c:pt idx="257">
                  <c:v>59911</c:v>
                </c:pt>
                <c:pt idx="258">
                  <c:v>59909</c:v>
                </c:pt>
                <c:pt idx="259">
                  <c:v>60426</c:v>
                </c:pt>
                <c:pt idx="260">
                  <c:v>60870</c:v>
                </c:pt>
                <c:pt idx="261">
                  <c:v>61306</c:v>
                </c:pt>
                <c:pt idx="262">
                  <c:v>62080</c:v>
                </c:pt>
                <c:pt idx="263">
                  <c:v>63579</c:v>
                </c:pt>
                <c:pt idx="264">
                  <c:v>63596</c:v>
                </c:pt>
                <c:pt idx="265">
                  <c:v>63722</c:v>
                </c:pt>
                <c:pt idx="266">
                  <c:v>64878</c:v>
                </c:pt>
                <c:pt idx="267">
                  <c:v>65804</c:v>
                </c:pt>
                <c:pt idx="268">
                  <c:v>66752</c:v>
                </c:pt>
                <c:pt idx="269">
                  <c:v>68604</c:v>
                </c:pt>
                <c:pt idx="270">
                  <c:v>69370</c:v>
                </c:pt>
                <c:pt idx="271">
                  <c:v>71658</c:v>
                </c:pt>
                <c:pt idx="272">
                  <c:v>71420</c:v>
                </c:pt>
                <c:pt idx="273">
                  <c:v>72015</c:v>
                </c:pt>
                <c:pt idx="274">
                  <c:v>73429</c:v>
                </c:pt>
                <c:pt idx="275">
                  <c:v>77969</c:v>
                </c:pt>
                <c:pt idx="276">
                  <c:v>80023</c:v>
                </c:pt>
                <c:pt idx="277">
                  <c:v>81669</c:v>
                </c:pt>
                <c:pt idx="278">
                  <c:v>83285</c:v>
                </c:pt>
                <c:pt idx="279">
                  <c:v>84481</c:v>
                </c:pt>
                <c:pt idx="280">
                  <c:v>85345</c:v>
                </c:pt>
                <c:pt idx="281">
                  <c:v>87284</c:v>
                </c:pt>
                <c:pt idx="282">
                  <c:v>88622</c:v>
                </c:pt>
                <c:pt idx="283">
                  <c:v>89846</c:v>
                </c:pt>
                <c:pt idx="284">
                  <c:v>91602</c:v>
                </c:pt>
                <c:pt idx="285">
                  <c:v>93165</c:v>
                </c:pt>
                <c:pt idx="286">
                  <c:v>93396</c:v>
                </c:pt>
                <c:pt idx="287">
                  <c:v>93662</c:v>
                </c:pt>
                <c:pt idx="288">
                  <c:v>94922</c:v>
                </c:pt>
                <c:pt idx="289">
                  <c:v>97139</c:v>
                </c:pt>
                <c:pt idx="290">
                  <c:v>98688</c:v>
                </c:pt>
                <c:pt idx="291">
                  <c:v>102029</c:v>
                </c:pt>
                <c:pt idx="292">
                  <c:v>103239</c:v>
                </c:pt>
                <c:pt idx="293">
                  <c:v>104809</c:v>
                </c:pt>
                <c:pt idx="294">
                  <c:v>105146</c:v>
                </c:pt>
                <c:pt idx="295">
                  <c:v>106528</c:v>
                </c:pt>
                <c:pt idx="296">
                  <c:v>108269</c:v>
                </c:pt>
                <c:pt idx="297">
                  <c:v>108946</c:v>
                </c:pt>
                <c:pt idx="298">
                  <c:v>109150</c:v>
                </c:pt>
                <c:pt idx="299">
                  <c:v>108452</c:v>
                </c:pt>
                <c:pt idx="300">
                  <c:v>107789</c:v>
                </c:pt>
                <c:pt idx="301">
                  <c:v>108636</c:v>
                </c:pt>
                <c:pt idx="302">
                  <c:v>109439</c:v>
                </c:pt>
                <c:pt idx="303">
                  <c:v>109963</c:v>
                </c:pt>
                <c:pt idx="304">
                  <c:v>111005</c:v>
                </c:pt>
                <c:pt idx="305">
                  <c:v>110400</c:v>
                </c:pt>
                <c:pt idx="306">
                  <c:v>110679</c:v>
                </c:pt>
                <c:pt idx="307">
                  <c:v>110089</c:v>
                </c:pt>
                <c:pt idx="308">
                  <c:v>110693</c:v>
                </c:pt>
                <c:pt idx="309">
                  <c:v>112593</c:v>
                </c:pt>
                <c:pt idx="310">
                  <c:v>114766</c:v>
                </c:pt>
                <c:pt idx="311">
                  <c:v>117704</c:v>
                </c:pt>
                <c:pt idx="312">
                  <c:v>120928</c:v>
                </c:pt>
                <c:pt idx="313">
                  <c:v>122873</c:v>
                </c:pt>
                <c:pt idx="314">
                  <c:v>123636</c:v>
                </c:pt>
                <c:pt idx="315">
                  <c:v>126313</c:v>
                </c:pt>
                <c:pt idx="316">
                  <c:v>129628</c:v>
                </c:pt>
                <c:pt idx="317">
                  <c:v>133149</c:v>
                </c:pt>
                <c:pt idx="318">
                  <c:v>138238</c:v>
                </c:pt>
                <c:pt idx="319">
                  <c:v>143517</c:v>
                </c:pt>
                <c:pt idx="320">
                  <c:v>145482</c:v>
                </c:pt>
                <c:pt idx="321">
                  <c:v>144798</c:v>
                </c:pt>
                <c:pt idx="322">
                  <c:v>146842</c:v>
                </c:pt>
                <c:pt idx="323">
                  <c:v>149388</c:v>
                </c:pt>
                <c:pt idx="324">
                  <c:v>151658</c:v>
                </c:pt>
                <c:pt idx="325">
                  <c:v>156683</c:v>
                </c:pt>
                <c:pt idx="326">
                  <c:v>158751</c:v>
                </c:pt>
                <c:pt idx="327">
                  <c:v>162617</c:v>
                </c:pt>
                <c:pt idx="328">
                  <c:v>161636</c:v>
                </c:pt>
                <c:pt idx="329">
                  <c:v>163526</c:v>
                </c:pt>
                <c:pt idx="330">
                  <c:v>164113</c:v>
                </c:pt>
                <c:pt idx="331">
                  <c:v>166540</c:v>
                </c:pt>
                <c:pt idx="332">
                  <c:v>170017</c:v>
                </c:pt>
                <c:pt idx="333">
                  <c:v>174083</c:v>
                </c:pt>
                <c:pt idx="334">
                  <c:v>175095</c:v>
                </c:pt>
                <c:pt idx="335">
                  <c:v>175349</c:v>
                </c:pt>
                <c:pt idx="336">
                  <c:v>172576</c:v>
                </c:pt>
                <c:pt idx="337">
                  <c:v>175236</c:v>
                </c:pt>
                <c:pt idx="338">
                  <c:v>174798</c:v>
                </c:pt>
                <c:pt idx="339">
                  <c:v>176672</c:v>
                </c:pt>
                <c:pt idx="340">
                  <c:v>176433</c:v>
                </c:pt>
                <c:pt idx="341">
                  <c:v>176291</c:v>
                </c:pt>
                <c:pt idx="342">
                  <c:v>171288</c:v>
                </c:pt>
                <c:pt idx="343">
                  <c:v>169351</c:v>
                </c:pt>
                <c:pt idx="344">
                  <c:v>168416</c:v>
                </c:pt>
                <c:pt idx="345">
                  <c:v>166492</c:v>
                </c:pt>
                <c:pt idx="346">
                  <c:v>165086</c:v>
                </c:pt>
                <c:pt idx="347">
                  <c:v>161731</c:v>
                </c:pt>
                <c:pt idx="348">
                  <c:v>159012</c:v>
                </c:pt>
                <c:pt idx="349">
                  <c:v>158498</c:v>
                </c:pt>
                <c:pt idx="350">
                  <c:v>160689</c:v>
                </c:pt>
                <c:pt idx="351">
                  <c:v>162182</c:v>
                </c:pt>
                <c:pt idx="352">
                  <c:v>160494</c:v>
                </c:pt>
                <c:pt idx="353">
                  <c:v>160142</c:v>
                </c:pt>
                <c:pt idx="354">
                  <c:v>158197</c:v>
                </c:pt>
                <c:pt idx="355">
                  <c:v>157088</c:v>
                </c:pt>
                <c:pt idx="356">
                  <c:v>157148</c:v>
                </c:pt>
                <c:pt idx="357">
                  <c:v>158604</c:v>
                </c:pt>
                <c:pt idx="358">
                  <c:v>158162</c:v>
                </c:pt>
                <c:pt idx="359">
                  <c:v>157705</c:v>
                </c:pt>
                <c:pt idx="360">
                  <c:v>158408</c:v>
                </c:pt>
                <c:pt idx="361">
                  <c:v>157039</c:v>
                </c:pt>
                <c:pt idx="362">
                  <c:v>155765</c:v>
                </c:pt>
                <c:pt idx="363">
                  <c:v>153074</c:v>
                </c:pt>
                <c:pt idx="364">
                  <c:v>149645</c:v>
                </c:pt>
                <c:pt idx="365">
                  <c:v>147197</c:v>
                </c:pt>
                <c:pt idx="366">
                  <c:v>147845</c:v>
                </c:pt>
                <c:pt idx="367">
                  <c:v>148356</c:v>
                </c:pt>
                <c:pt idx="368">
                  <c:v>147172</c:v>
                </c:pt>
                <c:pt idx="369">
                  <c:v>147740</c:v>
                </c:pt>
                <c:pt idx="370">
                  <c:v>145628</c:v>
                </c:pt>
                <c:pt idx="371">
                  <c:v>144311</c:v>
                </c:pt>
                <c:pt idx="372">
                  <c:v>144213</c:v>
                </c:pt>
                <c:pt idx="373">
                  <c:v>141070</c:v>
                </c:pt>
                <c:pt idx="374">
                  <c:v>140451</c:v>
                </c:pt>
                <c:pt idx="375">
                  <c:v>138942</c:v>
                </c:pt>
                <c:pt idx="376">
                  <c:v>137912</c:v>
                </c:pt>
                <c:pt idx="377">
                  <c:v>136524</c:v>
                </c:pt>
                <c:pt idx="378">
                  <c:v>134042</c:v>
                </c:pt>
                <c:pt idx="379">
                  <c:v>131695</c:v>
                </c:pt>
                <c:pt idx="380">
                  <c:v>131753</c:v>
                </c:pt>
                <c:pt idx="381">
                  <c:v>131828</c:v>
                </c:pt>
                <c:pt idx="382">
                  <c:v>131616</c:v>
                </c:pt>
                <c:pt idx="383">
                  <c:v>129844</c:v>
                </c:pt>
                <c:pt idx="384">
                  <c:v>128250</c:v>
                </c:pt>
                <c:pt idx="385">
                  <c:v>126439</c:v>
                </c:pt>
                <c:pt idx="386">
                  <c:v>123926</c:v>
                </c:pt>
                <c:pt idx="387">
                  <c:v>125279</c:v>
                </c:pt>
                <c:pt idx="388">
                  <c:v>124497</c:v>
                </c:pt>
                <c:pt idx="389">
                  <c:v>124517</c:v>
                </c:pt>
                <c:pt idx="390">
                  <c:v>124236</c:v>
                </c:pt>
                <c:pt idx="391">
                  <c:v>123694</c:v>
                </c:pt>
                <c:pt idx="392">
                  <c:v>122326</c:v>
                </c:pt>
                <c:pt idx="393">
                  <c:v>122524</c:v>
                </c:pt>
                <c:pt idx="394">
                  <c:v>121222</c:v>
                </c:pt>
                <c:pt idx="395">
                  <c:v>121011</c:v>
                </c:pt>
                <c:pt idx="396">
                  <c:v>120068</c:v>
                </c:pt>
                <c:pt idx="397">
                  <c:v>116709</c:v>
                </c:pt>
                <c:pt idx="398">
                  <c:v>114475</c:v>
                </c:pt>
                <c:pt idx="399">
                  <c:v>114566</c:v>
                </c:pt>
                <c:pt idx="400">
                  <c:v>113570</c:v>
                </c:pt>
                <c:pt idx="401">
                  <c:v>111271</c:v>
                </c:pt>
                <c:pt idx="402">
                  <c:v>110138</c:v>
                </c:pt>
                <c:pt idx="403">
                  <c:v>111137</c:v>
                </c:pt>
                <c:pt idx="404">
                  <c:v>109958</c:v>
                </c:pt>
                <c:pt idx="405">
                  <c:v>109372</c:v>
                </c:pt>
                <c:pt idx="406">
                  <c:v>108599</c:v>
                </c:pt>
                <c:pt idx="407">
                  <c:v>108384</c:v>
                </c:pt>
                <c:pt idx="408">
                  <c:v>108032</c:v>
                </c:pt>
                <c:pt idx="409">
                  <c:v>107297</c:v>
                </c:pt>
                <c:pt idx="410">
                  <c:v>106243</c:v>
                </c:pt>
                <c:pt idx="411">
                  <c:v>105859</c:v>
                </c:pt>
                <c:pt idx="412">
                  <c:v>104319</c:v>
                </c:pt>
                <c:pt idx="413">
                  <c:v>102930</c:v>
                </c:pt>
                <c:pt idx="414">
                  <c:v>101106</c:v>
                </c:pt>
                <c:pt idx="415">
                  <c:v>101191</c:v>
                </c:pt>
                <c:pt idx="416">
                  <c:v>100533</c:v>
                </c:pt>
                <c:pt idx="417">
                  <c:v>99970</c:v>
                </c:pt>
                <c:pt idx="418">
                  <c:v>100474</c:v>
                </c:pt>
                <c:pt idx="419">
                  <c:v>100652</c:v>
                </c:pt>
                <c:pt idx="420">
                  <c:v>100256</c:v>
                </c:pt>
                <c:pt idx="421">
                  <c:v>100502</c:v>
                </c:pt>
                <c:pt idx="422">
                  <c:v>100102</c:v>
                </c:pt>
                <c:pt idx="423">
                  <c:v>100213</c:v>
                </c:pt>
                <c:pt idx="424">
                  <c:v>100250</c:v>
                </c:pt>
                <c:pt idx="425">
                  <c:v>100760</c:v>
                </c:pt>
                <c:pt idx="426">
                  <c:v>100564</c:v>
                </c:pt>
                <c:pt idx="427">
                  <c:v>99087</c:v>
                </c:pt>
                <c:pt idx="428">
                  <c:v>98217</c:v>
                </c:pt>
                <c:pt idx="429">
                  <c:v>98277</c:v>
                </c:pt>
                <c:pt idx="430">
                  <c:v>98546</c:v>
                </c:pt>
                <c:pt idx="431">
                  <c:v>99003</c:v>
                </c:pt>
                <c:pt idx="432">
                  <c:v>98395</c:v>
                </c:pt>
                <c:pt idx="433">
                  <c:v>96742</c:v>
                </c:pt>
                <c:pt idx="434">
                  <c:v>95924</c:v>
                </c:pt>
                <c:pt idx="435">
                  <c:v>95709</c:v>
                </c:pt>
                <c:pt idx="436">
                  <c:v>94857</c:v>
                </c:pt>
                <c:pt idx="437">
                  <c:v>93576</c:v>
                </c:pt>
                <c:pt idx="438">
                  <c:v>91636</c:v>
                </c:pt>
                <c:pt idx="439">
                  <c:v>90800</c:v>
                </c:pt>
                <c:pt idx="440">
                  <c:v>89129</c:v>
                </c:pt>
                <c:pt idx="441">
                  <c:v>87514</c:v>
                </c:pt>
                <c:pt idx="442">
                  <c:v>87829</c:v>
                </c:pt>
                <c:pt idx="443">
                  <c:v>88439</c:v>
                </c:pt>
                <c:pt idx="444">
                  <c:v>89429</c:v>
                </c:pt>
                <c:pt idx="445">
                  <c:v>91240</c:v>
                </c:pt>
                <c:pt idx="446">
                  <c:v>92847</c:v>
                </c:pt>
                <c:pt idx="447">
                  <c:v>93393</c:v>
                </c:pt>
                <c:pt idx="448">
                  <c:v>94486</c:v>
                </c:pt>
                <c:pt idx="449">
                  <c:v>96187</c:v>
                </c:pt>
                <c:pt idx="450">
                  <c:v>98405</c:v>
                </c:pt>
                <c:pt idx="451">
                  <c:v>98704</c:v>
                </c:pt>
                <c:pt idx="452">
                  <c:v>99690</c:v>
                </c:pt>
                <c:pt idx="453">
                  <c:v>101639</c:v>
                </c:pt>
                <c:pt idx="454">
                  <c:v>102006</c:v>
                </c:pt>
                <c:pt idx="455">
                  <c:v>101325</c:v>
                </c:pt>
                <c:pt idx="456">
                  <c:v>100364</c:v>
                </c:pt>
                <c:pt idx="457">
                  <c:v>94438</c:v>
                </c:pt>
                <c:pt idx="458">
                  <c:v>94773</c:v>
                </c:pt>
                <c:pt idx="459">
                  <c:v>96973</c:v>
                </c:pt>
                <c:pt idx="460">
                  <c:v>98455</c:v>
                </c:pt>
                <c:pt idx="461">
                  <c:v>99663</c:v>
                </c:pt>
                <c:pt idx="462">
                  <c:v>99963</c:v>
                </c:pt>
                <c:pt idx="463">
                  <c:v>101635</c:v>
                </c:pt>
                <c:pt idx="464">
                  <c:v>104655</c:v>
                </c:pt>
                <c:pt idx="465">
                  <c:v>106315</c:v>
                </c:pt>
                <c:pt idx="466">
                  <c:v>108324</c:v>
                </c:pt>
                <c:pt idx="467">
                  <c:v>113388</c:v>
                </c:pt>
                <c:pt idx="468">
                  <c:v>115197</c:v>
                </c:pt>
                <c:pt idx="469">
                  <c:v>116787</c:v>
                </c:pt>
                <c:pt idx="470">
                  <c:v>120306</c:v>
                </c:pt>
                <c:pt idx="471">
                  <c:v>125303</c:v>
                </c:pt>
                <c:pt idx="472">
                  <c:v>130096</c:v>
                </c:pt>
                <c:pt idx="473">
                  <c:v>135738</c:v>
                </c:pt>
                <c:pt idx="474">
                  <c:v>142719</c:v>
                </c:pt>
                <c:pt idx="475">
                  <c:v>147728</c:v>
                </c:pt>
                <c:pt idx="476">
                  <c:v>152686</c:v>
                </c:pt>
                <c:pt idx="477">
                  <c:v>160524</c:v>
                </c:pt>
                <c:pt idx="478">
                  <c:v>171542</c:v>
                </c:pt>
                <c:pt idx="479">
                  <c:v>181435</c:v>
                </c:pt>
                <c:pt idx="480">
                  <c:v>194776</c:v>
                </c:pt>
                <c:pt idx="481">
                  <c:v>207685</c:v>
                </c:pt>
                <c:pt idx="482">
                  <c:v>218476</c:v>
                </c:pt>
                <c:pt idx="483">
                  <c:v>228835</c:v>
                </c:pt>
                <c:pt idx="484">
                  <c:v>239368</c:v>
                </c:pt>
                <c:pt idx="485">
                  <c:v>253826</c:v>
                </c:pt>
                <c:pt idx="486">
                  <c:v>267539</c:v>
                </c:pt>
                <c:pt idx="487">
                  <c:v>281677</c:v>
                </c:pt>
                <c:pt idx="488">
                  <c:v>295228</c:v>
                </c:pt>
                <c:pt idx="489">
                  <c:v>309999</c:v>
                </c:pt>
                <c:pt idx="490">
                  <c:v>324597</c:v>
                </c:pt>
                <c:pt idx="491">
                  <c:v>343101</c:v>
                </c:pt>
                <c:pt idx="492">
                  <c:v>359455</c:v>
                </c:pt>
                <c:pt idx="493">
                  <c:v>367733</c:v>
                </c:pt>
                <c:pt idx="494">
                  <c:v>373440</c:v>
                </c:pt>
                <c:pt idx="495">
                  <c:v>376015</c:v>
                </c:pt>
                <c:pt idx="496">
                  <c:v>380797</c:v>
                </c:pt>
                <c:pt idx="497">
                  <c:v>407709</c:v>
                </c:pt>
                <c:pt idx="498">
                  <c:v>443473</c:v>
                </c:pt>
                <c:pt idx="499">
                  <c:v>480199</c:v>
                </c:pt>
                <c:pt idx="500">
                  <c:v>504915</c:v>
                </c:pt>
                <c:pt idx="501">
                  <c:v>527872</c:v>
                </c:pt>
                <c:pt idx="502">
                  <c:v>542236</c:v>
                </c:pt>
                <c:pt idx="503">
                  <c:v>542938</c:v>
                </c:pt>
                <c:pt idx="504">
                  <c:v>550192</c:v>
                </c:pt>
                <c:pt idx="505">
                  <c:v>549694</c:v>
                </c:pt>
                <c:pt idx="506">
                  <c:v>561384</c:v>
                </c:pt>
                <c:pt idx="507">
                  <c:v>569901</c:v>
                </c:pt>
                <c:pt idx="508">
                  <c:v>574135</c:v>
                </c:pt>
                <c:pt idx="509">
                  <c:v>573908</c:v>
                </c:pt>
                <c:pt idx="510">
                  <c:v>560275</c:v>
                </c:pt>
                <c:pt idx="511">
                  <c:v>556281</c:v>
                </c:pt>
                <c:pt idx="512">
                  <c:v>558392</c:v>
                </c:pt>
                <c:pt idx="513">
                  <c:v>554484</c:v>
                </c:pt>
                <c:pt idx="514">
                  <c:v>549343</c:v>
                </c:pt>
                <c:pt idx="515">
                  <c:v>545447</c:v>
                </c:pt>
                <c:pt idx="516">
                  <c:v>535135</c:v>
                </c:pt>
                <c:pt idx="517">
                  <c:v>523164</c:v>
                </c:pt>
                <c:pt idx="518">
                  <c:v>524142</c:v>
                </c:pt>
                <c:pt idx="519">
                  <c:v>524011</c:v>
                </c:pt>
                <c:pt idx="520">
                  <c:v>518310</c:v>
                </c:pt>
                <c:pt idx="521">
                  <c:v>507375</c:v>
                </c:pt>
                <c:pt idx="522">
                  <c:v>497824</c:v>
                </c:pt>
                <c:pt idx="523">
                  <c:v>474233</c:v>
                </c:pt>
                <c:pt idx="524">
                  <c:v>448508</c:v>
                </c:pt>
                <c:pt idx="525">
                  <c:v>437055</c:v>
                </c:pt>
                <c:pt idx="526">
                  <c:v>426170</c:v>
                </c:pt>
                <c:pt idx="527">
                  <c:v>412776</c:v>
                </c:pt>
                <c:pt idx="528">
                  <c:v>400129</c:v>
                </c:pt>
                <c:pt idx="529">
                  <c:v>395577</c:v>
                </c:pt>
                <c:pt idx="530">
                  <c:v>384807</c:v>
                </c:pt>
                <c:pt idx="531">
                  <c:v>371021</c:v>
                </c:pt>
                <c:pt idx="532">
                  <c:v>358357</c:v>
                </c:pt>
                <c:pt idx="533">
                  <c:v>343203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F9-4B4F-B68C-EA8D5204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123422"/>
        <c:axId val="1519456865"/>
      </c:barChart>
      <c:dateAx>
        <c:axId val="73712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456865"/>
        <c:crosses val="autoZero"/>
        <c:auto val="1"/>
        <c:lblOffset val="100"/>
        <c:baseTimeUnit val="days"/>
      </c:dateAx>
      <c:valAx>
        <c:axId val="1519456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kasus aktif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1234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COVID-19 di Indonesia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1"/>
          <c:tx>
            <c:strRef>
              <c:f>'Statistik Harian'!$AM$1</c:f>
              <c:strCache>
                <c:ptCount val="1"/>
                <c:pt idx="0">
                  <c:v>Jumlah spesimen diperiksa (rata-rata 7 hari)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Harian'!$AM$2:$AM$1461</c:f>
              <c:numCache>
                <c:formatCode>General</c:formatCode>
                <c:ptCount val="1460"/>
                <c:pt idx="50" formatCode="#,##0">
                  <c:v>2757.2857142857142</c:v>
                </c:pt>
                <c:pt idx="51" formatCode="#,##0">
                  <c:v>2889.8571428571427</c:v>
                </c:pt>
                <c:pt idx="52" formatCode="#,##0">
                  <c:v>3135.1428571428573</c:v>
                </c:pt>
                <c:pt idx="53" formatCode="#,##0">
                  <c:v>3207.1428571428573</c:v>
                </c:pt>
                <c:pt idx="54" formatCode="#,##0">
                  <c:v>3517.2857142857142</c:v>
                </c:pt>
                <c:pt idx="55" formatCode="#,##0">
                  <c:v>3627.1428571428573</c:v>
                </c:pt>
                <c:pt idx="56" formatCode="#,##0">
                  <c:v>4178.2857142857147</c:v>
                </c:pt>
                <c:pt idx="57" formatCode="#,##0">
                  <c:v>4464.7142857142853</c:v>
                </c:pt>
                <c:pt idx="58" formatCode="#,##0">
                  <c:v>4952</c:v>
                </c:pt>
                <c:pt idx="59" formatCode="#,##0">
                  <c:v>5464.4285714285716</c:v>
                </c:pt>
                <c:pt idx="60" formatCode="#,##0">
                  <c:v>5730.7142857142853</c:v>
                </c:pt>
                <c:pt idx="61" formatCode="#,##0">
                  <c:v>5838</c:v>
                </c:pt>
                <c:pt idx="62" formatCode="#,##0">
                  <c:v>5957.7142857142853</c:v>
                </c:pt>
                <c:pt idx="63" formatCode="#,##0">
                  <c:v>5989.8571428571431</c:v>
                </c:pt>
                <c:pt idx="64" formatCode="#,##0">
                  <c:v>5914</c:v>
                </c:pt>
                <c:pt idx="65" formatCode="#,##0">
                  <c:v>5650.2857142857147</c:v>
                </c:pt>
                <c:pt idx="66" formatCode="#,##0">
                  <c:v>5878.1428571428569</c:v>
                </c:pt>
                <c:pt idx="67" formatCode="#,##0">
                  <c:v>6134.8571428571431</c:v>
                </c:pt>
                <c:pt idx="68" formatCode="#,##0">
                  <c:v>6472.5714285714284</c:v>
                </c:pt>
                <c:pt idx="69" formatCode="#,##0">
                  <c:v>6355.7142857142853</c:v>
                </c:pt>
                <c:pt idx="70" formatCode="#,##0">
                  <c:v>6225.8571428571431</c:v>
                </c:pt>
                <c:pt idx="71" formatCode="#,##0">
                  <c:v>5830.2857142857147</c:v>
                </c:pt>
                <c:pt idx="72" formatCode="#,##0">
                  <c:v>5648.4285714285716</c:v>
                </c:pt>
                <c:pt idx="73" formatCode="#,##0">
                  <c:v>5021.4285714285716</c:v>
                </c:pt>
                <c:pt idx="74" formatCode="#,##0">
                  <c:v>4561.5714285714284</c:v>
                </c:pt>
                <c:pt idx="75" formatCode="#,##0">
                  <c:v>4241.7142857142853</c:v>
                </c:pt>
                <c:pt idx="76" formatCode="#,##0">
                  <c:v>4187</c:v>
                </c:pt>
                <c:pt idx="77" formatCode="#,##0">
                  <c:v>5401.1428571428569</c:v>
                </c:pt>
                <c:pt idx="78" formatCode="#,##0">
                  <c:v>6098.2857142857147</c:v>
                </c:pt>
                <c:pt idx="79" formatCode="#,##0">
                  <c:v>6612.1428571428569</c:v>
                </c:pt>
                <c:pt idx="80" formatCode="#,##0">
                  <c:v>7247.4285714285716</c:v>
                </c:pt>
                <c:pt idx="81" formatCode="#,##0">
                  <c:v>8131.7142857142853</c:v>
                </c:pt>
                <c:pt idx="82" formatCode="#,##0">
                  <c:v>8655.7142857142862</c:v>
                </c:pt>
                <c:pt idx="83" formatCode="#,##0">
                  <c:v>9469.4285714285706</c:v>
                </c:pt>
                <c:pt idx="84" formatCode="#,##0">
                  <c:v>8737.4285714285706</c:v>
                </c:pt>
                <c:pt idx="85" formatCode="#,##0">
                  <c:v>9504</c:v>
                </c:pt>
                <c:pt idx="86" formatCode="#,##0">
                  <c:v>9990.1428571428569</c:v>
                </c:pt>
                <c:pt idx="87" formatCode="#,##0">
                  <c:v>10173</c:v>
                </c:pt>
                <c:pt idx="88" formatCode="#,##0">
                  <c:v>10309.428571428571</c:v>
                </c:pt>
                <c:pt idx="89" formatCode="#,##0">
                  <c:v>10688.714285714286</c:v>
                </c:pt>
                <c:pt idx="90" formatCode="#,##0">
                  <c:v>10924.142857142857</c:v>
                </c:pt>
                <c:pt idx="91" formatCode="#,##0">
                  <c:v>11195.142857142857</c:v>
                </c:pt>
                <c:pt idx="92" formatCode="#,##0">
                  <c:v>10860.428571428571</c:v>
                </c:pt>
                <c:pt idx="93" formatCode="#,##0">
                  <c:v>11104.857142857143</c:v>
                </c:pt>
                <c:pt idx="94" formatCode="#,##0">
                  <c:v>11489.714285714286</c:v>
                </c:pt>
                <c:pt idx="95" formatCode="#,##0">
                  <c:v>11737.428571428571</c:v>
                </c:pt>
                <c:pt idx="96" formatCode="#,##0">
                  <c:v>11802.285714285714</c:v>
                </c:pt>
                <c:pt idx="97" formatCode="#,##0">
                  <c:v>11366.428571428571</c:v>
                </c:pt>
                <c:pt idx="98" formatCode="#,##0">
                  <c:v>12385.285714285714</c:v>
                </c:pt>
                <c:pt idx="99" formatCode="#,##0">
                  <c:v>13212</c:v>
                </c:pt>
                <c:pt idx="100" formatCode="#,##0">
                  <c:v>13711.428571428571</c:v>
                </c:pt>
                <c:pt idx="101" formatCode="#,##0">
                  <c:v>13997.142857142857</c:v>
                </c:pt>
                <c:pt idx="102" formatCode="#,##0">
                  <c:v>14494.142857142857</c:v>
                </c:pt>
                <c:pt idx="103" formatCode="#,##0">
                  <c:v>15470.714285714286</c:v>
                </c:pt>
                <c:pt idx="104" formatCode="#,##0">
                  <c:v>15726.142857142857</c:v>
                </c:pt>
                <c:pt idx="105" formatCode="#,##0">
                  <c:v>15850.571428571429</c:v>
                </c:pt>
                <c:pt idx="106" formatCode="#,##0">
                  <c:v>16136.285714285714</c:v>
                </c:pt>
                <c:pt idx="107" formatCode="#,##0">
                  <c:v>16700.285714285714</c:v>
                </c:pt>
                <c:pt idx="108" formatCode="#,##0">
                  <c:v>17469.428571428572</c:v>
                </c:pt>
                <c:pt idx="109" formatCode="#,##0">
                  <c:v>17947</c:v>
                </c:pt>
                <c:pt idx="110" formatCode="#,##0">
                  <c:v>17871.142857142859</c:v>
                </c:pt>
                <c:pt idx="111" formatCode="#,##0">
                  <c:v>18178.285714285714</c:v>
                </c:pt>
                <c:pt idx="112" formatCode="#,##0">
                  <c:v>18300.571428571428</c:v>
                </c:pt>
                <c:pt idx="113" formatCode="#,##0">
                  <c:v>18511.428571428572</c:v>
                </c:pt>
                <c:pt idx="114" formatCode="#,##0">
                  <c:v>18348.571428571428</c:v>
                </c:pt>
                <c:pt idx="115" formatCode="#,##0">
                  <c:v>18648.857142857141</c:v>
                </c:pt>
                <c:pt idx="116" formatCode="#,##0">
                  <c:v>18887.714285714286</c:v>
                </c:pt>
                <c:pt idx="117" formatCode="#,##0">
                  <c:v>18745</c:v>
                </c:pt>
                <c:pt idx="118" formatCode="#,##0">
                  <c:v>18867.428571428572</c:v>
                </c:pt>
                <c:pt idx="119" formatCode="#,##0">
                  <c:v>19382.714285714286</c:v>
                </c:pt>
                <c:pt idx="120" formatCode="#,##0">
                  <c:v>19454.857142857141</c:v>
                </c:pt>
                <c:pt idx="121" formatCode="#,##0">
                  <c:v>20027.571428571428</c:v>
                </c:pt>
                <c:pt idx="122" formatCode="#,##0">
                  <c:v>19950.714285714286</c:v>
                </c:pt>
                <c:pt idx="123" formatCode="#,##0">
                  <c:v>20151.142857142859</c:v>
                </c:pt>
                <c:pt idx="124" formatCode="#,##0">
                  <c:v>20697.428571428572</c:v>
                </c:pt>
                <c:pt idx="125" formatCode="#,##0">
                  <c:v>20836.428571428572</c:v>
                </c:pt>
                <c:pt idx="126" formatCode="#,##0">
                  <c:v>20308</c:v>
                </c:pt>
                <c:pt idx="127" formatCode="#,##0">
                  <c:v>20371.571428571428</c:v>
                </c:pt>
                <c:pt idx="128" formatCode="#,##0">
                  <c:v>20416.285714285714</c:v>
                </c:pt>
                <c:pt idx="129" formatCode="#,##0">
                  <c:v>20606</c:v>
                </c:pt>
                <c:pt idx="130" formatCode="#,##0">
                  <c:v>20651.428571428572</c:v>
                </c:pt>
                <c:pt idx="131" formatCode="#,##0">
                  <c:v>20840.714285714286</c:v>
                </c:pt>
                <c:pt idx="132" formatCode="#,##0">
                  <c:v>20889.857142857141</c:v>
                </c:pt>
                <c:pt idx="133" formatCode="#,##0">
                  <c:v>21630.571428571428</c:v>
                </c:pt>
                <c:pt idx="134" formatCode="#,##0">
                  <c:v>22014.571428571428</c:v>
                </c:pt>
                <c:pt idx="135" formatCode="#,##0">
                  <c:v>22031</c:v>
                </c:pt>
                <c:pt idx="136" formatCode="#,##0">
                  <c:v>22826.285714285714</c:v>
                </c:pt>
                <c:pt idx="137" formatCode="#,##0">
                  <c:v>23146.571428571428</c:v>
                </c:pt>
                <c:pt idx="138" formatCode="#,##0">
                  <c:v>22878.714285714286</c:v>
                </c:pt>
                <c:pt idx="139" formatCode="#,##0">
                  <c:v>23011.142857142859</c:v>
                </c:pt>
                <c:pt idx="140" formatCode="#,##0">
                  <c:v>22905.571428571428</c:v>
                </c:pt>
                <c:pt idx="141" formatCode="#,##0">
                  <c:v>22967.142857142859</c:v>
                </c:pt>
                <c:pt idx="142" formatCode="#,##0">
                  <c:v>23519.714285714286</c:v>
                </c:pt>
                <c:pt idx="143" formatCode="#,##0">
                  <c:v>22918.142857142859</c:v>
                </c:pt>
                <c:pt idx="144" formatCode="#,##0">
                  <c:v>22884.714285714286</c:v>
                </c:pt>
                <c:pt idx="145" formatCode="#,##0">
                  <c:v>22883</c:v>
                </c:pt>
                <c:pt idx="146" formatCode="#,##0">
                  <c:v>22744.857142857141</c:v>
                </c:pt>
                <c:pt idx="147" formatCode="#,##0">
                  <c:v>22787.857142857141</c:v>
                </c:pt>
                <c:pt idx="148" formatCode="#,##0">
                  <c:v>23496.285714285714</c:v>
                </c:pt>
                <c:pt idx="149" formatCode="#,##0">
                  <c:v>23815</c:v>
                </c:pt>
                <c:pt idx="150" formatCode="#,##0">
                  <c:v>24328.857142857141</c:v>
                </c:pt>
                <c:pt idx="151" formatCode="#,##0">
                  <c:v>22310.571428571428</c:v>
                </c:pt>
                <c:pt idx="152" formatCode="#,##0">
                  <c:v>22244.857142857141</c:v>
                </c:pt>
                <c:pt idx="153" formatCode="#,##0">
                  <c:v>22483.142857142859</c:v>
                </c:pt>
                <c:pt idx="154" formatCode="#,##0">
                  <c:v>22531.571428571428</c:v>
                </c:pt>
                <c:pt idx="155" formatCode="#,##0">
                  <c:v>22314</c:v>
                </c:pt>
                <c:pt idx="156" formatCode="#,##0">
                  <c:v>22218.142857142859</c:v>
                </c:pt>
                <c:pt idx="157" formatCode="#,##0">
                  <c:v>22446.285714285714</c:v>
                </c:pt>
                <c:pt idx="158" formatCode="#,##0">
                  <c:v>25214.142857142859</c:v>
                </c:pt>
                <c:pt idx="159" formatCode="#,##0">
                  <c:v>25483.571428571428</c:v>
                </c:pt>
                <c:pt idx="160" formatCode="#,##0">
                  <c:v>25641.857142857141</c:v>
                </c:pt>
                <c:pt idx="161" formatCode="#,##0">
                  <c:v>26054.571428571428</c:v>
                </c:pt>
                <c:pt idx="162" formatCode="#,##0">
                  <c:v>25698.857142857141</c:v>
                </c:pt>
                <c:pt idx="163" formatCode="#,##0">
                  <c:v>25190.142857142859</c:v>
                </c:pt>
                <c:pt idx="164" formatCode="#,##0">
                  <c:v>24598.571428571428</c:v>
                </c:pt>
                <c:pt idx="165" formatCode="#,##0">
                  <c:v>24131.571428571428</c:v>
                </c:pt>
                <c:pt idx="166" formatCode="#,##0">
                  <c:v>24631</c:v>
                </c:pt>
                <c:pt idx="167" formatCode="#,##0">
                  <c:v>24147.714285714286</c:v>
                </c:pt>
                <c:pt idx="168" formatCode="#,##0">
                  <c:v>22516.285714285714</c:v>
                </c:pt>
                <c:pt idx="169" formatCode="#,##0">
                  <c:v>22492</c:v>
                </c:pt>
                <c:pt idx="170" formatCode="#,##0">
                  <c:v>22922</c:v>
                </c:pt>
                <c:pt idx="171" formatCode="#,##0">
                  <c:v>22052.142857142859</c:v>
                </c:pt>
                <c:pt idx="172" formatCode="#,##0">
                  <c:v>21688.285714285714</c:v>
                </c:pt>
                <c:pt idx="173" formatCode="#,##0">
                  <c:v>21222.285714285714</c:v>
                </c:pt>
                <c:pt idx="174" formatCode="#,##0">
                  <c:v>22214</c:v>
                </c:pt>
                <c:pt idx="175" formatCode="#,##0">
                  <c:v>23200.285714285714</c:v>
                </c:pt>
                <c:pt idx="176" formatCode="#,##0">
                  <c:v>23662.285714285714</c:v>
                </c:pt>
                <c:pt idx="177" formatCode="#,##0">
                  <c:v>23782.142857142859</c:v>
                </c:pt>
                <c:pt idx="178" formatCode="#,##0">
                  <c:v>25661.142857142859</c:v>
                </c:pt>
                <c:pt idx="179" formatCode="#,##0">
                  <c:v>26254.857142857141</c:v>
                </c:pt>
                <c:pt idx="180" formatCode="#,##0">
                  <c:v>26795.142857142859</c:v>
                </c:pt>
                <c:pt idx="181" formatCode="#,##0">
                  <c:v>26210.857142857141</c:v>
                </c:pt>
                <c:pt idx="182" formatCode="#,##0">
                  <c:v>27546.571428571428</c:v>
                </c:pt>
                <c:pt idx="183" formatCode="#,##0">
                  <c:v>27787.857142857141</c:v>
                </c:pt>
                <c:pt idx="184" formatCode="#,##0">
                  <c:v>28921.285714285714</c:v>
                </c:pt>
                <c:pt idx="185" formatCode="#,##0">
                  <c:v>29376.428571428572</c:v>
                </c:pt>
                <c:pt idx="186" formatCode="#,##0">
                  <c:v>29624.285714285714</c:v>
                </c:pt>
                <c:pt idx="187" formatCode="#,##0">
                  <c:v>29916.428571428572</c:v>
                </c:pt>
                <c:pt idx="188" formatCode="#,##0">
                  <c:v>30360.285714285714</c:v>
                </c:pt>
                <c:pt idx="189" formatCode="#,##0">
                  <c:v>30648.571428571428</c:v>
                </c:pt>
                <c:pt idx="190" formatCode="#,##0">
                  <c:v>30486</c:v>
                </c:pt>
                <c:pt idx="191" formatCode="#,##0">
                  <c:v>30102</c:v>
                </c:pt>
                <c:pt idx="192" formatCode="#,##0">
                  <c:v>29471.428571428572</c:v>
                </c:pt>
                <c:pt idx="193" formatCode="#,##0">
                  <c:v>30604.428571428572</c:v>
                </c:pt>
                <c:pt idx="194" formatCode="#,##0">
                  <c:v>30907.428571428572</c:v>
                </c:pt>
                <c:pt idx="195" formatCode="#,##0">
                  <c:v>31506.571428571428</c:v>
                </c:pt>
                <c:pt idx="196" formatCode="#,##0">
                  <c:v>32934.142857142855</c:v>
                </c:pt>
                <c:pt idx="197" formatCode="#,##0">
                  <c:v>34350</c:v>
                </c:pt>
                <c:pt idx="198" formatCode="#,##0">
                  <c:v>35335</c:v>
                </c:pt>
                <c:pt idx="199" formatCode="#,##0">
                  <c:v>37131.285714285717</c:v>
                </c:pt>
                <c:pt idx="200" formatCode="#,##0">
                  <c:v>37984.428571428572</c:v>
                </c:pt>
                <c:pt idx="201" formatCode="#,##0">
                  <c:v>38934.857142857145</c:v>
                </c:pt>
                <c:pt idx="202" formatCode="#,##0">
                  <c:v>39637.571428571428</c:v>
                </c:pt>
                <c:pt idx="203" formatCode="#,##0">
                  <c:v>39817.571428571428</c:v>
                </c:pt>
                <c:pt idx="204" formatCode="#,##0">
                  <c:v>39590</c:v>
                </c:pt>
                <c:pt idx="205" formatCode="#,##0">
                  <c:v>39698.571428571428</c:v>
                </c:pt>
                <c:pt idx="206" formatCode="#,##0">
                  <c:v>39942.142857142855</c:v>
                </c:pt>
                <c:pt idx="207" formatCode="#,##0">
                  <c:v>40555.428571428572</c:v>
                </c:pt>
                <c:pt idx="208" formatCode="#,##0">
                  <c:v>40629.571428571428</c:v>
                </c:pt>
                <c:pt idx="209" formatCode="#,##0">
                  <c:v>41295.857142857145</c:v>
                </c:pt>
                <c:pt idx="210" formatCode="#,##0">
                  <c:v>40333.285714285717</c:v>
                </c:pt>
                <c:pt idx="211" formatCode="#,##0">
                  <c:v>41378.285714285717</c:v>
                </c:pt>
                <c:pt idx="212" formatCode="#,##0">
                  <c:v>41525.142857142855</c:v>
                </c:pt>
                <c:pt idx="213" formatCode="#,##0">
                  <c:v>40994.857142857145</c:v>
                </c:pt>
                <c:pt idx="214" formatCode="#,##0">
                  <c:v>40230.714285714283</c:v>
                </c:pt>
                <c:pt idx="215" formatCode="#,##0">
                  <c:v>40155.142857142855</c:v>
                </c:pt>
                <c:pt idx="216" formatCode="#,##0">
                  <c:v>39417.285714285717</c:v>
                </c:pt>
                <c:pt idx="217" formatCode="#,##0">
                  <c:v>39300.714285714283</c:v>
                </c:pt>
                <c:pt idx="218" formatCode="#,##0">
                  <c:v>39117.285714285717</c:v>
                </c:pt>
                <c:pt idx="219" formatCode="#,##0">
                  <c:v>39088.285714285717</c:v>
                </c:pt>
                <c:pt idx="220" formatCode="#,##0">
                  <c:v>39413.857142857145</c:v>
                </c:pt>
                <c:pt idx="221" formatCode="#,##0">
                  <c:v>39296.857142857145</c:v>
                </c:pt>
                <c:pt idx="222" formatCode="#,##0">
                  <c:v>39238.142857142855</c:v>
                </c:pt>
                <c:pt idx="223" formatCode="#,##0">
                  <c:v>40989.714285714283</c:v>
                </c:pt>
                <c:pt idx="224" formatCode="#,##0">
                  <c:v>43000.571428571428</c:v>
                </c:pt>
                <c:pt idx="225" formatCode="#,##0">
                  <c:v>42455</c:v>
                </c:pt>
                <c:pt idx="226" formatCode="#,##0">
                  <c:v>42286.285714285717</c:v>
                </c:pt>
                <c:pt idx="227" formatCode="#,##0">
                  <c:v>41835</c:v>
                </c:pt>
                <c:pt idx="228" formatCode="#,##0">
                  <c:v>41926</c:v>
                </c:pt>
                <c:pt idx="229" formatCode="#,##0">
                  <c:v>41932.571428571428</c:v>
                </c:pt>
                <c:pt idx="230" formatCode="#,##0">
                  <c:v>41500.285714285717</c:v>
                </c:pt>
                <c:pt idx="231" formatCode="#,##0">
                  <c:v>38730.428571428572</c:v>
                </c:pt>
                <c:pt idx="232" formatCode="#,##0">
                  <c:v>39186.571428571428</c:v>
                </c:pt>
                <c:pt idx="233" formatCode="#,##0">
                  <c:v>39432.285714285717</c:v>
                </c:pt>
                <c:pt idx="234" formatCode="#,##0">
                  <c:v>39538.857142857145</c:v>
                </c:pt>
                <c:pt idx="235" formatCode="#,##0">
                  <c:v>39055.571428571428</c:v>
                </c:pt>
                <c:pt idx="236" formatCode="#,##0">
                  <c:v>38686.857142857145</c:v>
                </c:pt>
                <c:pt idx="237" formatCode="#,##0">
                  <c:v>36994.571428571428</c:v>
                </c:pt>
                <c:pt idx="238" formatCode="#,##0">
                  <c:v>37910.142857142855</c:v>
                </c:pt>
                <c:pt idx="239" formatCode="#,##0">
                  <c:v>37479.571428571428</c:v>
                </c:pt>
                <c:pt idx="240" formatCode="#,##0">
                  <c:v>36106.571428571428</c:v>
                </c:pt>
                <c:pt idx="241" formatCode="#,##0">
                  <c:v>33616.142857142855</c:v>
                </c:pt>
                <c:pt idx="242" formatCode="#,##0">
                  <c:v>32056</c:v>
                </c:pt>
                <c:pt idx="243" formatCode="#,##0">
                  <c:v>30543.285714285714</c:v>
                </c:pt>
                <c:pt idx="244" formatCode="#,##0">
                  <c:v>30864.428571428572</c:v>
                </c:pt>
                <c:pt idx="245" formatCode="#,##0">
                  <c:v>29791.571428571428</c:v>
                </c:pt>
                <c:pt idx="246" formatCode="#,##0">
                  <c:v>29849.714285714286</c:v>
                </c:pt>
                <c:pt idx="247" formatCode="#,##0">
                  <c:v>30601.714285714286</c:v>
                </c:pt>
                <c:pt idx="248" formatCode="#,##0">
                  <c:v>32492.714285714286</c:v>
                </c:pt>
                <c:pt idx="249" formatCode="#,##0">
                  <c:v>33813.857142857145</c:v>
                </c:pt>
                <c:pt idx="250" formatCode="#,##0">
                  <c:v>35582.428571428572</c:v>
                </c:pt>
                <c:pt idx="251" formatCode="#,##0">
                  <c:v>36683</c:v>
                </c:pt>
                <c:pt idx="252" formatCode="#,##0">
                  <c:v>37130.857142857145</c:v>
                </c:pt>
                <c:pt idx="253" formatCode="#,##0">
                  <c:v>36896.857142857145</c:v>
                </c:pt>
                <c:pt idx="254" formatCode="#,##0">
                  <c:v>37266</c:v>
                </c:pt>
                <c:pt idx="255" formatCode="#,##0">
                  <c:v>37872</c:v>
                </c:pt>
                <c:pt idx="256" formatCode="#,##0">
                  <c:v>38313</c:v>
                </c:pt>
                <c:pt idx="257" formatCode="#,##0">
                  <c:v>37923.428571428572</c:v>
                </c:pt>
                <c:pt idx="258" formatCode="#,##0">
                  <c:v>37962.571428571428</c:v>
                </c:pt>
                <c:pt idx="259" formatCode="#,##0">
                  <c:v>38921</c:v>
                </c:pt>
                <c:pt idx="260" formatCode="#,##0">
                  <c:v>39292.571428571428</c:v>
                </c:pt>
                <c:pt idx="261" formatCode="#,##0">
                  <c:v>40073.285714285717</c:v>
                </c:pt>
                <c:pt idx="262" formatCode="#,##0">
                  <c:v>40019.285714285717</c:v>
                </c:pt>
                <c:pt idx="263" formatCode="#,##0">
                  <c:v>40274.428571428572</c:v>
                </c:pt>
                <c:pt idx="264" formatCode="#,##0">
                  <c:v>40721.285714285717</c:v>
                </c:pt>
                <c:pt idx="265" formatCode="#,##0">
                  <c:v>41499</c:v>
                </c:pt>
                <c:pt idx="266" formatCode="#,##0">
                  <c:v>41527.428571428572</c:v>
                </c:pt>
                <c:pt idx="267" formatCode="#,##0">
                  <c:v>42011.428571428572</c:v>
                </c:pt>
                <c:pt idx="268" formatCode="#,##0">
                  <c:v>42560.142857142855</c:v>
                </c:pt>
                <c:pt idx="269" formatCode="#,##0">
                  <c:v>43541.285714285717</c:v>
                </c:pt>
                <c:pt idx="270" formatCode="#,##0">
                  <c:v>44034.428571428572</c:v>
                </c:pt>
                <c:pt idx="271" formatCode="#,##0">
                  <c:v>45022.142857142855</c:v>
                </c:pt>
                <c:pt idx="272" formatCode="#,##0">
                  <c:v>45018.142857142855</c:v>
                </c:pt>
                <c:pt idx="273" formatCode="#,##0">
                  <c:v>46626.857142857145</c:v>
                </c:pt>
                <c:pt idx="274" formatCode="#,##0">
                  <c:v>48471.857142857145</c:v>
                </c:pt>
                <c:pt idx="275" formatCode="#,##0">
                  <c:v>50032.714285714283</c:v>
                </c:pt>
                <c:pt idx="276" formatCode="#,##0">
                  <c:v>51538.714285714283</c:v>
                </c:pt>
                <c:pt idx="277" formatCode="#,##0">
                  <c:v>52731.285714285717</c:v>
                </c:pt>
                <c:pt idx="278" formatCode="#,##0">
                  <c:v>53835.714285714283</c:v>
                </c:pt>
                <c:pt idx="279" formatCode="#,##0">
                  <c:v>51952.571428571428</c:v>
                </c:pt>
                <c:pt idx="280" formatCode="#,##0">
                  <c:v>52179.285714285717</c:v>
                </c:pt>
                <c:pt idx="281" formatCode="#,##0">
                  <c:v>51863.428571428572</c:v>
                </c:pt>
                <c:pt idx="282" formatCode="#,##0">
                  <c:v>50035.714285714283</c:v>
                </c:pt>
                <c:pt idx="283" formatCode="#,##0">
                  <c:v>49279.571428571428</c:v>
                </c:pt>
                <c:pt idx="284" formatCode="#,##0">
                  <c:v>49917.571428571428</c:v>
                </c:pt>
                <c:pt idx="285" formatCode="#,##0">
                  <c:v>49976.714285714283</c:v>
                </c:pt>
                <c:pt idx="286" formatCode="#,##0">
                  <c:v>52138.571428571428</c:v>
                </c:pt>
                <c:pt idx="287" formatCode="#,##0">
                  <c:v>53264.428571428572</c:v>
                </c:pt>
                <c:pt idx="288" formatCode="#,##0">
                  <c:v>54015.428571428572</c:v>
                </c:pt>
                <c:pt idx="289" formatCode="#,##0">
                  <c:v>55590.571428571428</c:v>
                </c:pt>
                <c:pt idx="290" formatCode="#,##0">
                  <c:v>57534.285714285717</c:v>
                </c:pt>
                <c:pt idx="291" formatCode="#,##0">
                  <c:v>58160</c:v>
                </c:pt>
                <c:pt idx="292" formatCode="#,##0">
                  <c:v>57743.714285714283</c:v>
                </c:pt>
                <c:pt idx="293" formatCode="#,##0">
                  <c:v>57092.142857142855</c:v>
                </c:pt>
                <c:pt idx="294" formatCode="#,##0">
                  <c:v>55535.857142857145</c:v>
                </c:pt>
                <c:pt idx="295" formatCode="#,##0">
                  <c:v>54304.571428571428</c:v>
                </c:pt>
                <c:pt idx="296" formatCode="#,##0">
                  <c:v>54367.285714285717</c:v>
                </c:pt>
                <c:pt idx="297" formatCode="#,##0">
                  <c:v>51898</c:v>
                </c:pt>
                <c:pt idx="298" formatCode="#,##0">
                  <c:v>49157</c:v>
                </c:pt>
                <c:pt idx="299" formatCode="#,##0">
                  <c:v>48275.428571428572</c:v>
                </c:pt>
                <c:pt idx="300" formatCode="#,##0">
                  <c:v>47897</c:v>
                </c:pt>
                <c:pt idx="301" formatCode="#,##0">
                  <c:v>50088</c:v>
                </c:pt>
                <c:pt idx="302" formatCode="#,##0">
                  <c:v>52980.857142857145</c:v>
                </c:pt>
                <c:pt idx="303" formatCode="#,##0">
                  <c:v>52514</c:v>
                </c:pt>
                <c:pt idx="304" formatCode="#,##0">
                  <c:v>51141.428571428572</c:v>
                </c:pt>
                <c:pt idx="305" formatCode="#,##0">
                  <c:v>49562.714285714283</c:v>
                </c:pt>
                <c:pt idx="306" formatCode="#,##0">
                  <c:v>49497</c:v>
                </c:pt>
                <c:pt idx="307" formatCode="#,##0">
                  <c:v>51078.714285714283</c:v>
                </c:pt>
                <c:pt idx="308" formatCode="#,##0">
                  <c:v>50418.285714285717</c:v>
                </c:pt>
                <c:pt idx="309" formatCode="#,##0">
                  <c:v>49702</c:v>
                </c:pt>
                <c:pt idx="310" formatCode="#,##0">
                  <c:v>51161.857142857145</c:v>
                </c:pt>
                <c:pt idx="311" formatCode="#,##0">
                  <c:v>54852.428571428572</c:v>
                </c:pt>
                <c:pt idx="312" formatCode="#,##0">
                  <c:v>58213.571428571428</c:v>
                </c:pt>
                <c:pt idx="313" formatCode="#,##0">
                  <c:v>58859.571428571428</c:v>
                </c:pt>
                <c:pt idx="314" formatCode="#,##0">
                  <c:v>57744.285714285717</c:v>
                </c:pt>
                <c:pt idx="315" formatCode="#,##0">
                  <c:v>59142.714285714283</c:v>
                </c:pt>
                <c:pt idx="316" formatCode="#,##0">
                  <c:v>59682.857142857145</c:v>
                </c:pt>
                <c:pt idx="317" formatCode="#,##0">
                  <c:v>60019.571428571428</c:v>
                </c:pt>
                <c:pt idx="318" formatCode="#,##0">
                  <c:v>60925</c:v>
                </c:pt>
                <c:pt idx="319" formatCode="#,##0">
                  <c:v>61816.714285714283</c:v>
                </c:pt>
                <c:pt idx="320" formatCode="#,##0">
                  <c:v>61832.857142857145</c:v>
                </c:pt>
                <c:pt idx="321" formatCode="#,##0">
                  <c:v>63179.571428571428</c:v>
                </c:pt>
                <c:pt idx="322" formatCode="#,##0">
                  <c:v>63226</c:v>
                </c:pt>
                <c:pt idx="323" formatCode="#,##0">
                  <c:v>61385.428571428572</c:v>
                </c:pt>
                <c:pt idx="324" formatCode="#,##0">
                  <c:v>60968</c:v>
                </c:pt>
                <c:pt idx="325" formatCode="#,##0">
                  <c:v>61680.142857142855</c:v>
                </c:pt>
                <c:pt idx="326" formatCode="#,##0">
                  <c:v>62400.571428571428</c:v>
                </c:pt>
                <c:pt idx="327" formatCode="#,##0">
                  <c:v>62666.857142857145</c:v>
                </c:pt>
                <c:pt idx="328" formatCode="#,##0">
                  <c:v>63298</c:v>
                </c:pt>
                <c:pt idx="329" formatCode="#,##0">
                  <c:v>63949.428571428572</c:v>
                </c:pt>
                <c:pt idx="330" formatCode="#,##0">
                  <c:v>66661.28571428571</c:v>
                </c:pt>
                <c:pt idx="331" formatCode="#,##0">
                  <c:v>69493.571428571435</c:v>
                </c:pt>
                <c:pt idx="332" formatCode="#,##0">
                  <c:v>69401.857142857145</c:v>
                </c:pt>
                <c:pt idx="333" formatCode="#,##0">
                  <c:v>69642.28571428571</c:v>
                </c:pt>
                <c:pt idx="334" formatCode="#,##0">
                  <c:v>69168.857142857145</c:v>
                </c:pt>
                <c:pt idx="335" formatCode="#,##0">
                  <c:v>68641.28571428571</c:v>
                </c:pt>
                <c:pt idx="336" formatCode="#,##0">
                  <c:v>68142.428571428565</c:v>
                </c:pt>
                <c:pt idx="337" formatCode="#,##0">
                  <c:v>67739.142857142855</c:v>
                </c:pt>
                <c:pt idx="338" formatCode="#,##0">
                  <c:v>65091.142857142855</c:v>
                </c:pt>
                <c:pt idx="339" formatCode="#,##0">
                  <c:v>64958.714285714283</c:v>
                </c:pt>
                <c:pt idx="340" formatCode="#,##0">
                  <c:v>64264.571428571428</c:v>
                </c:pt>
                <c:pt idx="341" formatCode="#,##0">
                  <c:v>63812.857142857145</c:v>
                </c:pt>
                <c:pt idx="342" formatCode="#,##0">
                  <c:v>62448.285714285717</c:v>
                </c:pt>
                <c:pt idx="343" formatCode="#,##0">
                  <c:v>61903.428571428572</c:v>
                </c:pt>
                <c:pt idx="344" formatCode="#,##0">
                  <c:v>61238.714285714283</c:v>
                </c:pt>
                <c:pt idx="345" formatCode="#,##0">
                  <c:v>61634</c:v>
                </c:pt>
                <c:pt idx="346" formatCode="#,##0">
                  <c:v>58431.714285714283</c:v>
                </c:pt>
                <c:pt idx="347" formatCode="#,##0">
                  <c:v>54524.428571428572</c:v>
                </c:pt>
                <c:pt idx="348" formatCode="#,##0">
                  <c:v>53719.857142857145</c:v>
                </c:pt>
                <c:pt idx="349" formatCode="#,##0">
                  <c:v>51965.142857142855</c:v>
                </c:pt>
                <c:pt idx="350" formatCode="#,##0">
                  <c:v>46290.714285714283</c:v>
                </c:pt>
                <c:pt idx="351" formatCode="#,##0">
                  <c:v>40270</c:v>
                </c:pt>
                <c:pt idx="352" formatCode="#,##0">
                  <c:v>36428</c:v>
                </c:pt>
                <c:pt idx="353" formatCode="#,##0">
                  <c:v>41408.571428571428</c:v>
                </c:pt>
                <c:pt idx="354" formatCode="#,##0">
                  <c:v>45931.857142857145</c:v>
                </c:pt>
                <c:pt idx="355" formatCode="#,##0">
                  <c:v>46923.714285714283</c:v>
                </c:pt>
                <c:pt idx="356" formatCode="#,##0">
                  <c:v>49807.142857142855</c:v>
                </c:pt>
                <c:pt idx="357" formatCode="#,##0">
                  <c:v>55130.571428571428</c:v>
                </c:pt>
                <c:pt idx="358" formatCode="#,##0">
                  <c:v>61537.285714285717</c:v>
                </c:pt>
                <c:pt idx="359" formatCode="#,##0">
                  <c:v>65098.285714285717</c:v>
                </c:pt>
                <c:pt idx="360" formatCode="#,##0">
                  <c:v>61534.142857142855</c:v>
                </c:pt>
                <c:pt idx="361" formatCode="#,##0">
                  <c:v>59536.428571428572</c:v>
                </c:pt>
                <c:pt idx="362" formatCode="#,##0">
                  <c:v>58478.857142857145</c:v>
                </c:pt>
                <c:pt idx="363" formatCode="#,##0">
                  <c:v>56924.857142857145</c:v>
                </c:pt>
                <c:pt idx="364" formatCode="#,##0">
                  <c:v>52310.285714285717</c:v>
                </c:pt>
                <c:pt idx="365" formatCode="#,##0">
                  <c:v>53328.857142857145</c:v>
                </c:pt>
                <c:pt idx="366" formatCode="#,##0">
                  <c:v>52407.714285714283</c:v>
                </c:pt>
                <c:pt idx="367" formatCode="#,##0">
                  <c:v>50345</c:v>
                </c:pt>
                <c:pt idx="368" formatCode="#,##0">
                  <c:v>48688.571428571428</c:v>
                </c:pt>
                <c:pt idx="369" formatCode="#,##0">
                  <c:v>49898</c:v>
                </c:pt>
                <c:pt idx="370" formatCode="#,##0">
                  <c:v>51844</c:v>
                </c:pt>
                <c:pt idx="371" formatCode="#,##0">
                  <c:v>56798.285714285717</c:v>
                </c:pt>
                <c:pt idx="372" formatCode="#,##0">
                  <c:v>58637.142857142855</c:v>
                </c:pt>
                <c:pt idx="373" formatCode="#,##0">
                  <c:v>59020.714285714283</c:v>
                </c:pt>
                <c:pt idx="374" formatCode="#,##0">
                  <c:v>60090</c:v>
                </c:pt>
                <c:pt idx="375" formatCode="#,##0">
                  <c:v>64806.285714285717</c:v>
                </c:pt>
                <c:pt idx="376" formatCode="#,##0">
                  <c:v>63938.428571428572</c:v>
                </c:pt>
                <c:pt idx="377" formatCode="#,##0">
                  <c:v>63724.428571428572</c:v>
                </c:pt>
                <c:pt idx="378" formatCode="#,##0">
                  <c:v>64834.714285714283</c:v>
                </c:pt>
                <c:pt idx="379" formatCode="#,##0">
                  <c:v>62401</c:v>
                </c:pt>
                <c:pt idx="380" formatCode="#,##0">
                  <c:v>63829.714285714283</c:v>
                </c:pt>
                <c:pt idx="381" formatCode="#,##0">
                  <c:v>66192.857142857145</c:v>
                </c:pt>
                <c:pt idx="382" formatCode="#,##0">
                  <c:v>65162.285714285717</c:v>
                </c:pt>
                <c:pt idx="383" formatCode="#,##0">
                  <c:v>65666.571428571435</c:v>
                </c:pt>
                <c:pt idx="384" formatCode="#,##0">
                  <c:v>65087.571428571428</c:v>
                </c:pt>
                <c:pt idx="385" formatCode="#,##0">
                  <c:v>65341.285714285717</c:v>
                </c:pt>
                <c:pt idx="386" formatCode="#,##0">
                  <c:v>64812.428571428572</c:v>
                </c:pt>
                <c:pt idx="387" formatCode="#,##0">
                  <c:v>65577.28571428571</c:v>
                </c:pt>
                <c:pt idx="388" formatCode="#,##0">
                  <c:v>65305.714285714283</c:v>
                </c:pt>
                <c:pt idx="389" formatCode="#,##0">
                  <c:v>64998.285714285717</c:v>
                </c:pt>
                <c:pt idx="390" formatCode="#,##0">
                  <c:v>65188.285714285717</c:v>
                </c:pt>
                <c:pt idx="391" formatCode="#,##0">
                  <c:v>65603.71428571429</c:v>
                </c:pt>
                <c:pt idx="392" formatCode="#,##0">
                  <c:v>65571.142857142855</c:v>
                </c:pt>
                <c:pt idx="393" formatCode="#,##0">
                  <c:v>65451.428571428572</c:v>
                </c:pt>
                <c:pt idx="394" formatCode="#,##0">
                  <c:v>64266.142857142855</c:v>
                </c:pt>
                <c:pt idx="395" formatCode="#,##0">
                  <c:v>62114.142857142855</c:v>
                </c:pt>
                <c:pt idx="396" formatCode="#,##0">
                  <c:v>58188.142857142855</c:v>
                </c:pt>
                <c:pt idx="397" formatCode="#,##0">
                  <c:v>57303.142857142855</c:v>
                </c:pt>
                <c:pt idx="398" formatCode="#,##0">
                  <c:v>57059.428571428572</c:v>
                </c:pt>
                <c:pt idx="399" formatCode="#,##0">
                  <c:v>57183.428571428572</c:v>
                </c:pt>
                <c:pt idx="400" formatCode="#,##0">
                  <c:v>58048.571428571428</c:v>
                </c:pt>
                <c:pt idx="401" formatCode="#,##0">
                  <c:v>58137.428571428572</c:v>
                </c:pt>
                <c:pt idx="402" formatCode="#,##0">
                  <c:v>60454.142857142855</c:v>
                </c:pt>
                <c:pt idx="403" formatCode="#,##0">
                  <c:v>63886.285714285717</c:v>
                </c:pt>
                <c:pt idx="404" formatCode="#,##0">
                  <c:v>64688.571428571428</c:v>
                </c:pt>
                <c:pt idx="405" formatCode="#,##0">
                  <c:v>64884.857142857145</c:v>
                </c:pt>
                <c:pt idx="406" formatCode="#,##0">
                  <c:v>64810.571428571428</c:v>
                </c:pt>
                <c:pt idx="407" formatCode="#,##0">
                  <c:v>64333.714285714283</c:v>
                </c:pt>
                <c:pt idx="408" formatCode="#,##0">
                  <c:v>64500.428571428572</c:v>
                </c:pt>
                <c:pt idx="409" formatCode="#,##0">
                  <c:v>64599.571428571428</c:v>
                </c:pt>
                <c:pt idx="410" formatCode="#,##0">
                  <c:v>64706.285714285717</c:v>
                </c:pt>
                <c:pt idx="411" formatCode="#,##0">
                  <c:v>64208.142857142855</c:v>
                </c:pt>
                <c:pt idx="412" formatCode="#,##0">
                  <c:v>65407.714285714283</c:v>
                </c:pt>
                <c:pt idx="413" formatCode="#,##0">
                  <c:v>64219.857142857145</c:v>
                </c:pt>
                <c:pt idx="414" formatCode="#,##0">
                  <c:v>63991.714285714283</c:v>
                </c:pt>
                <c:pt idx="415" formatCode="#,##0">
                  <c:v>64564.571428571428</c:v>
                </c:pt>
                <c:pt idx="416" formatCode="#,##0">
                  <c:v>63167</c:v>
                </c:pt>
                <c:pt idx="417" formatCode="#,##0">
                  <c:v>63583.142857142855</c:v>
                </c:pt>
                <c:pt idx="418" formatCode="#,##0">
                  <c:v>64168.857142857145</c:v>
                </c:pt>
                <c:pt idx="419" formatCode="#,##0">
                  <c:v>63761.714285714283</c:v>
                </c:pt>
                <c:pt idx="420" formatCode="#,##0">
                  <c:v>64820.857142857145</c:v>
                </c:pt>
                <c:pt idx="421" formatCode="#,##0">
                  <c:v>64924</c:v>
                </c:pt>
                <c:pt idx="422" formatCode="#,##0">
                  <c:v>64527.857142857145</c:v>
                </c:pt>
                <c:pt idx="423" formatCode="#,##0">
                  <c:v>66471.142857142855</c:v>
                </c:pt>
                <c:pt idx="424" formatCode="#,##0">
                  <c:v>65823.428571428565</c:v>
                </c:pt>
                <c:pt idx="425" formatCode="#,##0">
                  <c:v>65429</c:v>
                </c:pt>
                <c:pt idx="426" formatCode="#,##0">
                  <c:v>64903.428571428572</c:v>
                </c:pt>
                <c:pt idx="427" formatCode="#,##0">
                  <c:v>64798.285714285717</c:v>
                </c:pt>
                <c:pt idx="428" formatCode="#,##0">
                  <c:v>65660.428571428565</c:v>
                </c:pt>
                <c:pt idx="429" formatCode="#,##0">
                  <c:v>65725.142857142855</c:v>
                </c:pt>
                <c:pt idx="430" formatCode="#,##0">
                  <c:v>65548.571428571435</c:v>
                </c:pt>
                <c:pt idx="431" formatCode="#,##0">
                  <c:v>67167.142857142855</c:v>
                </c:pt>
                <c:pt idx="432" formatCode="#,##0">
                  <c:v>68444.71428571429</c:v>
                </c:pt>
                <c:pt idx="433" formatCode="#,##0">
                  <c:v>68628.142857142855</c:v>
                </c:pt>
                <c:pt idx="434" formatCode="#,##0">
                  <c:v>68561.142857142855</c:v>
                </c:pt>
                <c:pt idx="435" formatCode="#,##0">
                  <c:v>66266.857142857145</c:v>
                </c:pt>
                <c:pt idx="436" formatCode="#,##0">
                  <c:v>59877.857142857145</c:v>
                </c:pt>
                <c:pt idx="437" formatCode="#,##0">
                  <c:v>51670.714285714283</c:v>
                </c:pt>
                <c:pt idx="438" formatCode="#,##0">
                  <c:v>45247.857142857145</c:v>
                </c:pt>
                <c:pt idx="439" formatCode="#,##0">
                  <c:v>43615.285714285717</c:v>
                </c:pt>
                <c:pt idx="440" formatCode="#,##0">
                  <c:v>43068.142857142855</c:v>
                </c:pt>
                <c:pt idx="441" formatCode="#,##0">
                  <c:v>43687</c:v>
                </c:pt>
                <c:pt idx="442" formatCode="#,##0">
                  <c:v>46790</c:v>
                </c:pt>
                <c:pt idx="443" formatCode="#,##0">
                  <c:v>55916.428571428572</c:v>
                </c:pt>
                <c:pt idx="444" formatCode="#,##0">
                  <c:v>66418.142857142855</c:v>
                </c:pt>
                <c:pt idx="445" formatCode="#,##0">
                  <c:v>73879.428571428565</c:v>
                </c:pt>
                <c:pt idx="446" formatCode="#,##0">
                  <c:v>78948.71428571429</c:v>
                </c:pt>
                <c:pt idx="447" formatCode="#,##0">
                  <c:v>81779.571428571435</c:v>
                </c:pt>
                <c:pt idx="448" formatCode="#,##0">
                  <c:v>82447.571428571435</c:v>
                </c:pt>
                <c:pt idx="449" formatCode="#,##0">
                  <c:v>82067.71428571429</c:v>
                </c:pt>
                <c:pt idx="450" formatCode="#,##0">
                  <c:v>79998.28571428571</c:v>
                </c:pt>
                <c:pt idx="451" formatCode="#,##0">
                  <c:v>82659.71428571429</c:v>
                </c:pt>
                <c:pt idx="452" formatCode="#,##0">
                  <c:v>86106.857142857145</c:v>
                </c:pt>
                <c:pt idx="453" formatCode="#,##0">
                  <c:v>85829.571428571435</c:v>
                </c:pt>
                <c:pt idx="454" formatCode="#,##0">
                  <c:v>86171.28571428571</c:v>
                </c:pt>
                <c:pt idx="455" formatCode="#,##0">
                  <c:v>84960</c:v>
                </c:pt>
                <c:pt idx="456" formatCode="#,##0">
                  <c:v>82461.428571428565</c:v>
                </c:pt>
                <c:pt idx="457" formatCode="#,##0">
                  <c:v>84497.28571428571</c:v>
                </c:pt>
                <c:pt idx="458" formatCode="#,##0">
                  <c:v>85542</c:v>
                </c:pt>
                <c:pt idx="459" formatCode="#,##0">
                  <c:v>83124.71428571429</c:v>
                </c:pt>
                <c:pt idx="460" formatCode="#,##0">
                  <c:v>82154.142857142855</c:v>
                </c:pt>
                <c:pt idx="461" formatCode="#,##0">
                  <c:v>81610.571428571435</c:v>
                </c:pt>
                <c:pt idx="462" formatCode="#,##0">
                  <c:v>85322.857142857145</c:v>
                </c:pt>
                <c:pt idx="463" formatCode="#,##0">
                  <c:v>91465</c:v>
                </c:pt>
                <c:pt idx="464" formatCode="#,##0">
                  <c:v>93668.28571428571</c:v>
                </c:pt>
                <c:pt idx="465" formatCode="#,##0">
                  <c:v>93350.71428571429</c:v>
                </c:pt>
                <c:pt idx="466" formatCode="#,##0">
                  <c:v>94625.571428571435</c:v>
                </c:pt>
                <c:pt idx="467" formatCode="#,##0">
                  <c:v>95517.71428571429</c:v>
                </c:pt>
                <c:pt idx="468" formatCode="#,##0">
                  <c:v>96268.857142857145</c:v>
                </c:pt>
                <c:pt idx="469" formatCode="#,##0">
                  <c:v>97250.142857142855</c:v>
                </c:pt>
                <c:pt idx="470" formatCode="#,##0">
                  <c:v>95086.857142857145</c:v>
                </c:pt>
                <c:pt idx="471" formatCode="#,##0">
                  <c:v>97973.428571428565</c:v>
                </c:pt>
                <c:pt idx="472" formatCode="#,##0">
                  <c:v>100322.42857142857</c:v>
                </c:pt>
                <c:pt idx="473" formatCode="#,##0">
                  <c:v>103816.85714285714</c:v>
                </c:pt>
                <c:pt idx="474" formatCode="#,##0">
                  <c:v>106490.42857142857</c:v>
                </c:pt>
                <c:pt idx="475" formatCode="#,##0">
                  <c:v>108648.14285714286</c:v>
                </c:pt>
                <c:pt idx="476" formatCode="#,##0">
                  <c:v>111766.71428571429</c:v>
                </c:pt>
                <c:pt idx="477" formatCode="#,##0">
                  <c:v>118696</c:v>
                </c:pt>
                <c:pt idx="478" formatCode="#,##0">
                  <c:v>119562.71428571429</c:v>
                </c:pt>
                <c:pt idx="479" formatCode="#,##0">
                  <c:v>120805.57142857143</c:v>
                </c:pt>
                <c:pt idx="480" formatCode="#,##0">
                  <c:v>122694.71428571429</c:v>
                </c:pt>
                <c:pt idx="481" formatCode="#,##0">
                  <c:v>124083.42857142857</c:v>
                </c:pt>
                <c:pt idx="482" formatCode="#,##0">
                  <c:v>126050.42857142857</c:v>
                </c:pt>
                <c:pt idx="483" formatCode="#,##0">
                  <c:v>127967.14285714286</c:v>
                </c:pt>
                <c:pt idx="484" formatCode="#,##0">
                  <c:v>128174.85714285714</c:v>
                </c:pt>
                <c:pt idx="485" formatCode="#,##0">
                  <c:v>130788.42857142857</c:v>
                </c:pt>
                <c:pt idx="486" formatCode="#,##0">
                  <c:v>132601.71428571429</c:v>
                </c:pt>
                <c:pt idx="487" formatCode="#,##0">
                  <c:v>135686.42857142858</c:v>
                </c:pt>
                <c:pt idx="488" formatCode="#,##0">
                  <c:v>138819.28571428571</c:v>
                </c:pt>
                <c:pt idx="489" formatCode="#,##0">
                  <c:v>140523.28571428571</c:v>
                </c:pt>
                <c:pt idx="490" formatCode="#,##0">
                  <c:v>146095.57142857142</c:v>
                </c:pt>
                <c:pt idx="491" formatCode="#,##0">
                  <c:v>154167.28571428571</c:v>
                </c:pt>
                <c:pt idx="492" formatCode="#,##0">
                  <c:v>160620.14285714287</c:v>
                </c:pt>
                <c:pt idx="493" formatCode="#,##0">
                  <c:v>170095.42857142858</c:v>
                </c:pt>
                <c:pt idx="494" formatCode="#,##0">
                  <c:v>175428.57142857142</c:v>
                </c:pt>
                <c:pt idx="495" formatCode="#,##0">
                  <c:v>180912.14285714287</c:v>
                </c:pt>
                <c:pt idx="496" formatCode="#,##0">
                  <c:v>186573.42857142858</c:v>
                </c:pt>
                <c:pt idx="497" formatCode="#,##0">
                  <c:v>192863.42857142858</c:v>
                </c:pt>
                <c:pt idx="498" formatCode="#,##0">
                  <c:v>198803.57142857142</c:v>
                </c:pt>
                <c:pt idx="499" formatCode="#,##0">
                  <c:v>205760.42857142858</c:v>
                </c:pt>
                <c:pt idx="500" formatCode="#,##0">
                  <c:v>211274.28571428571</c:v>
                </c:pt>
                <c:pt idx="501" formatCode="#,##0">
                  <c:v>219393.28571428571</c:v>
                </c:pt>
                <c:pt idx="502" formatCode="#,##0">
                  <c:v>224207.42857142858</c:v>
                </c:pt>
                <c:pt idx="503" formatCode="#,##0">
                  <c:v>225844.71428571429</c:v>
                </c:pt>
                <c:pt idx="504" formatCode="#,##0">
                  <c:v>219015</c:v>
                </c:pt>
                <c:pt idx="505" formatCode="#,##0">
                  <c:v>206530.14285714287</c:v>
                </c:pt>
                <c:pt idx="506" formatCode="#,##0">
                  <c:v>213017.42857142858</c:v>
                </c:pt>
                <c:pt idx="507" formatCode="#,##0">
                  <c:v>215262.28571428571</c:v>
                </c:pt>
                <c:pt idx="508" formatCode="#,##0">
                  <c:v>215448.57142857142</c:v>
                </c:pt>
                <c:pt idx="509" formatCode="#,##0">
                  <c:v>212670.57142857142</c:v>
                </c:pt>
                <c:pt idx="510" formatCode="#,##0">
                  <c:v>212582.57142857142</c:v>
                </c:pt>
                <c:pt idx="511" formatCode="#,##0">
                  <c:v>225605.28571428571</c:v>
                </c:pt>
                <c:pt idx="512" formatCode="#,##0">
                  <c:v>243388</c:v>
                </c:pt>
                <c:pt idx="513" formatCode="#,##0">
                  <c:v>238885.71428571429</c:v>
                </c:pt>
                <c:pt idx="514" formatCode="#,##0">
                  <c:v>235734</c:v>
                </c:pt>
                <c:pt idx="515" formatCode="#,##0">
                  <c:v>234171.85714285713</c:v>
                </c:pt>
                <c:pt idx="516" formatCode="#,##0">
                  <c:v>234915.71428571429</c:v>
                </c:pt>
                <c:pt idx="517" formatCode="#,##0">
                  <c:v>233576.71428571429</c:v>
                </c:pt>
                <c:pt idx="518" formatCode="#,##0">
                  <c:v>230361.28571428571</c:v>
                </c:pt>
                <c:pt idx="519" formatCode="#,##0">
                  <c:v>225292.57142857142</c:v>
                </c:pt>
                <c:pt idx="520" formatCode="#,##0">
                  <c:v>223235.71428571429</c:v>
                </c:pt>
                <c:pt idx="521" formatCode="#,##0">
                  <c:v>221146</c:v>
                </c:pt>
                <c:pt idx="522" formatCode="#,##0">
                  <c:v>220292.57142857142</c:v>
                </c:pt>
                <c:pt idx="523" formatCode="#,##0">
                  <c:v>218616.14285714287</c:v>
                </c:pt>
                <c:pt idx="524" formatCode="#,##0">
                  <c:v>217757</c:v>
                </c:pt>
                <c:pt idx="525" formatCode="#,##0">
                  <c:v>216789.28571428571</c:v>
                </c:pt>
                <c:pt idx="526" formatCode="#,##0">
                  <c:v>212287.42857142858</c:v>
                </c:pt>
                <c:pt idx="527" formatCode="#,##0">
                  <c:v>198739</c:v>
                </c:pt>
                <c:pt idx="528" formatCode="#,##0">
                  <c:v>197092.57142857142</c:v>
                </c:pt>
                <c:pt idx="529" formatCode="#,##0">
                  <c:v>195206.14285714287</c:v>
                </c:pt>
                <c:pt idx="530" formatCode="#,##0">
                  <c:v>194096.71428571429</c:v>
                </c:pt>
                <c:pt idx="531" formatCode="#,##0">
                  <c:v>191783.57142857142</c:v>
                </c:pt>
                <c:pt idx="532" formatCode="#,##0">
                  <c:v>183364.14285714287</c:v>
                </c:pt>
                <c:pt idx="533" formatCode="#,##0">
                  <c:v>172845.14285714287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579-A2B3-F1ED3ACB542B}"/>
            </c:ext>
          </c:extLst>
        </c:ser>
        <c:ser>
          <c:idx val="2"/>
          <c:order val="2"/>
          <c:tx>
            <c:strRef>
              <c:f>'Statistik Harian'!$AN$1</c:f>
              <c:strCache>
                <c:ptCount val="1"/>
                <c:pt idx="0">
                  <c:v>Jumlah orang diperiksa (rata-rata 7 hari)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Harian'!$AN$2:$AN$1461</c:f>
              <c:numCache>
                <c:formatCode>General</c:formatCode>
                <c:ptCount val="1460"/>
                <c:pt idx="50" formatCode="#,##0">
                  <c:v>2051.4285714285716</c:v>
                </c:pt>
                <c:pt idx="51" formatCode="#,##0">
                  <c:v>1953.1428571428571</c:v>
                </c:pt>
                <c:pt idx="52" formatCode="#,##0">
                  <c:v>1918.4285714285713</c:v>
                </c:pt>
                <c:pt idx="53" formatCode="#,##0">
                  <c:v>1874.1428571428571</c:v>
                </c:pt>
                <c:pt idx="54" formatCode="#,##0">
                  <c:v>2107.8571428571427</c:v>
                </c:pt>
                <c:pt idx="55" formatCode="#,##0">
                  <c:v>2237.1428571428573</c:v>
                </c:pt>
                <c:pt idx="56" formatCode="#,##0">
                  <c:v>2338.7142857142858</c:v>
                </c:pt>
                <c:pt idx="57" formatCode="#,##0">
                  <c:v>2917.5714285714284</c:v>
                </c:pt>
                <c:pt idx="58" formatCode="#,##0">
                  <c:v>3386.2857142857142</c:v>
                </c:pt>
                <c:pt idx="59" formatCode="#,##0">
                  <c:v>3710.7142857142858</c:v>
                </c:pt>
                <c:pt idx="60" formatCode="#,##0">
                  <c:v>3903.8571428571427</c:v>
                </c:pt>
                <c:pt idx="61" formatCode="#,##0">
                  <c:v>3719.7142857142858</c:v>
                </c:pt>
                <c:pt idx="62" formatCode="#,##0">
                  <c:v>3807.4285714285716</c:v>
                </c:pt>
                <c:pt idx="63" formatCode="#,##0">
                  <c:v>3768.5714285714284</c:v>
                </c:pt>
                <c:pt idx="64" formatCode="#,##0">
                  <c:v>3598.8571428571427</c:v>
                </c:pt>
                <c:pt idx="65" formatCode="#,##0">
                  <c:v>3480.8571428571427</c:v>
                </c:pt>
                <c:pt idx="66" formatCode="#,##0">
                  <c:v>3831.8571428571427</c:v>
                </c:pt>
                <c:pt idx="67" formatCode="#,##0">
                  <c:v>4118.7142857142853</c:v>
                </c:pt>
                <c:pt idx="68" formatCode="#,##0">
                  <c:v>4348.5714285714284</c:v>
                </c:pt>
                <c:pt idx="69" formatCode="#,##0">
                  <c:v>4328.1428571428569</c:v>
                </c:pt>
                <c:pt idx="70" formatCode="#,##0">
                  <c:v>4400.5714285714284</c:v>
                </c:pt>
                <c:pt idx="71" formatCode="#,##0">
                  <c:v>4370.8571428571431</c:v>
                </c:pt>
                <c:pt idx="72" formatCode="#,##0">
                  <c:v>4442.2857142857147</c:v>
                </c:pt>
                <c:pt idx="73" formatCode="#,##0">
                  <c:v>4099.8571428571431</c:v>
                </c:pt>
                <c:pt idx="74" formatCode="#,##0">
                  <c:v>3860.8571428571427</c:v>
                </c:pt>
                <c:pt idx="75" formatCode="#,##0">
                  <c:v>3860.1428571428573</c:v>
                </c:pt>
                <c:pt idx="76" formatCode="#,##0">
                  <c:v>3811</c:v>
                </c:pt>
                <c:pt idx="77" formatCode="#,##0">
                  <c:v>4010.1428571428573</c:v>
                </c:pt>
                <c:pt idx="78" formatCode="#,##0">
                  <c:v>4366.7142857142853</c:v>
                </c:pt>
                <c:pt idx="79" formatCode="#,##0">
                  <c:v>4651.5714285714284</c:v>
                </c:pt>
                <c:pt idx="80" formatCode="#,##0">
                  <c:v>5272.7142857142853</c:v>
                </c:pt>
                <c:pt idx="81" formatCode="#,##0">
                  <c:v>5758.5714285714284</c:v>
                </c:pt>
                <c:pt idx="82" formatCode="#,##0">
                  <c:v>5627.2857142857147</c:v>
                </c:pt>
                <c:pt idx="83" formatCode="#,##0">
                  <c:v>5736.7142857142853</c:v>
                </c:pt>
                <c:pt idx="84" formatCode="#,##0">
                  <c:v>5786.1428571428569</c:v>
                </c:pt>
                <c:pt idx="85" formatCode="#,##0">
                  <c:v>5911.2857142857147</c:v>
                </c:pt>
                <c:pt idx="86" formatCode="#,##0">
                  <c:v>5848.1428571428569</c:v>
                </c:pt>
                <c:pt idx="87" formatCode="#,##0">
                  <c:v>5170.8571428571431</c:v>
                </c:pt>
                <c:pt idx="88" formatCode="#,##0">
                  <c:v>5819.1428571428569</c:v>
                </c:pt>
                <c:pt idx="89" formatCode="#,##0">
                  <c:v>6251.4285714285716</c:v>
                </c:pt>
                <c:pt idx="90" formatCode="#,##0">
                  <c:v>6988.7142857142853</c:v>
                </c:pt>
                <c:pt idx="91" formatCode="#,##0">
                  <c:v>7092.1428571428569</c:v>
                </c:pt>
                <c:pt idx="92" formatCode="#,##0">
                  <c:v>7273.5714285714284</c:v>
                </c:pt>
                <c:pt idx="93" formatCode="#,##0">
                  <c:v>7203.5714285714284</c:v>
                </c:pt>
                <c:pt idx="94" formatCode="#,##0">
                  <c:v>7377.8571428571431</c:v>
                </c:pt>
                <c:pt idx="95" formatCode="#,##0">
                  <c:v>6853</c:v>
                </c:pt>
                <c:pt idx="96" formatCode="#,##0">
                  <c:v>6503.1428571428569</c:v>
                </c:pt>
                <c:pt idx="97" formatCode="#,##0">
                  <c:v>6045.2857142857147</c:v>
                </c:pt>
                <c:pt idx="98" formatCode="#,##0">
                  <c:v>6243.7142857142853</c:v>
                </c:pt>
                <c:pt idx="99" formatCode="#,##0">
                  <c:v>5863.5714285714284</c:v>
                </c:pt>
                <c:pt idx="100" formatCode="#,##0">
                  <c:v>6133.5714285714284</c:v>
                </c:pt>
                <c:pt idx="101" formatCode="#,##0">
                  <c:v>6476.7142857142853</c:v>
                </c:pt>
                <c:pt idx="102" formatCode="#,##0">
                  <c:v>6933.5714285714284</c:v>
                </c:pt>
                <c:pt idx="103" formatCode="#,##0">
                  <c:v>7683.8571428571431</c:v>
                </c:pt>
                <c:pt idx="104" formatCode="#,##0">
                  <c:v>7822.8571428571431</c:v>
                </c:pt>
                <c:pt idx="105" formatCode="#,##0">
                  <c:v>8236.5714285714294</c:v>
                </c:pt>
                <c:pt idx="106" formatCode="#,##0">
                  <c:v>8685.7142857142862</c:v>
                </c:pt>
                <c:pt idx="107" formatCode="#,##0">
                  <c:v>9141.1428571428569</c:v>
                </c:pt>
                <c:pt idx="108" formatCode="#,##0">
                  <c:v>9204.8571428571431</c:v>
                </c:pt>
                <c:pt idx="109" formatCode="#,##0">
                  <c:v>8740.4285714285706</c:v>
                </c:pt>
                <c:pt idx="110" formatCode="#,##0">
                  <c:v>8596</c:v>
                </c:pt>
                <c:pt idx="111" formatCode="#,##0">
                  <c:v>9132.4285714285706</c:v>
                </c:pt>
                <c:pt idx="112" formatCode="#,##0">
                  <c:v>8910.2857142857138</c:v>
                </c:pt>
                <c:pt idx="113" formatCode="#,##0">
                  <c:v>9377.2857142857138</c:v>
                </c:pt>
                <c:pt idx="114" formatCode="#,##0">
                  <c:v>9785.5714285714294</c:v>
                </c:pt>
                <c:pt idx="115" formatCode="#,##0">
                  <c:v>10475.142857142857</c:v>
                </c:pt>
                <c:pt idx="116" formatCode="#,##0">
                  <c:v>10730.142857142857</c:v>
                </c:pt>
                <c:pt idx="117" formatCode="#,##0">
                  <c:v>10504.428571428571</c:v>
                </c:pt>
                <c:pt idx="118" formatCode="#,##0">
                  <c:v>10366.571428571429</c:v>
                </c:pt>
                <c:pt idx="119" formatCode="#,##0">
                  <c:v>10805.285714285714</c:v>
                </c:pt>
                <c:pt idx="120" formatCode="#,##0">
                  <c:v>11199.857142857143</c:v>
                </c:pt>
                <c:pt idx="121" formatCode="#,##0">
                  <c:v>10853.428571428571</c:v>
                </c:pt>
                <c:pt idx="122" formatCode="#,##0">
                  <c:v>11437.571428571429</c:v>
                </c:pt>
                <c:pt idx="123" formatCode="#,##0">
                  <c:v>11442.857142857143</c:v>
                </c:pt>
                <c:pt idx="124" formatCode="#,##0">
                  <c:v>11934.142857142857</c:v>
                </c:pt>
                <c:pt idx="125" formatCode="#,##0">
                  <c:v>12343</c:v>
                </c:pt>
                <c:pt idx="126" formatCode="#,##0">
                  <c:v>12205.857142857143</c:v>
                </c:pt>
                <c:pt idx="127" formatCode="#,##0">
                  <c:v>11888.285714285714</c:v>
                </c:pt>
                <c:pt idx="128" formatCode="#,##0">
                  <c:v>12135.428571428571</c:v>
                </c:pt>
                <c:pt idx="129" formatCode="#,##0">
                  <c:v>11071.142857142857</c:v>
                </c:pt>
                <c:pt idx="130" formatCode="#,##0">
                  <c:v>11489.142857142857</c:v>
                </c:pt>
                <c:pt idx="131" formatCode="#,##0">
                  <c:v>11558.857142857143</c:v>
                </c:pt>
                <c:pt idx="132" formatCode="#,##0">
                  <c:v>11152.142857142857</c:v>
                </c:pt>
                <c:pt idx="133" formatCode="#,##0">
                  <c:v>11343.571428571429</c:v>
                </c:pt>
                <c:pt idx="134" formatCode="#,##0">
                  <c:v>11731.285714285714</c:v>
                </c:pt>
                <c:pt idx="135" formatCode="#,##0">
                  <c:v>11675.857142857143</c:v>
                </c:pt>
                <c:pt idx="136" formatCode="#,##0">
                  <c:v>12333.857142857143</c:v>
                </c:pt>
                <c:pt idx="137" formatCode="#,##0">
                  <c:v>12421.428571428571</c:v>
                </c:pt>
                <c:pt idx="138" formatCode="#,##0">
                  <c:v>12307.285714285714</c:v>
                </c:pt>
                <c:pt idx="139" formatCode="#,##0">
                  <c:v>12906.857142857143</c:v>
                </c:pt>
                <c:pt idx="140" formatCode="#,##0">
                  <c:v>13668.571428571429</c:v>
                </c:pt>
                <c:pt idx="141" formatCode="#,##0">
                  <c:v>13138.714285714286</c:v>
                </c:pt>
                <c:pt idx="142" formatCode="#,##0">
                  <c:v>13306.571428571429</c:v>
                </c:pt>
                <c:pt idx="143" formatCode="#,##0">
                  <c:v>13327.857142857143</c:v>
                </c:pt>
                <c:pt idx="144" formatCode="#,##0">
                  <c:v>13173.571428571429</c:v>
                </c:pt>
                <c:pt idx="145" formatCode="#,##0">
                  <c:v>12816</c:v>
                </c:pt>
                <c:pt idx="146" formatCode="#,##0">
                  <c:v>12492.714285714286</c:v>
                </c:pt>
                <c:pt idx="147" formatCode="#,##0">
                  <c:v>12189.142857142857</c:v>
                </c:pt>
                <c:pt idx="148" formatCode="#,##0">
                  <c:v>13057.285714285714</c:v>
                </c:pt>
                <c:pt idx="149" formatCode="#,##0">
                  <c:v>13292.285714285714</c:v>
                </c:pt>
                <c:pt idx="150" formatCode="#,##0">
                  <c:v>12777</c:v>
                </c:pt>
                <c:pt idx="151" formatCode="#,##0">
                  <c:v>12376.571428571429</c:v>
                </c:pt>
                <c:pt idx="152" formatCode="#,##0">
                  <c:v>12200.285714285714</c:v>
                </c:pt>
                <c:pt idx="153" formatCode="#,##0">
                  <c:v>12369.285714285714</c:v>
                </c:pt>
                <c:pt idx="154" formatCode="#,##0">
                  <c:v>12117</c:v>
                </c:pt>
                <c:pt idx="155" formatCode="#,##0">
                  <c:v>11668.857142857143</c:v>
                </c:pt>
                <c:pt idx="156" formatCode="#,##0">
                  <c:v>11472.571428571429</c:v>
                </c:pt>
                <c:pt idx="157" formatCode="#,##0">
                  <c:v>12195.857142857143</c:v>
                </c:pt>
                <c:pt idx="158" formatCode="#,##0">
                  <c:v>12529.714285714286</c:v>
                </c:pt>
                <c:pt idx="159" formatCode="#,##0">
                  <c:v>12891.714285714286</c:v>
                </c:pt>
                <c:pt idx="160" formatCode="#,##0">
                  <c:v>12908.857142857143</c:v>
                </c:pt>
                <c:pt idx="161" formatCode="#,##0">
                  <c:v>12917</c:v>
                </c:pt>
                <c:pt idx="162" formatCode="#,##0">
                  <c:v>12770.714285714286</c:v>
                </c:pt>
                <c:pt idx="163" formatCode="#,##0">
                  <c:v>12949</c:v>
                </c:pt>
                <c:pt idx="164" formatCode="#,##0">
                  <c:v>12538.857142857143</c:v>
                </c:pt>
                <c:pt idx="165" formatCode="#,##0">
                  <c:v>12700.142857142857</c:v>
                </c:pt>
                <c:pt idx="166" formatCode="#,##0">
                  <c:v>12732.428571428571</c:v>
                </c:pt>
                <c:pt idx="167" formatCode="#,##0">
                  <c:v>12007.428571428571</c:v>
                </c:pt>
                <c:pt idx="168" formatCode="#,##0">
                  <c:v>11849.714285714286</c:v>
                </c:pt>
                <c:pt idx="169" formatCode="#,##0">
                  <c:v>12027.142857142857</c:v>
                </c:pt>
                <c:pt idx="170" formatCode="#,##0">
                  <c:v>11587.714285714286</c:v>
                </c:pt>
                <c:pt idx="171" formatCode="#,##0">
                  <c:v>11702.857142857143</c:v>
                </c:pt>
                <c:pt idx="172" formatCode="#,##0">
                  <c:v>12466.428571428571</c:v>
                </c:pt>
                <c:pt idx="173" formatCode="#,##0">
                  <c:v>13637.571428571429</c:v>
                </c:pt>
                <c:pt idx="174" formatCode="#,##0">
                  <c:v>14917.714285714286</c:v>
                </c:pt>
                <c:pt idx="175" formatCode="#,##0">
                  <c:v>15799.142857142857</c:v>
                </c:pt>
                <c:pt idx="176" formatCode="#,##0">
                  <c:v>16596.285714285714</c:v>
                </c:pt>
                <c:pt idx="177" formatCode="#,##0">
                  <c:v>17916.857142857141</c:v>
                </c:pt>
                <c:pt idx="178" formatCode="#,##0">
                  <c:v>18361.857142857141</c:v>
                </c:pt>
                <c:pt idx="179" formatCode="#,##0">
                  <c:v>18790.428571428572</c:v>
                </c:pt>
                <c:pt idx="180" formatCode="#,##0">
                  <c:v>17919.142857142859</c:v>
                </c:pt>
                <c:pt idx="181" formatCode="#,##0">
                  <c:v>17687.857142857141</c:v>
                </c:pt>
                <c:pt idx="182" formatCode="#,##0">
                  <c:v>17218.428571428572</c:v>
                </c:pt>
                <c:pt idx="183" formatCode="#,##0">
                  <c:v>17359.571428571428</c:v>
                </c:pt>
                <c:pt idx="184" formatCode="#,##0">
                  <c:v>17115</c:v>
                </c:pt>
                <c:pt idx="185" formatCode="#,##0">
                  <c:v>17322.285714285714</c:v>
                </c:pt>
                <c:pt idx="186" formatCode="#,##0">
                  <c:v>16712.428571428572</c:v>
                </c:pt>
                <c:pt idx="187" formatCode="#,##0">
                  <c:v>16985</c:v>
                </c:pt>
                <c:pt idx="188" formatCode="#,##0">
                  <c:v>17215.714285714286</c:v>
                </c:pt>
                <c:pt idx="189" formatCode="#,##0">
                  <c:v>17402.428571428572</c:v>
                </c:pt>
                <c:pt idx="190" formatCode="#,##0">
                  <c:v>16520.571428571428</c:v>
                </c:pt>
                <c:pt idx="191" formatCode="#,##0">
                  <c:v>16664.571428571428</c:v>
                </c:pt>
                <c:pt idx="192" formatCode="#,##0">
                  <c:v>18128.714285714286</c:v>
                </c:pt>
                <c:pt idx="193" formatCode="#,##0">
                  <c:v>19275.142857142859</c:v>
                </c:pt>
                <c:pt idx="194" formatCode="#,##0">
                  <c:v>21119.857142857141</c:v>
                </c:pt>
                <c:pt idx="195" formatCode="#,##0">
                  <c:v>21693</c:v>
                </c:pt>
                <c:pt idx="196" formatCode="#,##0">
                  <c:v>22537.428571428572</c:v>
                </c:pt>
                <c:pt idx="197" formatCode="#,##0">
                  <c:v>24734.285714285714</c:v>
                </c:pt>
                <c:pt idx="198" formatCode="#,##0">
                  <c:v>26054.428571428572</c:v>
                </c:pt>
                <c:pt idx="199" formatCode="#,##0">
                  <c:v>25479.428571428572</c:v>
                </c:pt>
                <c:pt idx="200" formatCode="#,##0">
                  <c:v>24998.285714285714</c:v>
                </c:pt>
                <c:pt idx="201" formatCode="#,##0">
                  <c:v>24117.571428571428</c:v>
                </c:pt>
                <c:pt idx="202" formatCode="#,##0">
                  <c:v>24779.285714285714</c:v>
                </c:pt>
                <c:pt idx="203" formatCode="#,##0">
                  <c:v>26001.285714285714</c:v>
                </c:pt>
                <c:pt idx="204" formatCode="#,##0">
                  <c:v>25256.285714285714</c:v>
                </c:pt>
                <c:pt idx="205" formatCode="#,##0">
                  <c:v>26003.571428571428</c:v>
                </c:pt>
                <c:pt idx="206" formatCode="#,##0">
                  <c:v>26302.857142857141</c:v>
                </c:pt>
                <c:pt idx="207" formatCode="#,##0">
                  <c:v>26889.142857142859</c:v>
                </c:pt>
                <c:pt idx="208" formatCode="#,##0">
                  <c:v>27007.285714285714</c:v>
                </c:pt>
                <c:pt idx="209" formatCode="#,##0">
                  <c:v>27409</c:v>
                </c:pt>
                <c:pt idx="210" formatCode="#,##0">
                  <c:v>26955.571428571428</c:v>
                </c:pt>
                <c:pt idx="211" formatCode="#,##0">
                  <c:v>27733</c:v>
                </c:pt>
                <c:pt idx="212" formatCode="#,##0">
                  <c:v>27091.571428571428</c:v>
                </c:pt>
                <c:pt idx="213" formatCode="#,##0">
                  <c:v>27150.428571428572</c:v>
                </c:pt>
                <c:pt idx="214" formatCode="#,##0">
                  <c:v>26931</c:v>
                </c:pt>
                <c:pt idx="215" formatCode="#,##0">
                  <c:v>27051.142857142859</c:v>
                </c:pt>
                <c:pt idx="216" formatCode="#,##0">
                  <c:v>26356</c:v>
                </c:pt>
                <c:pt idx="217" formatCode="#,##0">
                  <c:v>26107.714285714286</c:v>
                </c:pt>
                <c:pt idx="218" formatCode="#,##0">
                  <c:v>26283</c:v>
                </c:pt>
                <c:pt idx="219" formatCode="#,##0">
                  <c:v>26655.142857142859</c:v>
                </c:pt>
                <c:pt idx="220" formatCode="#,##0">
                  <c:v>28410.428571428572</c:v>
                </c:pt>
                <c:pt idx="221" formatCode="#,##0">
                  <c:v>29775.142857142859</c:v>
                </c:pt>
                <c:pt idx="222" formatCode="#,##0">
                  <c:v>29849.714285714286</c:v>
                </c:pt>
                <c:pt idx="223" formatCode="#,##0">
                  <c:v>31313.571428571428</c:v>
                </c:pt>
                <c:pt idx="224" formatCode="#,##0">
                  <c:v>33293.428571428572</c:v>
                </c:pt>
                <c:pt idx="225" formatCode="#,##0">
                  <c:v>33990.142857142855</c:v>
                </c:pt>
                <c:pt idx="226" formatCode="#,##0">
                  <c:v>34164.142857142855</c:v>
                </c:pt>
                <c:pt idx="227" formatCode="#,##0">
                  <c:v>32889.714285714283</c:v>
                </c:pt>
                <c:pt idx="228" formatCode="#,##0">
                  <c:v>31789.857142857141</c:v>
                </c:pt>
                <c:pt idx="229" formatCode="#,##0">
                  <c:v>31826.714285714286</c:v>
                </c:pt>
                <c:pt idx="230" formatCode="#,##0">
                  <c:v>30710.142857142859</c:v>
                </c:pt>
                <c:pt idx="231" formatCode="#,##0">
                  <c:v>29217.571428571428</c:v>
                </c:pt>
                <c:pt idx="232" formatCode="#,##0">
                  <c:v>28296.571428571428</c:v>
                </c:pt>
                <c:pt idx="233" formatCode="#,##0">
                  <c:v>28195.571428571428</c:v>
                </c:pt>
                <c:pt idx="234" formatCode="#,##0">
                  <c:v>28550.285714285714</c:v>
                </c:pt>
                <c:pt idx="235" formatCode="#,##0">
                  <c:v>29334.428571428572</c:v>
                </c:pt>
                <c:pt idx="236" formatCode="#,##0">
                  <c:v>28844.571428571428</c:v>
                </c:pt>
                <c:pt idx="237" formatCode="#,##0">
                  <c:v>27964</c:v>
                </c:pt>
                <c:pt idx="238" formatCode="#,##0">
                  <c:v>27840.571428571428</c:v>
                </c:pt>
                <c:pt idx="239" formatCode="#,##0">
                  <c:v>27375.857142857141</c:v>
                </c:pt>
                <c:pt idx="240" formatCode="#,##0">
                  <c:v>26230.285714285714</c:v>
                </c:pt>
                <c:pt idx="241" formatCode="#,##0">
                  <c:v>24887.142857142859</c:v>
                </c:pt>
                <c:pt idx="242" formatCode="#,##0">
                  <c:v>24314.857142857141</c:v>
                </c:pt>
                <c:pt idx="243" formatCode="#,##0">
                  <c:v>24169</c:v>
                </c:pt>
                <c:pt idx="244" formatCode="#,##0">
                  <c:v>24327.285714285714</c:v>
                </c:pt>
                <c:pt idx="245" formatCode="#,##0">
                  <c:v>23401.285714285714</c:v>
                </c:pt>
                <c:pt idx="246" formatCode="#,##0">
                  <c:v>23510</c:v>
                </c:pt>
                <c:pt idx="247" formatCode="#,##0">
                  <c:v>24354.714285714286</c:v>
                </c:pt>
                <c:pt idx="248" formatCode="#,##0">
                  <c:v>25239.571428571428</c:v>
                </c:pt>
                <c:pt idx="249" formatCode="#,##0">
                  <c:v>25476.285714285714</c:v>
                </c:pt>
                <c:pt idx="250" formatCode="#,##0">
                  <c:v>25900.571428571428</c:v>
                </c:pt>
                <c:pt idx="251" formatCode="#,##0">
                  <c:v>26557.857142857141</c:v>
                </c:pt>
                <c:pt idx="252" formatCode="#,##0">
                  <c:v>27958.142857142859</c:v>
                </c:pt>
                <c:pt idx="253" formatCode="#,##0">
                  <c:v>29316.142857142859</c:v>
                </c:pt>
                <c:pt idx="254" formatCode="#,##0">
                  <c:v>30057.571428571428</c:v>
                </c:pt>
                <c:pt idx="255" formatCode="#,##0">
                  <c:v>31260.428571428572</c:v>
                </c:pt>
                <c:pt idx="256" formatCode="#,##0">
                  <c:v>32631</c:v>
                </c:pt>
                <c:pt idx="257" formatCode="#,##0">
                  <c:v>33267.428571428572</c:v>
                </c:pt>
                <c:pt idx="258" formatCode="#,##0">
                  <c:v>33670.714285714283</c:v>
                </c:pt>
                <c:pt idx="259" formatCode="#,##0">
                  <c:v>34318.714285714283</c:v>
                </c:pt>
                <c:pt idx="260" formatCode="#,##0">
                  <c:v>34359.571428571428</c:v>
                </c:pt>
                <c:pt idx="261" formatCode="#,##0">
                  <c:v>35034.714285714283</c:v>
                </c:pt>
                <c:pt idx="262" formatCode="#,##0">
                  <c:v>35222.142857142855</c:v>
                </c:pt>
                <c:pt idx="263" formatCode="#,##0">
                  <c:v>34059</c:v>
                </c:pt>
                <c:pt idx="264" formatCode="#,##0">
                  <c:v>34221.714285714283</c:v>
                </c:pt>
                <c:pt idx="265" formatCode="#,##0">
                  <c:v>34188</c:v>
                </c:pt>
                <c:pt idx="266" formatCode="#,##0">
                  <c:v>32932.571428571428</c:v>
                </c:pt>
                <c:pt idx="267" formatCode="#,##0">
                  <c:v>33764.428571428572</c:v>
                </c:pt>
                <c:pt idx="268" formatCode="#,##0">
                  <c:v>33327.285714285717</c:v>
                </c:pt>
                <c:pt idx="269" formatCode="#,##0">
                  <c:v>33360.285714285717</c:v>
                </c:pt>
                <c:pt idx="270" formatCode="#,##0">
                  <c:v>34321.857142857145</c:v>
                </c:pt>
                <c:pt idx="271" formatCode="#,##0">
                  <c:v>34962.714285714283</c:v>
                </c:pt>
                <c:pt idx="272" formatCode="#,##0">
                  <c:v>35320.571428571428</c:v>
                </c:pt>
                <c:pt idx="273" formatCode="#,##0">
                  <c:v>36738.285714285717</c:v>
                </c:pt>
                <c:pt idx="274" formatCode="#,##0">
                  <c:v>36472.714285714283</c:v>
                </c:pt>
                <c:pt idx="275" formatCode="#,##0">
                  <c:v>37518</c:v>
                </c:pt>
                <c:pt idx="276" formatCode="#,##0">
                  <c:v>37560.857142857145</c:v>
                </c:pt>
                <c:pt idx="277" formatCode="#,##0">
                  <c:v>37509.714285714283</c:v>
                </c:pt>
                <c:pt idx="278" formatCode="#,##0">
                  <c:v>37164.571428571428</c:v>
                </c:pt>
                <c:pt idx="279" formatCode="#,##0">
                  <c:v>35983.571428571428</c:v>
                </c:pt>
                <c:pt idx="280" formatCode="#,##0">
                  <c:v>35382.571428571428</c:v>
                </c:pt>
                <c:pt idx="281" formatCode="#,##0">
                  <c:v>33761.571428571428</c:v>
                </c:pt>
                <c:pt idx="282" formatCode="#,##0">
                  <c:v>31930.571428571428</c:v>
                </c:pt>
                <c:pt idx="283" formatCode="#,##0">
                  <c:v>31937.857142857141</c:v>
                </c:pt>
                <c:pt idx="284" formatCode="#,##0">
                  <c:v>32056.142857142859</c:v>
                </c:pt>
                <c:pt idx="285" formatCode="#,##0">
                  <c:v>31590.714285714286</c:v>
                </c:pt>
                <c:pt idx="286" formatCode="#,##0">
                  <c:v>32705.571428571428</c:v>
                </c:pt>
                <c:pt idx="287" formatCode="#,##0">
                  <c:v>33471.857142857145</c:v>
                </c:pt>
                <c:pt idx="288" formatCode="#,##0">
                  <c:v>34340.142857142855</c:v>
                </c:pt>
                <c:pt idx="289" formatCode="#,##0">
                  <c:v>35882.857142857145</c:v>
                </c:pt>
                <c:pt idx="290" formatCode="#,##0">
                  <c:v>35701.142857142855</c:v>
                </c:pt>
                <c:pt idx="291" formatCode="#,##0">
                  <c:v>36293.285714285717</c:v>
                </c:pt>
                <c:pt idx="292" formatCode="#,##0">
                  <c:v>36791.857142857145</c:v>
                </c:pt>
                <c:pt idx="293" formatCode="#,##0">
                  <c:v>36131.428571428572</c:v>
                </c:pt>
                <c:pt idx="294" formatCode="#,##0">
                  <c:v>34977</c:v>
                </c:pt>
                <c:pt idx="295" formatCode="#,##0">
                  <c:v>34543</c:v>
                </c:pt>
                <c:pt idx="296" formatCode="#,##0">
                  <c:v>34060.285714285717</c:v>
                </c:pt>
                <c:pt idx="297" formatCode="#,##0">
                  <c:v>33577</c:v>
                </c:pt>
                <c:pt idx="298" formatCode="#,##0">
                  <c:v>32051</c:v>
                </c:pt>
                <c:pt idx="299" formatCode="#,##0">
                  <c:v>32135</c:v>
                </c:pt>
                <c:pt idx="300" formatCode="#,##0">
                  <c:v>32403.142857142859</c:v>
                </c:pt>
                <c:pt idx="301" formatCode="#,##0">
                  <c:v>34122.714285714283</c:v>
                </c:pt>
                <c:pt idx="302" formatCode="#,##0">
                  <c:v>35670.571428571428</c:v>
                </c:pt>
                <c:pt idx="303" formatCode="#,##0">
                  <c:v>35268.142857142855</c:v>
                </c:pt>
                <c:pt idx="304" formatCode="#,##0">
                  <c:v>34163.857142857145</c:v>
                </c:pt>
                <c:pt idx="305" formatCode="#,##0">
                  <c:v>33184.857142857145</c:v>
                </c:pt>
                <c:pt idx="306" formatCode="#,##0">
                  <c:v>32949.571428571428</c:v>
                </c:pt>
                <c:pt idx="307" formatCode="#,##0">
                  <c:v>33526.857142857145</c:v>
                </c:pt>
                <c:pt idx="308" formatCode="#,##0">
                  <c:v>32884.571428571428</c:v>
                </c:pt>
                <c:pt idx="309" formatCode="#,##0">
                  <c:v>32933.857142857145</c:v>
                </c:pt>
                <c:pt idx="310" formatCode="#,##0">
                  <c:v>34009</c:v>
                </c:pt>
                <c:pt idx="311" formatCode="#,##0">
                  <c:v>36181</c:v>
                </c:pt>
                <c:pt idx="312" formatCode="#,##0">
                  <c:v>38342.285714285717</c:v>
                </c:pt>
                <c:pt idx="313" formatCode="#,##0">
                  <c:v>38908.714285714283</c:v>
                </c:pt>
                <c:pt idx="314" formatCode="#,##0">
                  <c:v>38519.714285714283</c:v>
                </c:pt>
                <c:pt idx="315" formatCode="#,##0">
                  <c:v>38839.571428571428</c:v>
                </c:pt>
                <c:pt idx="316" formatCode="#,##0">
                  <c:v>39160</c:v>
                </c:pt>
                <c:pt idx="317" formatCode="#,##0">
                  <c:v>39346.571428571428</c:v>
                </c:pt>
                <c:pt idx="318" formatCode="#,##0">
                  <c:v>40326.714285714283</c:v>
                </c:pt>
                <c:pt idx="319" formatCode="#,##0">
                  <c:v>41162.428571428572</c:v>
                </c:pt>
                <c:pt idx="320" formatCode="#,##0">
                  <c:v>41537.714285714283</c:v>
                </c:pt>
                <c:pt idx="321" formatCode="#,##0">
                  <c:v>42171</c:v>
                </c:pt>
                <c:pt idx="322" formatCode="#,##0">
                  <c:v>42588.571428571428</c:v>
                </c:pt>
                <c:pt idx="323" formatCode="#,##0">
                  <c:v>42127.285714285717</c:v>
                </c:pt>
                <c:pt idx="324" formatCode="#,##0">
                  <c:v>41788.428571428572</c:v>
                </c:pt>
                <c:pt idx="325" formatCode="#,##0">
                  <c:v>42116.714285714283</c:v>
                </c:pt>
                <c:pt idx="326" formatCode="#,##0">
                  <c:v>41778</c:v>
                </c:pt>
                <c:pt idx="327" formatCode="#,##0">
                  <c:v>41933.142857142855</c:v>
                </c:pt>
                <c:pt idx="328" formatCode="#,##0">
                  <c:v>42247.285714285717</c:v>
                </c:pt>
                <c:pt idx="329" formatCode="#,##0">
                  <c:v>42908.142857142855</c:v>
                </c:pt>
                <c:pt idx="330" formatCode="#,##0">
                  <c:v>43300</c:v>
                </c:pt>
                <c:pt idx="331" formatCode="#,##0">
                  <c:v>44784.142857142855</c:v>
                </c:pt>
                <c:pt idx="332" formatCode="#,##0">
                  <c:v>44877.714285714283</c:v>
                </c:pt>
                <c:pt idx="333" formatCode="#,##0">
                  <c:v>44540.857142857145</c:v>
                </c:pt>
                <c:pt idx="334" formatCode="#,##0">
                  <c:v>44213.142857142855</c:v>
                </c:pt>
                <c:pt idx="335" formatCode="#,##0">
                  <c:v>43829.285714285717</c:v>
                </c:pt>
                <c:pt idx="336" formatCode="#,##0">
                  <c:v>43093.142857142855</c:v>
                </c:pt>
                <c:pt idx="337" formatCode="#,##0">
                  <c:v>43150.571428571428</c:v>
                </c:pt>
                <c:pt idx="338" formatCode="#,##0">
                  <c:v>41444</c:v>
                </c:pt>
                <c:pt idx="339" formatCode="#,##0">
                  <c:v>40274.285714285717</c:v>
                </c:pt>
                <c:pt idx="340" formatCode="#,##0">
                  <c:v>41341.857142857145</c:v>
                </c:pt>
                <c:pt idx="341" formatCode="#,##0">
                  <c:v>41018.714285714283</c:v>
                </c:pt>
                <c:pt idx="342" formatCode="#,##0">
                  <c:v>40464.714285714283</c:v>
                </c:pt>
                <c:pt idx="343" formatCode="#,##0">
                  <c:v>39833.857142857145</c:v>
                </c:pt>
                <c:pt idx="344" formatCode="#,##0">
                  <c:v>38999.571428571428</c:v>
                </c:pt>
                <c:pt idx="345" formatCode="#,##0">
                  <c:v>38461.428571428572</c:v>
                </c:pt>
                <c:pt idx="346" formatCode="#,##0">
                  <c:v>37200.428571428572</c:v>
                </c:pt>
                <c:pt idx="347" formatCode="#,##0">
                  <c:v>33884.285714285717</c:v>
                </c:pt>
                <c:pt idx="348" formatCode="#,##0">
                  <c:v>32934.285714285717</c:v>
                </c:pt>
                <c:pt idx="349" formatCode="#,##0">
                  <c:v>31738</c:v>
                </c:pt>
                <c:pt idx="350" formatCode="#,##0">
                  <c:v>29970.571428571428</c:v>
                </c:pt>
                <c:pt idx="351" formatCode="#,##0">
                  <c:v>27355.857142857141</c:v>
                </c:pt>
                <c:pt idx="352" formatCode="#,##0">
                  <c:v>25092.285714285714</c:v>
                </c:pt>
                <c:pt idx="353" formatCode="#,##0">
                  <c:v>30293.714285714286</c:v>
                </c:pt>
                <c:pt idx="354" formatCode="#,##0">
                  <c:v>31333.857142857141</c:v>
                </c:pt>
                <c:pt idx="355" formatCode="#,##0">
                  <c:v>32056.571428571428</c:v>
                </c:pt>
                <c:pt idx="356" formatCode="#,##0">
                  <c:v>35432.571428571428</c:v>
                </c:pt>
                <c:pt idx="357" formatCode="#,##0">
                  <c:v>39635.428571428572</c:v>
                </c:pt>
                <c:pt idx="358" formatCode="#,##0">
                  <c:v>43882</c:v>
                </c:pt>
                <c:pt idx="359" formatCode="#,##0">
                  <c:v>47805.285714285717</c:v>
                </c:pt>
                <c:pt idx="360" formatCode="#,##0">
                  <c:v>43227</c:v>
                </c:pt>
                <c:pt idx="361" formatCode="#,##0">
                  <c:v>43116.142857142855</c:v>
                </c:pt>
                <c:pt idx="362" formatCode="#,##0">
                  <c:v>41961.857142857145</c:v>
                </c:pt>
                <c:pt idx="363" formatCode="#,##0">
                  <c:v>38485.714285714283</c:v>
                </c:pt>
                <c:pt idx="364" formatCode="#,##0">
                  <c:v>35539.857142857145</c:v>
                </c:pt>
                <c:pt idx="365" formatCode="#,##0">
                  <c:v>34143.571428571428</c:v>
                </c:pt>
                <c:pt idx="366" formatCode="#,##0">
                  <c:v>32497.428571428572</c:v>
                </c:pt>
                <c:pt idx="367" formatCode="#,##0">
                  <c:v>29859.142857142859</c:v>
                </c:pt>
                <c:pt idx="368" formatCode="#,##0">
                  <c:v>30786.285714285714</c:v>
                </c:pt>
                <c:pt idx="369" formatCode="#,##0">
                  <c:v>32022.714285714286</c:v>
                </c:pt>
                <c:pt idx="370" formatCode="#,##0">
                  <c:v>34722.285714285717</c:v>
                </c:pt>
                <c:pt idx="371" formatCode="#,##0">
                  <c:v>36718.285714285717</c:v>
                </c:pt>
                <c:pt idx="372" formatCode="#,##0">
                  <c:v>38712.285714285717</c:v>
                </c:pt>
                <c:pt idx="373" formatCode="#,##0">
                  <c:v>40313.571428571428</c:v>
                </c:pt>
                <c:pt idx="374" formatCode="#,##0">
                  <c:v>43709.285714285717</c:v>
                </c:pt>
                <c:pt idx="375" formatCode="#,##0">
                  <c:v>45462.428571428572</c:v>
                </c:pt>
                <c:pt idx="376" formatCode="#,##0">
                  <c:v>45207.857142857145</c:v>
                </c:pt>
                <c:pt idx="377" formatCode="#,##0">
                  <c:v>45731.428571428572</c:v>
                </c:pt>
                <c:pt idx="378" formatCode="#,##0">
                  <c:v>46174.571428571428</c:v>
                </c:pt>
                <c:pt idx="379" formatCode="#,##0">
                  <c:v>45764.142857142855</c:v>
                </c:pt>
                <c:pt idx="380" formatCode="#,##0">
                  <c:v>43798.142857142855</c:v>
                </c:pt>
                <c:pt idx="381" formatCode="#,##0">
                  <c:v>43926</c:v>
                </c:pt>
                <c:pt idx="382" formatCode="#,##0">
                  <c:v>42999</c:v>
                </c:pt>
                <c:pt idx="383" formatCode="#,##0">
                  <c:v>42742.142857142855</c:v>
                </c:pt>
                <c:pt idx="384" formatCode="#,##0">
                  <c:v>42182.142857142855</c:v>
                </c:pt>
                <c:pt idx="385" formatCode="#,##0">
                  <c:v>42619.428571428572</c:v>
                </c:pt>
                <c:pt idx="386" formatCode="#,##0">
                  <c:v>41300.285714285717</c:v>
                </c:pt>
                <c:pt idx="387" formatCode="#,##0">
                  <c:v>43798.714285714283</c:v>
                </c:pt>
                <c:pt idx="388" formatCode="#,##0">
                  <c:v>44606.714285714283</c:v>
                </c:pt>
                <c:pt idx="389" formatCode="#,##0">
                  <c:v>44923</c:v>
                </c:pt>
                <c:pt idx="390" formatCode="#,##0">
                  <c:v>45542.142857142855</c:v>
                </c:pt>
                <c:pt idx="391" formatCode="#,##0">
                  <c:v>45750.714285714283</c:v>
                </c:pt>
                <c:pt idx="392" formatCode="#,##0">
                  <c:v>45488.142857142855</c:v>
                </c:pt>
                <c:pt idx="393" formatCode="#,##0">
                  <c:v>44919</c:v>
                </c:pt>
                <c:pt idx="394" formatCode="#,##0">
                  <c:v>45135.285714285717</c:v>
                </c:pt>
                <c:pt idx="395" formatCode="#,##0">
                  <c:v>43676.285714285717</c:v>
                </c:pt>
                <c:pt idx="396" formatCode="#,##0">
                  <c:v>42271.142857142855</c:v>
                </c:pt>
                <c:pt idx="397" formatCode="#,##0">
                  <c:v>42734.428571428572</c:v>
                </c:pt>
                <c:pt idx="398" formatCode="#,##0">
                  <c:v>42635.142857142855</c:v>
                </c:pt>
                <c:pt idx="399" formatCode="#,##0">
                  <c:v>42845.428571428572</c:v>
                </c:pt>
                <c:pt idx="400" formatCode="#,##0">
                  <c:v>43977.285714285717</c:v>
                </c:pt>
                <c:pt idx="401" formatCode="#,##0">
                  <c:v>43878.285714285717</c:v>
                </c:pt>
                <c:pt idx="402" formatCode="#,##0">
                  <c:v>44846</c:v>
                </c:pt>
                <c:pt idx="403" formatCode="#,##0">
                  <c:v>45940.571428571428</c:v>
                </c:pt>
                <c:pt idx="404" formatCode="#,##0">
                  <c:v>45517.285714285717</c:v>
                </c:pt>
                <c:pt idx="405" formatCode="#,##0">
                  <c:v>44958.285714285717</c:v>
                </c:pt>
                <c:pt idx="406" formatCode="#,##0">
                  <c:v>45084.285714285717</c:v>
                </c:pt>
                <c:pt idx="407" formatCode="#,##0">
                  <c:v>43759.857142857145</c:v>
                </c:pt>
                <c:pt idx="408" formatCode="#,##0">
                  <c:v>42970.571428571428</c:v>
                </c:pt>
                <c:pt idx="409" formatCode="#,##0">
                  <c:v>43258.857142857145</c:v>
                </c:pt>
                <c:pt idx="410" formatCode="#,##0">
                  <c:v>43437.142857142855</c:v>
                </c:pt>
                <c:pt idx="411" formatCode="#,##0">
                  <c:v>43488.857142857145</c:v>
                </c:pt>
                <c:pt idx="412" formatCode="#,##0">
                  <c:v>43893.571428571428</c:v>
                </c:pt>
                <c:pt idx="413" formatCode="#,##0">
                  <c:v>43531.571428571428</c:v>
                </c:pt>
                <c:pt idx="414" formatCode="#,##0">
                  <c:v>43940.428571428572</c:v>
                </c:pt>
                <c:pt idx="415" formatCode="#,##0">
                  <c:v>44933.714285714283</c:v>
                </c:pt>
                <c:pt idx="416" formatCode="#,##0">
                  <c:v>43699.571428571428</c:v>
                </c:pt>
                <c:pt idx="417" formatCode="#,##0">
                  <c:v>43315</c:v>
                </c:pt>
                <c:pt idx="418" formatCode="#,##0">
                  <c:v>43492.857142857145</c:v>
                </c:pt>
                <c:pt idx="419" formatCode="#,##0">
                  <c:v>43435.714285714283</c:v>
                </c:pt>
                <c:pt idx="420" formatCode="#,##0">
                  <c:v>43976.857142857145</c:v>
                </c:pt>
                <c:pt idx="421" formatCode="#,##0">
                  <c:v>43121</c:v>
                </c:pt>
                <c:pt idx="422" formatCode="#,##0">
                  <c:v>43092.714285714283</c:v>
                </c:pt>
                <c:pt idx="423" formatCode="#,##0">
                  <c:v>44536.285714285717</c:v>
                </c:pt>
                <c:pt idx="424" formatCode="#,##0">
                  <c:v>44459</c:v>
                </c:pt>
                <c:pt idx="425" formatCode="#,##0">
                  <c:v>44439.571428571428</c:v>
                </c:pt>
                <c:pt idx="426" formatCode="#,##0">
                  <c:v>44274.714285714283</c:v>
                </c:pt>
                <c:pt idx="427" formatCode="#,##0">
                  <c:v>44223.428571428572</c:v>
                </c:pt>
                <c:pt idx="428" formatCode="#,##0">
                  <c:v>45669</c:v>
                </c:pt>
                <c:pt idx="429" formatCode="#,##0">
                  <c:v>44903.142857142855</c:v>
                </c:pt>
                <c:pt idx="430" formatCode="#,##0">
                  <c:v>44184.714285714283</c:v>
                </c:pt>
                <c:pt idx="431" formatCode="#,##0">
                  <c:v>44610.857142857145</c:v>
                </c:pt>
                <c:pt idx="432" formatCode="#,##0">
                  <c:v>44305.142857142855</c:v>
                </c:pt>
                <c:pt idx="433" formatCode="#,##0">
                  <c:v>43769.428571428572</c:v>
                </c:pt>
                <c:pt idx="434" formatCode="#,##0">
                  <c:v>42848.571428571428</c:v>
                </c:pt>
                <c:pt idx="435" formatCode="#,##0">
                  <c:v>41057.714285714283</c:v>
                </c:pt>
                <c:pt idx="436" formatCode="#,##0">
                  <c:v>36999.285714285717</c:v>
                </c:pt>
                <c:pt idx="437" formatCode="#,##0">
                  <c:v>32615</c:v>
                </c:pt>
                <c:pt idx="438" formatCode="#,##0">
                  <c:v>29445.571428571428</c:v>
                </c:pt>
                <c:pt idx="439" formatCode="#,##0">
                  <c:v>29072.857142857141</c:v>
                </c:pt>
                <c:pt idx="440" formatCode="#,##0">
                  <c:v>29790.714285714286</c:v>
                </c:pt>
                <c:pt idx="441" formatCode="#,##0">
                  <c:v>29564.142857142859</c:v>
                </c:pt>
                <c:pt idx="442" formatCode="#,##0">
                  <c:v>31638.142857142859</c:v>
                </c:pt>
                <c:pt idx="443" formatCode="#,##0">
                  <c:v>36512.142857142855</c:v>
                </c:pt>
                <c:pt idx="444" formatCode="#,##0">
                  <c:v>44475</c:v>
                </c:pt>
                <c:pt idx="445" formatCode="#,##0">
                  <c:v>47224.428571428572</c:v>
                </c:pt>
                <c:pt idx="446" formatCode="#,##0">
                  <c:v>50944.285714285717</c:v>
                </c:pt>
                <c:pt idx="447" formatCode="#,##0">
                  <c:v>53432.571428571428</c:v>
                </c:pt>
                <c:pt idx="448" formatCode="#,##0">
                  <c:v>56055</c:v>
                </c:pt>
                <c:pt idx="449" formatCode="#,##0">
                  <c:v>56506.428571428572</c:v>
                </c:pt>
                <c:pt idx="450" formatCode="#,##0">
                  <c:v>57442.857142857145</c:v>
                </c:pt>
                <c:pt idx="451" formatCode="#,##0">
                  <c:v>57643.857142857145</c:v>
                </c:pt>
                <c:pt idx="452" formatCode="#,##0">
                  <c:v>61939.428571428572</c:v>
                </c:pt>
                <c:pt idx="453" formatCode="#,##0">
                  <c:v>61718.428571428572</c:v>
                </c:pt>
                <c:pt idx="454" formatCode="#,##0">
                  <c:v>61587.714285714283</c:v>
                </c:pt>
                <c:pt idx="455" formatCode="#,##0">
                  <c:v>60121.857142857145</c:v>
                </c:pt>
                <c:pt idx="456" formatCode="#,##0">
                  <c:v>59180.857142857145</c:v>
                </c:pt>
                <c:pt idx="457" formatCode="#,##0">
                  <c:v>58606.714285714283</c:v>
                </c:pt>
                <c:pt idx="458" formatCode="#,##0">
                  <c:v>57480.285714285717</c:v>
                </c:pt>
                <c:pt idx="459" formatCode="#,##0">
                  <c:v>55315.714285714283</c:v>
                </c:pt>
                <c:pt idx="460" formatCode="#,##0">
                  <c:v>54915.428571428572</c:v>
                </c:pt>
                <c:pt idx="461" formatCode="#,##0">
                  <c:v>54630.285714285717</c:v>
                </c:pt>
                <c:pt idx="462" formatCode="#,##0">
                  <c:v>57142.285714285717</c:v>
                </c:pt>
                <c:pt idx="463" formatCode="#,##0">
                  <c:v>60114</c:v>
                </c:pt>
                <c:pt idx="464" formatCode="#,##0">
                  <c:v>61632.428571428572</c:v>
                </c:pt>
                <c:pt idx="465" formatCode="#,##0">
                  <c:v>62915</c:v>
                </c:pt>
                <c:pt idx="466" formatCode="#,##0">
                  <c:v>63841</c:v>
                </c:pt>
                <c:pt idx="467" formatCode="#,##0">
                  <c:v>63701</c:v>
                </c:pt>
                <c:pt idx="468" formatCode="#,##0">
                  <c:v>63875</c:v>
                </c:pt>
                <c:pt idx="469" formatCode="#,##0">
                  <c:v>62442</c:v>
                </c:pt>
                <c:pt idx="470" formatCode="#,##0">
                  <c:v>58376.142857142855</c:v>
                </c:pt>
                <c:pt idx="471" formatCode="#,##0">
                  <c:v>59851.285714285717</c:v>
                </c:pt>
                <c:pt idx="472" formatCode="#,##0">
                  <c:v>59797</c:v>
                </c:pt>
                <c:pt idx="473" formatCode="#,##0">
                  <c:v>61574.285714285717</c:v>
                </c:pt>
                <c:pt idx="474" formatCode="#,##0">
                  <c:v>63271.285714285717</c:v>
                </c:pt>
                <c:pt idx="475" formatCode="#,##0">
                  <c:v>64649.571428571428</c:v>
                </c:pt>
                <c:pt idx="476" formatCode="#,##0">
                  <c:v>66305.142857142855</c:v>
                </c:pt>
                <c:pt idx="477" formatCode="#,##0">
                  <c:v>70922.142857142855</c:v>
                </c:pt>
                <c:pt idx="478" formatCode="#,##0">
                  <c:v>72519.428571428565</c:v>
                </c:pt>
                <c:pt idx="479" formatCode="#,##0">
                  <c:v>75611.71428571429</c:v>
                </c:pt>
                <c:pt idx="480" formatCode="#,##0">
                  <c:v>78850.142857142855</c:v>
                </c:pt>
                <c:pt idx="481" formatCode="#,##0">
                  <c:v>81607.857142857145</c:v>
                </c:pt>
                <c:pt idx="482" formatCode="#,##0">
                  <c:v>84223.142857142855</c:v>
                </c:pt>
                <c:pt idx="483" formatCode="#,##0">
                  <c:v>88396.142857142855</c:v>
                </c:pt>
                <c:pt idx="484" formatCode="#,##0">
                  <c:v>92521</c:v>
                </c:pt>
                <c:pt idx="485" formatCode="#,##0">
                  <c:v>93673.71428571429</c:v>
                </c:pt>
                <c:pt idx="486" formatCode="#,##0">
                  <c:v>94718.571428571435</c:v>
                </c:pt>
                <c:pt idx="487" formatCode="#,##0">
                  <c:v>96534.142857142855</c:v>
                </c:pt>
                <c:pt idx="488" formatCode="#,##0">
                  <c:v>97499.71428571429</c:v>
                </c:pt>
                <c:pt idx="489" formatCode="#,##0">
                  <c:v>99175.428571428565</c:v>
                </c:pt>
                <c:pt idx="490" formatCode="#,##0">
                  <c:v>104434.28571428571</c:v>
                </c:pt>
                <c:pt idx="491" formatCode="#,##0">
                  <c:v>109961.71428571429</c:v>
                </c:pt>
                <c:pt idx="492" formatCode="#,##0">
                  <c:v>115299.42857142857</c:v>
                </c:pt>
                <c:pt idx="493" formatCode="#,##0">
                  <c:v>120905.14285714286</c:v>
                </c:pt>
                <c:pt idx="494" formatCode="#,##0">
                  <c:v>125806.71428571429</c:v>
                </c:pt>
                <c:pt idx="495" formatCode="#,##0">
                  <c:v>131772.85714285713</c:v>
                </c:pt>
                <c:pt idx="496" formatCode="#,##0">
                  <c:v>136189.85714285713</c:v>
                </c:pt>
                <c:pt idx="497" formatCode="#,##0">
                  <c:v>139416.85714285713</c:v>
                </c:pt>
                <c:pt idx="498" formatCode="#,##0">
                  <c:v>143831.42857142858</c:v>
                </c:pt>
                <c:pt idx="499" formatCode="#,##0">
                  <c:v>150886.42857142858</c:v>
                </c:pt>
                <c:pt idx="500" formatCode="#,##0">
                  <c:v>156202.28571428571</c:v>
                </c:pt>
                <c:pt idx="501" formatCode="#,##0">
                  <c:v>162381.85714285713</c:v>
                </c:pt>
                <c:pt idx="502" formatCode="#,##0">
                  <c:v>163809.14285714287</c:v>
                </c:pt>
                <c:pt idx="503" formatCode="#,##0">
                  <c:v>164419.57142857142</c:v>
                </c:pt>
                <c:pt idx="504" formatCode="#,##0">
                  <c:v>158036.71428571429</c:v>
                </c:pt>
                <c:pt idx="505" formatCode="#,##0">
                  <c:v>149947.14285714287</c:v>
                </c:pt>
                <c:pt idx="506" formatCode="#,##0">
                  <c:v>156144.42857142858</c:v>
                </c:pt>
                <c:pt idx="507" formatCode="#,##0">
                  <c:v>159454.28571428571</c:v>
                </c:pt>
                <c:pt idx="508" formatCode="#,##0">
                  <c:v>158226</c:v>
                </c:pt>
                <c:pt idx="509" formatCode="#,##0">
                  <c:v>156239.28571428571</c:v>
                </c:pt>
                <c:pt idx="510" formatCode="#,##0">
                  <c:v>155335.85714285713</c:v>
                </c:pt>
                <c:pt idx="511" formatCode="#,##0">
                  <c:v>164697</c:v>
                </c:pt>
                <c:pt idx="512" formatCode="#,##0">
                  <c:v>174546.85714285713</c:v>
                </c:pt>
                <c:pt idx="513" formatCode="#,##0">
                  <c:v>166655.71428571429</c:v>
                </c:pt>
                <c:pt idx="514" formatCode="#,##0">
                  <c:v>161314.85714285713</c:v>
                </c:pt>
                <c:pt idx="515" formatCode="#,##0">
                  <c:v>157067.57142857142</c:v>
                </c:pt>
                <c:pt idx="516" formatCode="#,##0">
                  <c:v>155427.85714285713</c:v>
                </c:pt>
                <c:pt idx="517" formatCode="#,##0">
                  <c:v>153359.14285714287</c:v>
                </c:pt>
                <c:pt idx="518" formatCode="#,##0">
                  <c:v>149289.14285714287</c:v>
                </c:pt>
                <c:pt idx="519" formatCode="#,##0">
                  <c:v>144093.57142857142</c:v>
                </c:pt>
                <c:pt idx="520" formatCode="#,##0">
                  <c:v>141301.14285714287</c:v>
                </c:pt>
                <c:pt idx="521" formatCode="#,##0">
                  <c:v>139012.71428571429</c:v>
                </c:pt>
                <c:pt idx="522" formatCode="#,##0">
                  <c:v>138131.71428571429</c:v>
                </c:pt>
                <c:pt idx="523" formatCode="#,##0">
                  <c:v>136689.42857142858</c:v>
                </c:pt>
                <c:pt idx="524" formatCode="#,##0">
                  <c:v>135632.57142857142</c:v>
                </c:pt>
                <c:pt idx="525" formatCode="#,##0">
                  <c:v>134838</c:v>
                </c:pt>
                <c:pt idx="526" formatCode="#,##0">
                  <c:v>132930.42857142858</c:v>
                </c:pt>
                <c:pt idx="527" formatCode="#,##0">
                  <c:v>130406.85714285714</c:v>
                </c:pt>
                <c:pt idx="528" formatCode="#,##0">
                  <c:v>130049.85714285714</c:v>
                </c:pt>
                <c:pt idx="529" formatCode="#,##0">
                  <c:v>127530</c:v>
                </c:pt>
                <c:pt idx="530" formatCode="#,##0">
                  <c:v>125701.85714285714</c:v>
                </c:pt>
                <c:pt idx="531" formatCode="#,##0">
                  <c:v>122700.42857142857</c:v>
                </c:pt>
                <c:pt idx="532" formatCode="#,##0">
                  <c:v>116311.28571428571</c:v>
                </c:pt>
                <c:pt idx="533" formatCode="#,##0">
                  <c:v>108192.28571428571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579-A2B3-F1ED3ACB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158787"/>
        <c:axId val="822704678"/>
      </c:lineChart>
      <c:lineChart>
        <c:grouping val="standard"/>
        <c:varyColors val="0"/>
        <c:ser>
          <c:idx val="0"/>
          <c:order val="0"/>
          <c:tx>
            <c:strRef>
              <c:f>'Statistik Harian'!$AL$1</c:f>
              <c:strCache>
                <c:ptCount val="1"/>
                <c:pt idx="0">
                  <c:v>Tingkat positivitas mingguan</c:v>
                </c:pt>
              </c:strCache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Harian'!$AL$2:$AL$1461</c:f>
              <c:numCache>
                <c:formatCode>General</c:formatCode>
                <c:ptCount val="1460"/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0</c:v>
                </c:pt>
                <c:pt idx="16" formatCode="0.00%">
                  <c:v>0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0</c:v>
                </c:pt>
                <c:pt idx="20" formatCode="0.00%">
                  <c:v>0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0.13220133414190419</c:v>
                </c:pt>
                <c:pt idx="44" formatCode="0.00%">
                  <c:v>0.12852682701202589</c:v>
                </c:pt>
                <c:pt idx="45" formatCode="0.00%">
                  <c:v>0.13635335369302115</c:v>
                </c:pt>
                <c:pt idx="46" formatCode="0.00%">
                  <c:v>0.12365094048720321</c:v>
                </c:pt>
                <c:pt idx="47" formatCode="0.00%">
                  <c:v>0.15412044374009509</c:v>
                </c:pt>
                <c:pt idx="48" formatCode="0.00%">
                  <c:v>0.1394656875158268</c:v>
                </c:pt>
                <c:pt idx="49" formatCode="0.00%">
                  <c:v>0.1578549329666552</c:v>
                </c:pt>
                <c:pt idx="50" formatCode="0.00%">
                  <c:v>0.15891364902506963</c:v>
                </c:pt>
                <c:pt idx="51" formatCode="0.00%">
                  <c:v>0.16522820362785254</c:v>
                </c:pt>
                <c:pt idx="52" formatCode="0.00%">
                  <c:v>0.17037754114230397</c:v>
                </c:pt>
                <c:pt idx="53" formatCode="0.00%">
                  <c:v>0.17981553472063419</c:v>
                </c:pt>
                <c:pt idx="54" formatCode="0.00%">
                  <c:v>0.15635377838021008</c:v>
                </c:pt>
                <c:pt idx="55" formatCode="0.00%">
                  <c:v>0.14916985951468711</c:v>
                </c:pt>
                <c:pt idx="56" formatCode="0.00%">
                  <c:v>0.14513468938977461</c:v>
                </c:pt>
                <c:pt idx="57" formatCode="0.00%">
                  <c:v>0.11521323997453851</c:v>
                </c:pt>
                <c:pt idx="58" formatCode="0.00%">
                  <c:v>9.8844076949038143E-2</c:v>
                </c:pt>
                <c:pt idx="59" formatCode="0.00%">
                  <c:v>9.0086621751684318E-2</c:v>
                </c:pt>
                <c:pt idx="60" formatCode="0.00%">
                  <c:v>8.1823837230577817E-2</c:v>
                </c:pt>
                <c:pt idx="61" formatCode="0.00%">
                  <c:v>8.8716491281972495E-2</c:v>
                </c:pt>
                <c:pt idx="62" formatCode="0.00%">
                  <c:v>9.3463905147831303E-2</c:v>
                </c:pt>
                <c:pt idx="63" formatCode="0.00%">
                  <c:v>9.7043214556482182E-2</c:v>
                </c:pt>
                <c:pt idx="64" formatCode="0.00%">
                  <c:v>0.10586694188631311</c:v>
                </c:pt>
                <c:pt idx="65" formatCode="0.00%">
                  <c:v>0.10908643191332185</c:v>
                </c:pt>
                <c:pt idx="66" formatCode="0.00%">
                  <c:v>9.5477761622488166E-2</c:v>
                </c:pt>
                <c:pt idx="67" formatCode="0.00%">
                  <c:v>9.718705559987513E-2</c:v>
                </c:pt>
                <c:pt idx="68" formatCode="0.00%">
                  <c:v>9.329829172141918E-2</c:v>
                </c:pt>
                <c:pt idx="69" formatCode="0.00%">
                  <c:v>8.8391589926395356E-2</c:v>
                </c:pt>
                <c:pt idx="70" formatCode="0.00%">
                  <c:v>8.6936761459550704E-2</c:v>
                </c:pt>
                <c:pt idx="71" formatCode="0.00%">
                  <c:v>9.8052032945483064E-2</c:v>
                </c:pt>
                <c:pt idx="72" formatCode="0.00%">
                  <c:v>0.10387188062773348</c:v>
                </c:pt>
                <c:pt idx="73" formatCode="0.00%">
                  <c:v>0.11791351615038852</c:v>
                </c:pt>
                <c:pt idx="74" formatCode="0.00%">
                  <c:v>0.12506475246059351</c:v>
                </c:pt>
                <c:pt idx="75" formatCode="0.00%">
                  <c:v>0.128862736390215</c:v>
                </c:pt>
                <c:pt idx="76" formatCode="0.00%">
                  <c:v>0.14038310154815009</c:v>
                </c:pt>
                <c:pt idx="77" formatCode="0.00%">
                  <c:v>0.13348295393822807</c:v>
                </c:pt>
                <c:pt idx="78" formatCode="0.00%">
                  <c:v>0.12271403801485262</c:v>
                </c:pt>
                <c:pt idx="79" formatCode="0.00%">
                  <c:v>0.12763735757501304</c:v>
                </c:pt>
                <c:pt idx="80" formatCode="0.00%">
                  <c:v>0.11650275000677342</c:v>
                </c:pt>
                <c:pt idx="81" formatCode="0.00%">
                  <c:v>0.11709253287025552</c:v>
                </c:pt>
                <c:pt idx="82" formatCode="0.00%">
                  <c:v>0.12076362620903253</c:v>
                </c:pt>
                <c:pt idx="83" formatCode="0.00%">
                  <c:v>0.11803670592922778</c:v>
                </c:pt>
                <c:pt idx="84" formatCode="0.00%">
                  <c:v>0.11527541169789893</c:v>
                </c:pt>
                <c:pt idx="85" formatCode="0.00%">
                  <c:v>0.11266584499383746</c:v>
                </c:pt>
                <c:pt idx="86" formatCode="0.00%">
                  <c:v>0.10689596208808658</c:v>
                </c:pt>
                <c:pt idx="87" formatCode="0.00%">
                  <c:v>0.12211294065642612</c:v>
                </c:pt>
                <c:pt idx="88" formatCode="0.00%">
                  <c:v>9.8885451956596454E-2</c:v>
                </c:pt>
                <c:pt idx="89" formatCode="0.00%">
                  <c:v>9.6023765996343699E-2</c:v>
                </c:pt>
                <c:pt idx="90" formatCode="0.00%">
                  <c:v>8.5648290100365898E-2</c:v>
                </c:pt>
                <c:pt idx="91" formatCode="0.00%">
                  <c:v>8.8306979554839363E-2</c:v>
                </c:pt>
                <c:pt idx="92" formatCode="0.00%">
                  <c:v>8.6065010311303147E-2</c:v>
                </c:pt>
                <c:pt idx="93" formatCode="0.00%">
                  <c:v>8.4878532473971244E-2</c:v>
                </c:pt>
                <c:pt idx="94" formatCode="0.00%">
                  <c:v>8.3357537031658435E-2</c:v>
                </c:pt>
                <c:pt idx="95" formatCode="0.00%">
                  <c:v>9.8830543453336389E-2</c:v>
                </c:pt>
                <c:pt idx="96" formatCode="0.00%">
                  <c:v>0.10353235798075655</c:v>
                </c:pt>
                <c:pt idx="97" formatCode="0.00%">
                  <c:v>0.12035352222511048</c:v>
                </c:pt>
                <c:pt idx="98" formatCode="0.00%">
                  <c:v>0.12645860980185786</c:v>
                </c:pt>
                <c:pt idx="99" formatCode="0.00%">
                  <c:v>0.14820319161895482</c:v>
                </c:pt>
                <c:pt idx="100" formatCode="0.00%">
                  <c:v>0.15085594503318969</c:v>
                </c:pt>
                <c:pt idx="101" formatCode="0.00%">
                  <c:v>0.15186271698612613</c:v>
                </c:pt>
                <c:pt idx="102" formatCode="0.00%">
                  <c:v>0.14228906974348407</c:v>
                </c:pt>
                <c:pt idx="103" formatCode="0.00%">
                  <c:v>0.13183482997750387</c:v>
                </c:pt>
                <c:pt idx="104" formatCode="0.00%">
                  <c:v>0.13259678597516436</c:v>
                </c:pt>
                <c:pt idx="105" formatCode="0.00%">
                  <c:v>0.12702927709171638</c:v>
                </c:pt>
                <c:pt idx="106" formatCode="0.00%">
                  <c:v>0.11702302631578948</c:v>
                </c:pt>
                <c:pt idx="107" formatCode="0.00%">
                  <c:v>0.11669375507907732</c:v>
                </c:pt>
                <c:pt idx="108" formatCode="0.00%">
                  <c:v>0.11479963994164571</c:v>
                </c:pt>
                <c:pt idx="109" formatCode="0.00%">
                  <c:v>0.12436461108477845</c:v>
                </c:pt>
                <c:pt idx="110" formatCode="0.00%">
                  <c:v>0.1265372598550821</c:v>
                </c:pt>
                <c:pt idx="111" formatCode="0.00%">
                  <c:v>0.11811910460368859</c:v>
                </c:pt>
                <c:pt idx="112" formatCode="0.00%">
                  <c:v>0.12018213300840121</c:v>
                </c:pt>
                <c:pt idx="113" formatCode="0.00%">
                  <c:v>0.11544613884614799</c:v>
                </c:pt>
                <c:pt idx="114" formatCode="0.00%">
                  <c:v>0.1083957430035475</c:v>
                </c:pt>
                <c:pt idx="115" formatCode="0.00%">
                  <c:v>0.10397403376701307</c:v>
                </c:pt>
                <c:pt idx="116" formatCode="0.00%">
                  <c:v>0.10361997576919492</c:v>
                </c:pt>
                <c:pt idx="117" formatCode="0.00%">
                  <c:v>0.11041601501407569</c:v>
                </c:pt>
                <c:pt idx="118" formatCode="0.00%">
                  <c:v>0.11364826502769892</c:v>
                </c:pt>
                <c:pt idx="119" formatCode="0.00%">
                  <c:v>0.11223343072834724</c:v>
                </c:pt>
                <c:pt idx="120" formatCode="0.00%">
                  <c:v>0.11174887434788709</c:v>
                </c:pt>
                <c:pt idx="121" formatCode="0.00%">
                  <c:v>0.12118619527733172</c:v>
                </c:pt>
                <c:pt idx="122" formatCode="0.00%">
                  <c:v>0.11575883991356807</c:v>
                </c:pt>
                <c:pt idx="123" formatCode="0.00%">
                  <c:v>0.11647940074906367</c:v>
                </c:pt>
                <c:pt idx="124" formatCode="0.00%">
                  <c:v>0.11658027986928261</c:v>
                </c:pt>
                <c:pt idx="125" formatCode="0.00%">
                  <c:v>0.11418849318873624</c:v>
                </c:pt>
                <c:pt idx="126" formatCode="0.00%">
                  <c:v>0.11517889537809717</c:v>
                </c:pt>
                <c:pt idx="127" formatCode="0.00%">
                  <c:v>0.12387944915763417</c:v>
                </c:pt>
                <c:pt idx="128" formatCode="0.00%">
                  <c:v>0.1335169750906437</c:v>
                </c:pt>
                <c:pt idx="129" formatCode="0.00%">
                  <c:v>0.15035226715528144</c:v>
                </c:pt>
                <c:pt idx="130" formatCode="0.00%">
                  <c:v>0.14766736297622601</c:v>
                </c:pt>
                <c:pt idx="131" formatCode="0.00%">
                  <c:v>0.14769131896381255</c:v>
                </c:pt>
                <c:pt idx="132" formatCode="0.00%">
                  <c:v>0.154012681739576</c:v>
                </c:pt>
                <c:pt idx="133" formatCode="0.00%">
                  <c:v>0.15548139285939172</c:v>
                </c:pt>
                <c:pt idx="134" formatCode="0.00%">
                  <c:v>0.14631205932853542</c:v>
                </c:pt>
                <c:pt idx="135" formatCode="0.00%">
                  <c:v>0.13375585763051964</c:v>
                </c:pt>
                <c:pt idx="136" formatCode="0.00%">
                  <c:v>0.12489430950809038</c:v>
                </c:pt>
                <c:pt idx="137" formatCode="0.00%">
                  <c:v>0.12494537090281771</c:v>
                </c:pt>
                <c:pt idx="138" formatCode="0.00%">
                  <c:v>0.12561664983575349</c:v>
                </c:pt>
                <c:pt idx="139" formatCode="0.00%">
                  <c:v>0.12433036702528003</c:v>
                </c:pt>
                <c:pt idx="140" formatCode="0.00%">
                  <c:v>0.11807065217391305</c:v>
                </c:pt>
                <c:pt idx="141" formatCode="0.00%">
                  <c:v>0.12674647443215797</c:v>
                </c:pt>
                <c:pt idx="142" formatCode="0.00%">
                  <c:v>0.12871191462864751</c:v>
                </c:pt>
                <c:pt idx="143" formatCode="0.00%">
                  <c:v>0.13171123854440217</c:v>
                </c:pt>
                <c:pt idx="144" formatCode="0.00%">
                  <c:v>0.13451173887111642</c:v>
                </c:pt>
                <c:pt idx="145" formatCode="0.00%">
                  <c:v>0.13662609238451934</c:v>
                </c:pt>
                <c:pt idx="146" formatCode="0.00%">
                  <c:v>0.13824057450628366</c:v>
                </c:pt>
                <c:pt idx="147" formatCode="0.00%">
                  <c:v>0.14277342834372508</c:v>
                </c:pt>
                <c:pt idx="148" formatCode="0.00%">
                  <c:v>0.13874027636459119</c:v>
                </c:pt>
                <c:pt idx="149" formatCode="0.00%">
                  <c:v>0.13626593297938655</c:v>
                </c:pt>
                <c:pt idx="150" formatCode="0.00%">
                  <c:v>0.14488086852491641</c:v>
                </c:pt>
                <c:pt idx="151" formatCode="0.00%">
                  <c:v>0.14601320467242254</c:v>
                </c:pt>
                <c:pt idx="152" formatCode="0.00%">
                  <c:v>0.14843914662420085</c:v>
                </c:pt>
                <c:pt idx="153" formatCode="0.00%">
                  <c:v>0.1481896402379165</c:v>
                </c:pt>
                <c:pt idx="154" formatCode="0.00%">
                  <c:v>0.15332649524281117</c:v>
                </c:pt>
                <c:pt idx="155" formatCode="0.00%">
                  <c:v>0.15228569329840111</c:v>
                </c:pt>
                <c:pt idx="156" formatCode="0.00%">
                  <c:v>0.15461722368879813</c:v>
                </c:pt>
                <c:pt idx="157" formatCode="0.00%">
                  <c:v>0.1505194972531656</c:v>
                </c:pt>
                <c:pt idx="158" formatCode="0.00%">
                  <c:v>0.15468372326355634</c:v>
                </c:pt>
                <c:pt idx="159" formatCode="0.00%">
                  <c:v>0.15448460805389952</c:v>
                </c:pt>
                <c:pt idx="160" formatCode="0.00%">
                  <c:v>0.15436798654301587</c:v>
                </c:pt>
                <c:pt idx="161" formatCode="0.00%">
                  <c:v>0.15173801966400868</c:v>
                </c:pt>
                <c:pt idx="162" formatCode="0.00%">
                  <c:v>0.15489680630907768</c:v>
                </c:pt>
                <c:pt idx="163" formatCode="0.00%">
                  <c:v>0.15514711560738281</c:v>
                </c:pt>
                <c:pt idx="164" formatCode="0.00%">
                  <c:v>0.15833067493050176</c:v>
                </c:pt>
                <c:pt idx="165" formatCode="0.00%">
                  <c:v>0.15708484718957041</c:v>
                </c:pt>
                <c:pt idx="166" formatCode="0.00%">
                  <c:v>0.15879587554837479</c:v>
                </c:pt>
                <c:pt idx="167" formatCode="0.00%">
                  <c:v>0.1699781087897968</c:v>
                </c:pt>
                <c:pt idx="168" formatCode="0.00%">
                  <c:v>0.17199932487823696</c:v>
                </c:pt>
                <c:pt idx="169" formatCode="0.00%">
                  <c:v>0.16898681553628697</c:v>
                </c:pt>
                <c:pt idx="170" formatCode="0.00%">
                  <c:v>0.17746628202283207</c:v>
                </c:pt>
                <c:pt idx="171" formatCode="0.00%">
                  <c:v>0.17437744140625</c:v>
                </c:pt>
                <c:pt idx="172" formatCode="0.00%">
                  <c:v>0.16077465192230561</c:v>
                </c:pt>
                <c:pt idx="173" formatCode="0.00%">
                  <c:v>0.14650702366361837</c:v>
                </c:pt>
                <c:pt idx="174" formatCode="0.00%">
                  <c:v>0.1344710028345974</c:v>
                </c:pt>
                <c:pt idx="175" formatCode="0.00%">
                  <c:v>0.13396748467367126</c:v>
                </c:pt>
                <c:pt idx="176" formatCode="0.00%">
                  <c:v>0.13101038098025375</c:v>
                </c:pt>
                <c:pt idx="177" formatCode="0.00%">
                  <c:v>0.12496611331706772</c:v>
                </c:pt>
                <c:pt idx="178" formatCode="0.00%">
                  <c:v>0.12820832004232377</c:v>
                </c:pt>
                <c:pt idx="179" formatCode="0.00%">
                  <c:v>0.13454418282864375</c:v>
                </c:pt>
                <c:pt idx="180" formatCode="0.00%">
                  <c:v>0.14763142369692428</c:v>
                </c:pt>
                <c:pt idx="181" formatCode="0.00%">
                  <c:v>0.15655615232403183</c:v>
                </c:pt>
                <c:pt idx="182" formatCode="0.00%">
                  <c:v>0.16354570269395746</c:v>
                </c:pt>
                <c:pt idx="183" formatCode="0.00%">
                  <c:v>0.16854431890188204</c:v>
                </c:pt>
                <c:pt idx="184" formatCode="0.00%">
                  <c:v>0.17849004632527857</c:v>
                </c:pt>
                <c:pt idx="185" formatCode="0.00%">
                  <c:v>0.17854786567262651</c:v>
                </c:pt>
                <c:pt idx="186" formatCode="0.00%">
                  <c:v>0.18352466513373281</c:v>
                </c:pt>
                <c:pt idx="187" formatCode="0.00%">
                  <c:v>0.18550822154001431</c:v>
                </c:pt>
                <c:pt idx="188" formatCode="0.00%">
                  <c:v>0.18415899095510746</c:v>
                </c:pt>
                <c:pt idx="189" formatCode="0.00%">
                  <c:v>0.18440775917975324</c:v>
                </c:pt>
                <c:pt idx="190" formatCode="0.00%">
                  <c:v>0.19625747985195946</c:v>
                </c:pt>
                <c:pt idx="191" formatCode="0.00%">
                  <c:v>0.19661043102561465</c:v>
                </c:pt>
                <c:pt idx="192" formatCode="0.00%">
                  <c:v>0.18441935051733241</c:v>
                </c:pt>
                <c:pt idx="193" formatCode="0.00%">
                  <c:v>0.17847560885225977</c:v>
                </c:pt>
                <c:pt idx="194" formatCode="0.00%">
                  <c:v>0.1641853638079262</c:v>
                </c:pt>
                <c:pt idx="195" formatCode="0.00%">
                  <c:v>0.16156627220103917</c:v>
                </c:pt>
                <c:pt idx="196" formatCode="0.00%">
                  <c:v>0.15843485757026407</c:v>
                </c:pt>
                <c:pt idx="197" formatCode="0.00%">
                  <c:v>0.14815178468291557</c:v>
                </c:pt>
                <c:pt idx="198" formatCode="0.00%">
                  <c:v>0.13940596882350684</c:v>
                </c:pt>
                <c:pt idx="199" formatCode="0.00%">
                  <c:v>0.14341541635829463</c:v>
                </c:pt>
                <c:pt idx="200" formatCode="0.00%">
                  <c:v>0.14824445104807188</c:v>
                </c:pt>
                <c:pt idx="201" formatCode="0.00%">
                  <c:v>0.15574892046699798</c:v>
                </c:pt>
                <c:pt idx="202" formatCode="0.00%">
                  <c:v>0.15755671499812632</c:v>
                </c:pt>
                <c:pt idx="203" formatCode="0.00%">
                  <c:v>0.15325066342873156</c:v>
                </c:pt>
                <c:pt idx="204" formatCode="0.00%">
                  <c:v>0.16061065420772197</c:v>
                </c:pt>
                <c:pt idx="205" formatCode="0.00%">
                  <c:v>0.16148331273176761</c:v>
                </c:pt>
                <c:pt idx="206" formatCode="0.00%">
                  <c:v>0.16470779926135129</c:v>
                </c:pt>
                <c:pt idx="207" formatCode="0.00%">
                  <c:v>0.16284852091125468</c:v>
                </c:pt>
                <c:pt idx="208" formatCode="0.00%">
                  <c:v>0.16152784169351128</c:v>
                </c:pt>
                <c:pt idx="209" formatCode="0.00%">
                  <c:v>0.15568400369013308</c:v>
                </c:pt>
                <c:pt idx="210" formatCode="0.00%">
                  <c:v>0.15793713465013859</c:v>
                </c:pt>
                <c:pt idx="211" formatCode="0.00%">
                  <c:v>0.15257738331332965</c:v>
                </c:pt>
                <c:pt idx="212" formatCode="0.00%">
                  <c:v>0.15376421765335554</c:v>
                </c:pt>
                <c:pt idx="213" formatCode="0.00%">
                  <c:v>0.15076846984788453</c:v>
                </c:pt>
                <c:pt idx="214" formatCode="0.00%">
                  <c:v>0.14941358073807667</c:v>
                </c:pt>
                <c:pt idx="215" formatCode="0.00%">
                  <c:v>0.14937314504800431</c:v>
                </c:pt>
                <c:pt idx="216" formatCode="0.00%">
                  <c:v>0.15392537345792773</c:v>
                </c:pt>
                <c:pt idx="217" formatCode="0.00%">
                  <c:v>0.15568469089595849</c:v>
                </c:pt>
                <c:pt idx="218" formatCode="0.00%">
                  <c:v>0.15602698104695595</c:v>
                </c:pt>
                <c:pt idx="219" formatCode="0.00%">
                  <c:v>0.15747162166507669</c:v>
                </c:pt>
                <c:pt idx="220" formatCode="0.00%">
                  <c:v>0.14662121052128746</c:v>
                </c:pt>
                <c:pt idx="221" formatCode="0.00%">
                  <c:v>0.14127795956358613</c:v>
                </c:pt>
                <c:pt idx="222" formatCode="0.00%">
                  <c:v>0.14334188410513621</c:v>
                </c:pt>
                <c:pt idx="223" formatCode="0.00%">
                  <c:v>0.13502132804124181</c:v>
                </c:pt>
                <c:pt idx="224" formatCode="0.00%">
                  <c:v>0.12634839994164443</c:v>
                </c:pt>
                <c:pt idx="225" formatCode="0.00%">
                  <c:v>0.1220311771059677</c:v>
                </c:pt>
                <c:pt idx="226" formatCode="0.00%">
                  <c:v>0.11957398943754731</c:v>
                </c:pt>
                <c:pt idx="227" formatCode="0.00%">
                  <c:v>0.12510641624824087</c:v>
                </c:pt>
                <c:pt idx="228" formatCode="0.00%">
                  <c:v>0.12946627181176387</c:v>
                </c:pt>
                <c:pt idx="229" formatCode="0.00%">
                  <c:v>0.12755681435631344</c:v>
                </c:pt>
                <c:pt idx="230" formatCode="0.00%">
                  <c:v>0.13268766484781669</c:v>
                </c:pt>
                <c:pt idx="231" formatCode="0.00%">
                  <c:v>0.1379795915373821</c:v>
                </c:pt>
                <c:pt idx="232" formatCode="0.00%">
                  <c:v>0.14317736626345443</c:v>
                </c:pt>
                <c:pt idx="233" formatCode="0.00%">
                  <c:v>0.14379664486317506</c:v>
                </c:pt>
                <c:pt idx="234" formatCode="0.00%">
                  <c:v>0.14235033925104579</c:v>
                </c:pt>
                <c:pt idx="235" formatCode="0.00%">
                  <c:v>0.13742019372653294</c:v>
                </c:pt>
                <c:pt idx="236" formatCode="0.00%">
                  <c:v>0.13790661278180594</c:v>
                </c:pt>
                <c:pt idx="237" formatCode="0.00%">
                  <c:v>0.14147781841960072</c:v>
                </c:pt>
                <c:pt idx="238" formatCode="0.00%">
                  <c:v>0.14168428398431887</c:v>
                </c:pt>
                <c:pt idx="239" formatCode="0.00%">
                  <c:v>0.1428474516127349</c:v>
                </c:pt>
                <c:pt idx="240" formatCode="0.00%">
                  <c:v>0.14436420277541773</c:v>
                </c:pt>
                <c:pt idx="241" formatCode="0.00%">
                  <c:v>0.14370587222317893</c:v>
                </c:pt>
                <c:pt idx="242" formatCode="0.00%">
                  <c:v>0.14164179455241946</c:v>
                </c:pt>
                <c:pt idx="243" formatCode="0.00%">
                  <c:v>0.13637303984442881</c:v>
                </c:pt>
                <c:pt idx="244" formatCode="0.00%">
                  <c:v>0.13193885760257443</c:v>
                </c:pt>
                <c:pt idx="245" formatCode="0.00%">
                  <c:v>0.13382048605387983</c:v>
                </c:pt>
                <c:pt idx="246" formatCode="0.00%">
                  <c:v>0.12911223187701282</c:v>
                </c:pt>
                <c:pt idx="247" formatCode="0.00%">
                  <c:v>0.12756697148689311</c:v>
                </c:pt>
                <c:pt idx="248" formatCode="0.00%">
                  <c:v>0.12808118770411542</c:v>
                </c:pt>
                <c:pt idx="249" formatCode="0.00%">
                  <c:v>0.13316585732389785</c:v>
                </c:pt>
                <c:pt idx="250" formatCode="0.00%">
                  <c:v>0.13751489211490095</c:v>
                </c:pt>
                <c:pt idx="251" formatCode="0.00%">
                  <c:v>0.13537559506199404</c:v>
                </c:pt>
                <c:pt idx="252" formatCode="0.00%">
                  <c:v>0.13271369956107856</c:v>
                </c:pt>
                <c:pt idx="253" formatCode="0.00%">
                  <c:v>0.12858347180734164</c:v>
                </c:pt>
                <c:pt idx="254" formatCode="0.00%">
                  <c:v>0.12592501057494426</c:v>
                </c:pt>
                <c:pt idx="255" formatCode="0.00%">
                  <c:v>0.12869305328964506</c:v>
                </c:pt>
                <c:pt idx="256" formatCode="0.00%">
                  <c:v>0.12770940866923214</c:v>
                </c:pt>
                <c:pt idx="257" formatCode="0.00%">
                  <c:v>0.12623673090796661</c:v>
                </c:pt>
                <c:pt idx="258" formatCode="0.00%">
                  <c:v>0.12761832028681133</c:v>
                </c:pt>
                <c:pt idx="259" formatCode="0.00%">
                  <c:v>0.12532520782080581</c:v>
                </c:pt>
                <c:pt idx="260" formatCode="0.00%">
                  <c:v>0.12723424955408558</c:v>
                </c:pt>
                <c:pt idx="261" formatCode="0.00%">
                  <c:v>0.12733085144122361</c:v>
                </c:pt>
                <c:pt idx="262" formatCode="0.00%">
                  <c:v>0.12400884184056296</c:v>
                </c:pt>
                <c:pt idx="263" formatCode="0.00%">
                  <c:v>0.12709457957410042</c:v>
                </c:pt>
                <c:pt idx="264" formatCode="0.00%">
                  <c:v>0.12755059444296019</c:v>
                </c:pt>
                <c:pt idx="265" formatCode="0.00%">
                  <c:v>0.13146634575206004</c:v>
                </c:pt>
                <c:pt idx="266" formatCode="0.00%">
                  <c:v>0.13814807745696836</c:v>
                </c:pt>
                <c:pt idx="267" formatCode="0.00%">
                  <c:v>0.14011364453715025</c:v>
                </c:pt>
                <c:pt idx="268" formatCode="0.00%">
                  <c:v>0.14246156088318881</c:v>
                </c:pt>
                <c:pt idx="269" formatCode="0.00%">
                  <c:v>0.14675705072755457</c:v>
                </c:pt>
                <c:pt idx="270" formatCode="0.00%">
                  <c:v>0.14439361839394305</c:v>
                </c:pt>
                <c:pt idx="271" formatCode="0.00%">
                  <c:v>0.14953889653876171</c:v>
                </c:pt>
                <c:pt idx="272" formatCode="0.00%">
                  <c:v>0.14873161734966267</c:v>
                </c:pt>
                <c:pt idx="273" formatCode="0.00%">
                  <c:v>0.14649178746966962</c:v>
                </c:pt>
                <c:pt idx="274" formatCode="0.00%">
                  <c:v>0.14755453195931206</c:v>
                </c:pt>
                <c:pt idx="275" formatCode="0.00%">
                  <c:v>0.15658769504923351</c:v>
                </c:pt>
                <c:pt idx="276" formatCode="0.00%">
                  <c:v>0.15631394384731825</c:v>
                </c:pt>
                <c:pt idx="277" formatCode="0.00%">
                  <c:v>0.15884647024770726</c:v>
                </c:pt>
                <c:pt idx="278" formatCode="0.00%">
                  <c:v>0.15963744272579108</c:v>
                </c:pt>
                <c:pt idx="279" formatCode="0.00%">
                  <c:v>0.16939079341763105</c:v>
                </c:pt>
                <c:pt idx="280" formatCode="0.00%">
                  <c:v>0.17307552548066441</c:v>
                </c:pt>
                <c:pt idx="281" formatCode="0.00%">
                  <c:v>0.18360689033601177</c:v>
                </c:pt>
                <c:pt idx="282" formatCode="0.00%">
                  <c:v>0.18368424349257764</c:v>
                </c:pt>
                <c:pt idx="283" formatCode="0.00%">
                  <c:v>0.18591013799118825</c:v>
                </c:pt>
                <c:pt idx="284" formatCode="0.00%">
                  <c:v>0.18683292259562465</c:v>
                </c:pt>
                <c:pt idx="285" formatCode="0.00%">
                  <c:v>0.19003775973952564</c:v>
                </c:pt>
                <c:pt idx="286" formatCode="0.00%">
                  <c:v>0.18240229930243426</c:v>
                </c:pt>
                <c:pt idx="287" formatCode="0.00%">
                  <c:v>0.1817603701190339</c:v>
                </c:pt>
                <c:pt idx="288" formatCode="0.00%">
                  <c:v>0.17993934628776817</c:v>
                </c:pt>
                <c:pt idx="289" formatCode="0.00%">
                  <c:v>0.17746237757783262</c:v>
                </c:pt>
                <c:pt idx="290" formatCode="0.00%">
                  <c:v>0.1798821966483666</c:v>
                </c:pt>
                <c:pt idx="291" formatCode="0.00%">
                  <c:v>0.18231235214699296</c:v>
                </c:pt>
                <c:pt idx="292" formatCode="0.00%">
                  <c:v>0.18292091029459159</c:v>
                </c:pt>
                <c:pt idx="293" formatCode="0.00%">
                  <c:v>0.19163767199114345</c:v>
                </c:pt>
                <c:pt idx="294" formatCode="0.00%">
                  <c:v>0.19888988273926947</c:v>
                </c:pt>
                <c:pt idx="295" formatCode="0.00%">
                  <c:v>0.20465175909115346</c:v>
                </c:pt>
                <c:pt idx="296" formatCode="0.00%">
                  <c:v>0.20690204762983283</c:v>
                </c:pt>
                <c:pt idx="297" formatCode="0.00%">
                  <c:v>0.21230519190432226</c:v>
                </c:pt>
                <c:pt idx="298" formatCode="0.00%">
                  <c:v>0.21790717472599472</c:v>
                </c:pt>
                <c:pt idx="299" formatCode="0.00%">
                  <c:v>0.21531930027340015</c:v>
                </c:pt>
                <c:pt idx="300" formatCode="0.00%">
                  <c:v>0.20915519658586909</c:v>
                </c:pt>
                <c:pt idx="301" formatCode="0.00%">
                  <c:v>0.20512938595573121</c:v>
                </c:pt>
                <c:pt idx="302" formatCode="0.00%">
                  <c:v>0.19818257547237819</c:v>
                </c:pt>
                <c:pt idx="303" formatCode="0.00%">
                  <c:v>0.20398822085491966</c:v>
                </c:pt>
                <c:pt idx="304" formatCode="0.00%">
                  <c:v>0.21398135874587595</c:v>
                </c:pt>
                <c:pt idx="305" formatCode="0.00%">
                  <c:v>0.22228727388567934</c:v>
                </c:pt>
                <c:pt idx="306" formatCode="0.00%">
                  <c:v>0.22538771369235239</c:v>
                </c:pt>
                <c:pt idx="307" formatCode="0.00%">
                  <c:v>0.22533746932097082</c:v>
                </c:pt>
                <c:pt idx="308" formatCode="0.00%">
                  <c:v>0.22774900952248558</c:v>
                </c:pt>
                <c:pt idx="309" formatCode="0.00%">
                  <c:v>0.23110390089226457</c:v>
                </c:pt>
                <c:pt idx="310" formatCode="0.00%">
                  <c:v>0.22903601147595384</c:v>
                </c:pt>
                <c:pt idx="311" formatCode="0.00%">
                  <c:v>0.22533531806354559</c:v>
                </c:pt>
                <c:pt idx="312" formatCode="0.00%">
                  <c:v>0.22322612855631233</c:v>
                </c:pt>
                <c:pt idx="313" formatCode="0.00%">
                  <c:v>0.23012105257360635</c:v>
                </c:pt>
                <c:pt idx="314" formatCode="0.00%">
                  <c:v>0.23963610470334301</c:v>
                </c:pt>
                <c:pt idx="315" formatCode="0.00%">
                  <c:v>0.24723312380230766</c:v>
                </c:pt>
                <c:pt idx="316" formatCode="0.00%">
                  <c:v>0.25405296950240769</c:v>
                </c:pt>
                <c:pt idx="317" formatCode="0.00%">
                  <c:v>0.26096664802887165</c:v>
                </c:pt>
                <c:pt idx="318" formatCode="0.00%">
                  <c:v>0.26242086954057398</c:v>
                </c:pt>
                <c:pt idx="319" formatCode="0.00%">
                  <c:v>0.27159302692816262</c:v>
                </c:pt>
                <c:pt idx="320" formatCode="0.00%">
                  <c:v>0.27480362080587695</c:v>
                </c:pt>
                <c:pt idx="321" formatCode="0.00%">
                  <c:v>0.2720115719333191</c:v>
                </c:pt>
                <c:pt idx="322" formatCode="0.00%">
                  <c:v>0.2704112437944452</c:v>
                </c:pt>
                <c:pt idx="323" formatCode="0.00%">
                  <c:v>0.27774669284583114</c:v>
                </c:pt>
                <c:pt idx="324" formatCode="0.00%">
                  <c:v>0.28049801893210358</c:v>
                </c:pt>
                <c:pt idx="325" formatCode="0.00%">
                  <c:v>0.28107266541617343</c:v>
                </c:pt>
                <c:pt idx="326" formatCode="0.00%">
                  <c:v>0.27639974559405839</c:v>
                </c:pt>
                <c:pt idx="327" formatCode="0.00%">
                  <c:v>0.27708392952046113</c:v>
                </c:pt>
                <c:pt idx="328" formatCode="0.00%">
                  <c:v>0.2780939434824215</c:v>
                </c:pt>
                <c:pt idx="329" formatCode="0.00%">
                  <c:v>0.28289668627666409</c:v>
                </c:pt>
                <c:pt idx="330" formatCode="0.00%">
                  <c:v>0.27829099307159355</c:v>
                </c:pt>
                <c:pt idx="331" formatCode="0.00%">
                  <c:v>0.2754227421057836</c:v>
                </c:pt>
                <c:pt idx="332" formatCode="0.00%">
                  <c:v>0.27538963023326885</c:v>
                </c:pt>
                <c:pt idx="333" formatCode="0.00%">
                  <c:v>0.28493582136465395</c:v>
                </c:pt>
                <c:pt idx="334" formatCode="0.00%">
                  <c:v>0.28773603194912956</c:v>
                </c:pt>
                <c:pt idx="335" formatCode="0.00%">
                  <c:v>0.29351542510715273</c:v>
                </c:pt>
                <c:pt idx="336" formatCode="0.00%">
                  <c:v>0.28952899367483059</c:v>
                </c:pt>
                <c:pt idx="337" formatCode="0.00%">
                  <c:v>0.28926284704059541</c:v>
                </c:pt>
                <c:pt idx="338" formatCode="0.00%">
                  <c:v>0.29338039626621809</c:v>
                </c:pt>
                <c:pt idx="339" formatCode="0.00%">
                  <c:v>0.29461904086265606</c:v>
                </c:pt>
                <c:pt idx="340" formatCode="0.00%">
                  <c:v>0.27884917741617798</c:v>
                </c:pt>
                <c:pt idx="341" formatCode="0.00%">
                  <c:v>0.27695720768569049</c:v>
                </c:pt>
                <c:pt idx="342" formatCode="0.00%">
                  <c:v>0.2710333165050326</c:v>
                </c:pt>
                <c:pt idx="343" formatCode="0.00%">
                  <c:v>0.26930428888562136</c:v>
                </c:pt>
                <c:pt idx="344" formatCode="0.00%">
                  <c:v>0.26331424887452975</c:v>
                </c:pt>
                <c:pt idx="345" formatCode="0.00%">
                  <c:v>0.25585930245514987</c:v>
                </c:pt>
                <c:pt idx="346" formatCode="0.00%">
                  <c:v>0.25731270377069387</c:v>
                </c:pt>
                <c:pt idx="347" formatCode="0.00%">
                  <c:v>0.2685315569796366</c:v>
                </c:pt>
                <c:pt idx="348" formatCode="0.00%">
                  <c:v>0.25865793354732369</c:v>
                </c:pt>
                <c:pt idx="349" formatCode="0.00%">
                  <c:v>0.26039538003114787</c:v>
                </c:pt>
                <c:pt idx="350" formatCode="0.00%">
                  <c:v>0.28208623697531865</c:v>
                </c:pt>
                <c:pt idx="351" formatCode="0.00%">
                  <c:v>0.31380587077199451</c:v>
                </c:pt>
                <c:pt idx="352" formatCode="0.00%">
                  <c:v>0.34555298725846306</c:v>
                </c:pt>
                <c:pt idx="353" formatCode="0.00%">
                  <c:v>0.28973478703738637</c:v>
                </c:pt>
                <c:pt idx="354" formatCode="0.00%">
                  <c:v>0.27651513424547614</c:v>
                </c:pt>
                <c:pt idx="355" formatCode="0.00%">
                  <c:v>0.27266528815130392</c:v>
                </c:pt>
                <c:pt idx="356" formatCode="0.00%">
                  <c:v>0.26167610108536132</c:v>
                </c:pt>
                <c:pt idx="357" formatCode="0.00%">
                  <c:v>0.23301303307286411</c:v>
                </c:pt>
                <c:pt idx="358" formatCode="0.00%">
                  <c:v>0.20345146399109298</c:v>
                </c:pt>
                <c:pt idx="359" formatCode="0.00%">
                  <c:v>0.18512298400953869</c:v>
                </c:pt>
                <c:pt idx="360" formatCode="0.00%">
                  <c:v>0.19685778399082585</c:v>
                </c:pt>
                <c:pt idx="361" formatCode="0.00%">
                  <c:v>0.1912475605755882</c:v>
                </c:pt>
                <c:pt idx="362" formatCode="0.00%">
                  <c:v>0.19058464660082455</c:v>
                </c:pt>
                <c:pt idx="363" formatCode="0.00%">
                  <c:v>0.19480697847067557</c:v>
                </c:pt>
                <c:pt idx="364" formatCode="0.00%">
                  <c:v>0.19462253646811026</c:v>
                </c:pt>
                <c:pt idx="365" formatCode="0.00%">
                  <c:v>0.19548715005943354</c:v>
                </c:pt>
                <c:pt idx="366" formatCode="0.00%">
                  <c:v>0.19989072777880548</c:v>
                </c:pt>
                <c:pt idx="367" formatCode="0.00%">
                  <c:v>0.21124970207356797</c:v>
                </c:pt>
                <c:pt idx="368" formatCode="0.00%">
                  <c:v>0.20303081158802372</c:v>
                </c:pt>
                <c:pt idx="369" formatCode="0.00%">
                  <c:v>0.19652240708088198</c:v>
                </c:pt>
                <c:pt idx="370" formatCode="0.00%">
                  <c:v>0.18613817391876769</c:v>
                </c:pt>
                <c:pt idx="371" formatCode="0.00%">
                  <c:v>0.17865368753598829</c:v>
                </c:pt>
                <c:pt idx="372" formatCode="0.00%">
                  <c:v>0.16511554102425954</c:v>
                </c:pt>
                <c:pt idx="373" formatCode="0.00%">
                  <c:v>0.15104449051188007</c:v>
                </c:pt>
                <c:pt idx="374" formatCode="0.00%">
                  <c:v>0.13748304544637457</c:v>
                </c:pt>
                <c:pt idx="375" formatCode="0.00%">
                  <c:v>0.1285362795652297</c:v>
                </c:pt>
                <c:pt idx="376" formatCode="0.00%">
                  <c:v>0.12574615664154462</c:v>
                </c:pt>
                <c:pt idx="377" formatCode="0.00%">
                  <c:v>0.12022991378233162</c:v>
                </c:pt>
                <c:pt idx="378" formatCode="0.00%">
                  <c:v>0.11605955040189096</c:v>
                </c:pt>
                <c:pt idx="379" formatCode="0.00%">
                  <c:v>0.1208213542105641</c:v>
                </c:pt>
                <c:pt idx="380" formatCode="0.00%">
                  <c:v>0.13089596101595957</c:v>
                </c:pt>
                <c:pt idx="381" formatCode="0.00%">
                  <c:v>0.13008241132814277</c:v>
                </c:pt>
                <c:pt idx="382" formatCode="0.00%">
                  <c:v>0.136371942204636</c:v>
                </c:pt>
                <c:pt idx="383" formatCode="0.00%">
                  <c:v>0.13612861177492938</c:v>
                </c:pt>
                <c:pt idx="384" formatCode="0.00%">
                  <c:v>0.13846075692151386</c:v>
                </c:pt>
                <c:pt idx="385" formatCode="0.00%">
                  <c:v>0.13664794057706747</c:v>
                </c:pt>
                <c:pt idx="386" formatCode="0.00%">
                  <c:v>0.13548505371806491</c:v>
                </c:pt>
                <c:pt idx="387" formatCode="0.00%">
                  <c:v>0.12624636731019501</c:v>
                </c:pt>
                <c:pt idx="388" formatCode="0.00%">
                  <c:v>0.11980579477144697</c:v>
                </c:pt>
                <c:pt idx="389" formatCode="0.00%">
                  <c:v>0.11516213457312671</c:v>
                </c:pt>
                <c:pt idx="390" formatCode="0.00%">
                  <c:v>0.11261468969086717</c:v>
                </c:pt>
                <c:pt idx="391" formatCode="0.00%">
                  <c:v>0.1098031256342602</c:v>
                </c:pt>
                <c:pt idx="392" formatCode="0.00%">
                  <c:v>0.108505513210664</c:v>
                </c:pt>
                <c:pt idx="393" formatCode="0.00%">
                  <c:v>0.11213835697907026</c:v>
                </c:pt>
                <c:pt idx="394" formatCode="0.00%">
                  <c:v>0.11171177444318192</c:v>
                </c:pt>
                <c:pt idx="395" formatCode="0.00%">
                  <c:v>0.11656538036332237</c:v>
                </c:pt>
                <c:pt idx="396" formatCode="0.00%">
                  <c:v>0.1200481246916167</c:v>
                </c:pt>
                <c:pt idx="397" formatCode="0.00%">
                  <c:v>0.12759869091832948</c:v>
                </c:pt>
                <c:pt idx="398" formatCode="0.00%">
                  <c:v>0.12355333963263036</c:v>
                </c:pt>
                <c:pt idx="399" formatCode="0.00%">
                  <c:v>0.12250348428570476</c:v>
                </c:pt>
                <c:pt idx="400" formatCode="0.00%">
                  <c:v>0.11585201451398612</c:v>
                </c:pt>
                <c:pt idx="401" formatCode="0.00%">
                  <c:v>0.11403623009103103</c:v>
                </c:pt>
                <c:pt idx="402" formatCode="0.00%">
                  <c:v>0.11138435662361988</c:v>
                </c:pt>
                <c:pt idx="403" formatCode="0.00%">
                  <c:v>0.10990596547091895</c:v>
                </c:pt>
                <c:pt idx="404" formatCode="0.00%">
                  <c:v>0.10275531116906921</c:v>
                </c:pt>
                <c:pt idx="405" formatCode="0.00%">
                  <c:v>0.10758226673614907</c:v>
                </c:pt>
                <c:pt idx="406" formatCode="0.00%">
                  <c:v>0.11093507398840267</c:v>
                </c:pt>
                <c:pt idx="407" formatCode="0.00%">
                  <c:v>0.11689121471407259</c:v>
                </c:pt>
                <c:pt idx="408" formatCode="0.00%">
                  <c:v>0.12127569033956795</c:v>
                </c:pt>
                <c:pt idx="409" formatCode="0.00%">
                  <c:v>0.12079111792135054</c:v>
                </c:pt>
                <c:pt idx="410" formatCode="0.00%">
                  <c:v>0.12134118266131684</c:v>
                </c:pt>
                <c:pt idx="411" formatCode="0.00%">
                  <c:v>0.12270138163470445</c:v>
                </c:pt>
                <c:pt idx="412" formatCode="0.00%">
                  <c:v>0.12197035036044979</c:v>
                </c:pt>
                <c:pt idx="413" formatCode="0.00%">
                  <c:v>0.12248253320250327</c:v>
                </c:pt>
                <c:pt idx="414" formatCode="0.00%">
                  <c:v>0.12155093096822646</c:v>
                </c:pt>
                <c:pt idx="415" formatCode="0.00%">
                  <c:v>0.11907381031106137</c:v>
                </c:pt>
                <c:pt idx="416" formatCode="0.00%">
                  <c:v>0.1226752795875736</c:v>
                </c:pt>
                <c:pt idx="417" formatCode="0.00%">
                  <c:v>0.12212529476756649</c:v>
                </c:pt>
                <c:pt idx="418" formatCode="0.00%">
                  <c:v>0.12102479881753983</c:v>
                </c:pt>
                <c:pt idx="419" formatCode="0.00%">
                  <c:v>0.124446637066272</c:v>
                </c:pt>
                <c:pt idx="420" formatCode="0.00%">
                  <c:v>0.1200144231706287</c:v>
                </c:pt>
                <c:pt idx="421" formatCode="0.00%">
                  <c:v>0.12080954920870507</c:v>
                </c:pt>
                <c:pt idx="422" formatCode="0.00%">
                  <c:v>0.11952965201276981</c:v>
                </c:pt>
                <c:pt idx="423" formatCode="0.00%">
                  <c:v>0.11586058238226293</c:v>
                </c:pt>
                <c:pt idx="424" formatCode="0.00%">
                  <c:v>0.11595916623020247</c:v>
                </c:pt>
                <c:pt idx="425" formatCode="0.00%">
                  <c:v>0.11598414540451399</c:v>
                </c:pt>
                <c:pt idx="426" formatCode="0.00%">
                  <c:v>0.11249891101983396</c:v>
                </c:pt>
                <c:pt idx="427" formatCode="0.00%">
                  <c:v>0.11170226512126732</c:v>
                </c:pt>
                <c:pt idx="428" formatCode="0.00%">
                  <c:v>0.10830416381227653</c:v>
                </c:pt>
                <c:pt idx="429" formatCode="0.00%">
                  <c:v>0.10955962357073319</c:v>
                </c:pt>
                <c:pt idx="430" formatCode="0.00%">
                  <c:v>0.1140148661625061</c:v>
                </c:pt>
                <c:pt idx="431" formatCode="0.00%">
                  <c:v>0.11810705913999155</c:v>
                </c:pt>
                <c:pt idx="432" formatCode="0.00%">
                  <c:v>0.11740010833956716</c:v>
                </c:pt>
                <c:pt idx="433" formatCode="0.00%">
                  <c:v>0.11936250350864595</c:v>
                </c:pt>
                <c:pt idx="434" formatCode="0.00%">
                  <c:v>0.12410148696405948</c:v>
                </c:pt>
                <c:pt idx="435" formatCode="0.00%">
                  <c:v>0.12715898178174279</c:v>
                </c:pt>
                <c:pt idx="436" formatCode="0.00%">
                  <c:v>0.13261645977721578</c:v>
                </c:pt>
                <c:pt idx="437" formatCode="0.00%">
                  <c:v>0.1342633757473555</c:v>
                </c:pt>
                <c:pt idx="438" formatCode="0.00%">
                  <c:v>0.13054594675891112</c:v>
                </c:pt>
                <c:pt idx="439" formatCode="0.00%">
                  <c:v>0.12808215812490786</c:v>
                </c:pt>
                <c:pt idx="440" formatCode="0.00%">
                  <c:v>0.12213777063802239</c:v>
                </c:pt>
                <c:pt idx="441" formatCode="0.00%">
                  <c:v>0.11903415817423617</c:v>
                </c:pt>
                <c:pt idx="442" formatCode="0.00%">
                  <c:v>0.11241855445732321</c:v>
                </c:pt>
                <c:pt idx="443" formatCode="0.00%">
                  <c:v>0.10660250014672222</c:v>
                </c:pt>
                <c:pt idx="444" formatCode="0.00%">
                  <c:v>9.7515458122540755E-2</c:v>
                </c:pt>
                <c:pt idx="445" formatCode="0.00%">
                  <c:v>0.10064403713574391</c:v>
                </c:pt>
                <c:pt idx="446" formatCode="0.00%">
                  <c:v>9.9464400886122101E-2</c:v>
                </c:pt>
                <c:pt idx="447" formatCode="0.00%">
                  <c:v>9.9142310201375303E-2</c:v>
                </c:pt>
                <c:pt idx="448" formatCode="0.00%">
                  <c:v>9.6734074951896731E-2</c:v>
                </c:pt>
                <c:pt idx="449" formatCode="0.00%">
                  <c:v>9.6373358277819218E-2</c:v>
                </c:pt>
                <c:pt idx="450" formatCode="0.00%">
                  <c:v>9.5998507833872176E-2</c:v>
                </c:pt>
                <c:pt idx="451" formatCode="0.00%">
                  <c:v>9.595124743808657E-2</c:v>
                </c:pt>
                <c:pt idx="452" formatCode="0.00%">
                  <c:v>9.2223739321364656E-2</c:v>
                </c:pt>
                <c:pt idx="453" formatCode="0.00%">
                  <c:v>9.4486712697527245E-2</c:v>
                </c:pt>
                <c:pt idx="454" formatCode="0.00%">
                  <c:v>9.4118956934824666E-2</c:v>
                </c:pt>
                <c:pt idx="455" formatCode="0.00%">
                  <c:v>9.5852946278154133E-2</c:v>
                </c:pt>
                <c:pt idx="456" formatCode="0.00%">
                  <c:v>9.7888796087537963E-2</c:v>
                </c:pt>
                <c:pt idx="457" formatCode="0.00%">
                  <c:v>9.6593028102582107E-2</c:v>
                </c:pt>
                <c:pt idx="458" formatCode="0.00%">
                  <c:v>0.10003678279758028</c:v>
                </c:pt>
                <c:pt idx="459" formatCode="0.00%">
                  <c:v>0.10402623899176158</c:v>
                </c:pt>
                <c:pt idx="460" formatCode="0.00%">
                  <c:v>0.10404830284489397</c:v>
                </c:pt>
                <c:pt idx="461" formatCode="0.00%">
                  <c:v>0.10807192242921247</c:v>
                </c:pt>
                <c:pt idx="462" formatCode="0.00%">
                  <c:v>0.1069960699606996</c:v>
                </c:pt>
                <c:pt idx="463" formatCode="0.00%">
                  <c:v>0.10759794485715236</c:v>
                </c:pt>
                <c:pt idx="464" formatCode="0.00%">
                  <c:v>0.11315008101022885</c:v>
                </c:pt>
                <c:pt idx="465" formatCode="0.00%">
                  <c:v>0.11446963590331627</c:v>
                </c:pt>
                <c:pt idx="466" formatCode="0.00%">
                  <c:v>0.11475831697946014</c:v>
                </c:pt>
                <c:pt idx="467" formatCode="0.00%">
                  <c:v>0.12406174381653573</c:v>
                </c:pt>
                <c:pt idx="468" formatCode="0.00%">
                  <c:v>0.12639865809337433</c:v>
                </c:pt>
                <c:pt idx="469" formatCode="0.00%">
                  <c:v>0.1335708108553309</c:v>
                </c:pt>
                <c:pt idx="470" formatCode="0.00%">
                  <c:v>0.14830422408371327</c:v>
                </c:pt>
                <c:pt idx="471" formatCode="0.00%">
                  <c:v>0.15355679195338923</c:v>
                </c:pt>
                <c:pt idx="472" formatCode="0.00%">
                  <c:v>0.16541919207604777</c:v>
                </c:pt>
                <c:pt idx="473" formatCode="0.00%">
                  <c:v>0.17326806180687671</c:v>
                </c:pt>
                <c:pt idx="474" formatCode="0.00%">
                  <c:v>0.17735646276013267</c:v>
                </c:pt>
                <c:pt idx="475" formatCode="0.00%">
                  <c:v>0.18760040393594477</c:v>
                </c:pt>
                <c:pt idx="476" formatCode="0.00%">
                  <c:v>0.19478127100677387</c:v>
                </c:pt>
                <c:pt idx="477" formatCode="0.00%">
                  <c:v>0.19290570142308971</c:v>
                </c:pt>
                <c:pt idx="478" formatCode="0.00%">
                  <c:v>0.20431766068600335</c:v>
                </c:pt>
                <c:pt idx="479" formatCode="0.00%">
                  <c:v>0.20707486746195788</c:v>
                </c:pt>
                <c:pt idx="480" formatCode="0.00%">
                  <c:v>0.21340662486343898</c:v>
                </c:pt>
                <c:pt idx="481" formatCode="0.00%">
                  <c:v>0.21950792553238047</c:v>
                </c:pt>
                <c:pt idx="482" formatCode="0.00%">
                  <c:v>0.22313683717743002</c:v>
                </c:pt>
                <c:pt idx="483" formatCode="0.00%">
                  <c:v>0.22359088066221378</c:v>
                </c:pt>
                <c:pt idx="484" formatCode="0.00%">
                  <c:v>0.22365733184898565</c:v>
                </c:pt>
                <c:pt idx="485" formatCode="0.00%">
                  <c:v>0.22740485210060454</c:v>
                </c:pt>
                <c:pt idx="486" formatCode="0.00%">
                  <c:v>0.23539055548014418</c:v>
                </c:pt>
                <c:pt idx="487" formatCode="0.00%">
                  <c:v>0.24105312850079691</c:v>
                </c:pt>
                <c:pt idx="488" formatCode="0.00%">
                  <c:v>0.24729742797781093</c:v>
                </c:pt>
                <c:pt idx="489" formatCode="0.00%">
                  <c:v>0.25615647885132836</c:v>
                </c:pt>
                <c:pt idx="490" formatCode="0.00%">
                  <c:v>0.25792432698621143</c:v>
                </c:pt>
                <c:pt idx="491" formatCode="0.00%">
                  <c:v>0.26129224197512901</c:v>
                </c:pt>
                <c:pt idx="492" formatCode="0.00%">
                  <c:v>0.26599066282077971</c:v>
                </c:pt>
                <c:pt idx="493" formatCode="0.00%">
                  <c:v>0.26818426724137934</c:v>
                </c:pt>
                <c:pt idx="494" formatCode="0.00%">
                  <c:v>0.26588973788589526</c:v>
                </c:pt>
                <c:pt idx="495" formatCode="0.00%">
                  <c:v>0.26356934551880401</c:v>
                </c:pt>
                <c:pt idx="496" formatCode="0.00%">
                  <c:v>0.26622603529316741</c:v>
                </c:pt>
                <c:pt idx="497" formatCode="0.00%">
                  <c:v>0.27718619802073535</c:v>
                </c:pt>
                <c:pt idx="498" formatCode="0.00%">
                  <c:v>0.28868020102898234</c:v>
                </c:pt>
                <c:pt idx="499" formatCode="0.00%">
                  <c:v>0.29257104444686399</c:v>
                </c:pt>
                <c:pt idx="500" formatCode="0.00%">
                  <c:v>0.2971339362145789</c:v>
                </c:pt>
                <c:pt idx="501" formatCode="0.00%">
                  <c:v>0.30065726906506973</c:v>
                </c:pt>
                <c:pt idx="502" formatCode="0.00%">
                  <c:v>0.30547134993337194</c:v>
                </c:pt>
                <c:pt idx="503" formatCode="0.00%">
                  <c:v>0.29897639922949737</c:v>
                </c:pt>
                <c:pt idx="504" formatCode="0.00%">
                  <c:v>0.30239718257150011</c:v>
                </c:pt>
                <c:pt idx="505" formatCode="0.00%">
                  <c:v>0.29894724807789413</c:v>
                </c:pt>
                <c:pt idx="506" formatCode="0.00%">
                  <c:v>0.28045097441837274</c:v>
                </c:pt>
                <c:pt idx="507" formatCode="0.00%">
                  <c:v>0.27021358562239067</c:v>
                </c:pt>
                <c:pt idx="508" formatCode="0.00%">
                  <c:v>0.26641007166963709</c:v>
                </c:pt>
                <c:pt idx="509" formatCode="0.00%">
                  <c:v>0.2642732073056438</c:v>
                </c:pt>
                <c:pt idx="510" formatCode="0.00%">
                  <c:v>0.26026554442861599</c:v>
                </c:pt>
                <c:pt idx="511" formatCode="0.00%">
                  <c:v>0.2514383556296888</c:v>
                </c:pt>
                <c:pt idx="512" formatCode="0.00%">
                  <c:v>0.24872322454551704</c:v>
                </c:pt>
                <c:pt idx="513" formatCode="0.00%">
                  <c:v>0.25533135034587989</c:v>
                </c:pt>
                <c:pt idx="514" formatCode="0.00%">
                  <c:v>0.2567861962940266</c:v>
                </c:pt>
                <c:pt idx="515" formatCode="0.00%">
                  <c:v>0.2563337162440551</c:v>
                </c:pt>
                <c:pt idx="516" formatCode="0.00%">
                  <c:v>0.25173920836033253</c:v>
                </c:pt>
                <c:pt idx="517" formatCode="0.00%">
                  <c:v>0.24970983145073097</c:v>
                </c:pt>
                <c:pt idx="518" formatCode="0.00%">
                  <c:v>0.24570153412744589</c:v>
                </c:pt>
                <c:pt idx="519" formatCode="0.00%">
                  <c:v>0.24273909314879716</c:v>
                </c:pt>
                <c:pt idx="520" formatCode="0.00%">
                  <c:v>0.23973620676407431</c:v>
                </c:pt>
                <c:pt idx="521" formatCode="0.00%">
                  <c:v>0.2420015024319461</c:v>
                </c:pt>
                <c:pt idx="522" formatCode="0.00%">
                  <c:v>0.23782476766481681</c:v>
                </c:pt>
                <c:pt idx="523" formatCode="0.00%">
                  <c:v>0.23581612539793023</c:v>
                </c:pt>
                <c:pt idx="524" formatCode="0.00%">
                  <c:v>0.23586833335439863</c:v>
                </c:pt>
                <c:pt idx="525" formatCode="0.00%">
                  <c:v>0.23533107453812299</c:v>
                </c:pt>
                <c:pt idx="526" formatCode="0.00%">
                  <c:v>0.23307465881723308</c:v>
                </c:pt>
                <c:pt idx="527" formatCode="0.00%">
                  <c:v>0.22547455874362435</c:v>
                </c:pt>
                <c:pt idx="528" formatCode="0.00%">
                  <c:v>0.21648840170088615</c:v>
                </c:pt>
                <c:pt idx="529" formatCode="0.00%">
                  <c:v>0.21723179980060714</c:v>
                </c:pt>
                <c:pt idx="530" formatCode="0.00%">
                  <c:v>0.21402456833800615</c:v>
                </c:pt>
                <c:pt idx="531" formatCode="0.00%">
                  <c:v>0.21538869930597518</c:v>
                </c:pt>
                <c:pt idx="532" formatCode="0.00%">
                  <c:v>0.21329216302557547</c:v>
                </c:pt>
                <c:pt idx="533" formatCode="0.00%">
                  <c:v>0.20968091202699954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0-4579-A2B3-F1ED3ACB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0099"/>
        <c:axId val="1948924844"/>
      </c:lineChart>
      <c:dateAx>
        <c:axId val="151315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Tanggal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704678"/>
        <c:crosses val="autoZero"/>
        <c:auto val="1"/>
        <c:lblOffset val="100"/>
        <c:baseTimeUnit val="days"/>
      </c:dateAx>
      <c:valAx>
        <c:axId val="822704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spesimen / orang diperiksa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3158787"/>
        <c:crosses val="autoZero"/>
        <c:crossBetween val="between"/>
      </c:valAx>
      <c:dateAx>
        <c:axId val="440650099"/>
        <c:scaling>
          <c:orientation val="minMax"/>
        </c:scaling>
        <c:delete val="1"/>
        <c:axPos val="b"/>
        <c:numFmt formatCode="d&quot;-&quot;mmm" sourceLinked="1"/>
        <c:majorTickMark val="none"/>
        <c:minorTickMark val="none"/>
        <c:tickLblPos val="nextTo"/>
        <c:crossAx val="1948924844"/>
        <c:crosses val="autoZero"/>
        <c:auto val="1"/>
        <c:lblOffset val="100"/>
        <c:baseTimeUnit val="days"/>
      </c:dateAx>
      <c:valAx>
        <c:axId val="1948924844"/>
        <c:scaling>
          <c:orientation val="minMax"/>
          <c:max val="0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Tingkat positivitas mingguan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65009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Kasus terkonfimasi Covid-19 harian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Harian'!$B$1</c:f>
              <c:strCache>
                <c:ptCount val="1"/>
                <c:pt idx="0">
                  <c:v>Kasus harian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Harian'!$B$2:$B$1461</c:f>
              <c:numCache>
                <c:formatCode>#,##0</c:formatCode>
                <c:ptCount val="14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0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58-4277-907F-2DF4F35B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804927"/>
        <c:axId val="946001145"/>
      </c:barChart>
      <c:dateAx>
        <c:axId val="66080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6001145"/>
        <c:crosses val="autoZero"/>
        <c:auto val="1"/>
        <c:lblOffset val="100"/>
        <c:baseTimeUnit val="days"/>
      </c:dateAx>
      <c:valAx>
        <c:axId val="946001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Kasus terkonfirmasi harian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8049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Kematian terkonfirmasi Covid-19 harian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Harian'!$L$1</c:f>
              <c:strCache>
                <c:ptCount val="1"/>
                <c:pt idx="0">
                  <c:v>Meninggal
(baru)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Harian'!$A$2:$A$1461</c:f>
              <c:numCache>
                <c:formatCode>d"-"mmm</c:formatCode>
                <c:ptCount val="146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 formatCode="d\ mmm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 formatCode="d\ mmm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</c:numCache>
            </c:numRef>
          </c:cat>
          <c:val>
            <c:numRef>
              <c:f>'Statistik Harian'!$L$2:$L$1461</c:f>
              <c:numCache>
                <c:formatCode>General</c:formatCode>
                <c:ptCount val="1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10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20</c:v>
                </c:pt>
                <c:pt idx="24">
                  <c:v>9</c:v>
                </c:pt>
                <c:pt idx="25">
                  <c:v>15</c:v>
                </c:pt>
                <c:pt idx="26">
                  <c:v>12</c:v>
                </c:pt>
                <c:pt idx="27">
                  <c:v>8</c:v>
                </c:pt>
                <c:pt idx="28">
                  <c:v>14</c:v>
                </c:pt>
                <c:pt idx="29">
                  <c:v>21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7</c:v>
                </c:pt>
                <c:pt idx="34">
                  <c:v>11</c:v>
                </c:pt>
                <c:pt idx="35">
                  <c:v>12</c:v>
                </c:pt>
                <c:pt idx="36" formatCode="#,##0">
                  <c:v>0</c:v>
                </c:pt>
                <c:pt idx="37" formatCode="#,##0">
                  <c:v>40</c:v>
                </c:pt>
                <c:pt idx="38" formatCode="#,##0">
                  <c:v>26</c:v>
                </c:pt>
                <c:pt idx="39" formatCode="#,##0">
                  <c:v>21</c:v>
                </c:pt>
                <c:pt idx="40" formatCode="#,##0">
                  <c:v>46</c:v>
                </c:pt>
                <c:pt idx="41" formatCode="#,##0">
                  <c:v>26</c:v>
                </c:pt>
                <c:pt idx="42" formatCode="#,##0">
                  <c:v>60</c:v>
                </c:pt>
                <c:pt idx="43" formatCode="#,##0">
                  <c:v>10</c:v>
                </c:pt>
                <c:pt idx="44" formatCode="#,##0">
                  <c:v>27</c:v>
                </c:pt>
                <c:pt idx="45" formatCode="#,##0">
                  <c:v>24</c:v>
                </c:pt>
                <c:pt idx="46" formatCode="#,##0">
                  <c:v>15</c:v>
                </c:pt>
                <c:pt idx="47" formatCode="#,##0">
                  <c:v>47</c:v>
                </c:pt>
                <c:pt idx="48" formatCode="#,##0">
                  <c:v>8</c:v>
                </c:pt>
                <c:pt idx="49" formatCode="#,##0">
                  <c:v>26</c:v>
                </c:pt>
                <c:pt idx="50" formatCode="#,##0">
                  <c:v>20</c:v>
                </c:pt>
                <c:pt idx="51" formatCode="#,##0">
                  <c:v>11</c:v>
                </c:pt>
                <c:pt idx="52" formatCode="#,##0">
                  <c:v>42</c:v>
                </c:pt>
                <c:pt idx="53" formatCode="#,##0">
                  <c:v>31</c:v>
                </c:pt>
                <c:pt idx="54" formatCode="#,##0">
                  <c:v>23</c:v>
                </c:pt>
                <c:pt idx="55" formatCode="#,##0">
                  <c:v>22</c:v>
                </c:pt>
                <c:pt idx="56" formatCode="#,##0">
                  <c:v>8</c:v>
                </c:pt>
                <c:pt idx="57" formatCode="#,##0">
                  <c:v>11</c:v>
                </c:pt>
                <c:pt idx="58" formatCode="#,##0">
                  <c:v>8</c:v>
                </c:pt>
                <c:pt idx="59" formatCode="#,##0">
                  <c:v>8</c:v>
                </c:pt>
                <c:pt idx="60" formatCode="#,##0">
                  <c:v>31</c:v>
                </c:pt>
                <c:pt idx="61" formatCode="#,##0">
                  <c:v>14</c:v>
                </c:pt>
                <c:pt idx="62" formatCode="#,##0">
                  <c:v>19</c:v>
                </c:pt>
                <c:pt idx="63" formatCode="#,##0">
                  <c:v>8</c:v>
                </c:pt>
                <c:pt idx="64" formatCode="#,##0">
                  <c:v>23</c:v>
                </c:pt>
                <c:pt idx="65" formatCode="#,##0">
                  <c:v>35</c:v>
                </c:pt>
                <c:pt idx="66" formatCode="#,##0">
                  <c:v>13</c:v>
                </c:pt>
                <c:pt idx="67" formatCode="#,##0">
                  <c:v>16</c:v>
                </c:pt>
                <c:pt idx="68" formatCode="#,##0">
                  <c:v>14</c:v>
                </c:pt>
                <c:pt idx="69" formatCode="#,##0">
                  <c:v>18</c:v>
                </c:pt>
                <c:pt idx="70" formatCode="#,##0">
                  <c:v>16</c:v>
                </c:pt>
                <c:pt idx="71" formatCode="#,##0">
                  <c:v>21</c:v>
                </c:pt>
                <c:pt idx="72" formatCode="#,##0">
                  <c:v>15</c:v>
                </c:pt>
                <c:pt idx="73" formatCode="#,##0">
                  <c:v>33</c:v>
                </c:pt>
                <c:pt idx="74" formatCode="#,##0">
                  <c:v>13</c:v>
                </c:pt>
                <c:pt idx="75" formatCode="#,##0">
                  <c:v>59</c:v>
                </c:pt>
                <c:pt idx="76" formatCode="#,##0">
                  <c:v>43</c:v>
                </c:pt>
                <c:pt idx="77" formatCode="#,##0">
                  <c:v>30</c:v>
                </c:pt>
                <c:pt idx="78" formatCode="#,##0">
                  <c:v>21</c:v>
                </c:pt>
                <c:pt idx="79" formatCode="#,##0">
                  <c:v>36</c:v>
                </c:pt>
                <c:pt idx="80" formatCode="#,##0">
                  <c:v>48</c:v>
                </c:pt>
                <c:pt idx="81" formatCode="#,##0">
                  <c:v>25</c:v>
                </c:pt>
                <c:pt idx="82" formatCode="#,##0">
                  <c:v>21</c:v>
                </c:pt>
                <c:pt idx="83" formatCode="#,##0">
                  <c:v>19</c:v>
                </c:pt>
                <c:pt idx="84" formatCode="#,##0">
                  <c:v>27</c:v>
                </c:pt>
                <c:pt idx="85" formatCode="#,##0">
                  <c:v>55</c:v>
                </c:pt>
                <c:pt idx="86" formatCode="#,##0">
                  <c:v>23</c:v>
                </c:pt>
                <c:pt idx="87" formatCode="#,##0">
                  <c:v>24</c:v>
                </c:pt>
                <c:pt idx="88" formatCode="#,##0">
                  <c:v>53</c:v>
                </c:pt>
                <c:pt idx="89" formatCode="#,##0">
                  <c:v>40</c:v>
                </c:pt>
                <c:pt idx="90" formatCode="#,##0">
                  <c:v>28</c:v>
                </c:pt>
                <c:pt idx="91" formatCode="#,##0">
                  <c:v>22</c:v>
                </c:pt>
                <c:pt idx="92" formatCode="#,##0">
                  <c:v>35</c:v>
                </c:pt>
                <c:pt idx="93" formatCode="#,##0">
                  <c:v>23</c:v>
                </c:pt>
                <c:pt idx="94" formatCode="#,##0">
                  <c:v>49</c:v>
                </c:pt>
                <c:pt idx="95" formatCode="#,##0">
                  <c:v>31</c:v>
                </c:pt>
                <c:pt idx="96" formatCode="#,##0">
                  <c:v>50</c:v>
                </c:pt>
                <c:pt idx="97" formatCode="#,##0">
                  <c:v>32</c:v>
                </c:pt>
                <c:pt idx="98" formatCode="#,##0">
                  <c:v>40</c:v>
                </c:pt>
                <c:pt idx="99" formatCode="#,##0">
                  <c:v>36</c:v>
                </c:pt>
                <c:pt idx="100" formatCode="#,##0">
                  <c:v>41</c:v>
                </c:pt>
                <c:pt idx="101" formatCode="#,##0">
                  <c:v>48</c:v>
                </c:pt>
                <c:pt idx="102" formatCode="#,##0">
                  <c:v>43</c:v>
                </c:pt>
                <c:pt idx="103" formatCode="#,##0">
                  <c:v>43</c:v>
                </c:pt>
                <c:pt idx="104" formatCode="#,##0">
                  <c:v>64</c:v>
                </c:pt>
                <c:pt idx="105" formatCode="#,##0">
                  <c:v>33</c:v>
                </c:pt>
                <c:pt idx="106" formatCode="#,##0">
                  <c:v>45</c:v>
                </c:pt>
                <c:pt idx="107" formatCode="#,##0">
                  <c:v>63</c:v>
                </c:pt>
                <c:pt idx="108" formatCode="#,##0">
                  <c:v>34</c:v>
                </c:pt>
                <c:pt idx="109" formatCode="#,##0">
                  <c:v>56</c:v>
                </c:pt>
                <c:pt idx="110" formatCode="#,##0">
                  <c:v>36</c:v>
                </c:pt>
                <c:pt idx="111" formatCode="#,##0">
                  <c:v>35</c:v>
                </c:pt>
                <c:pt idx="112" formatCode="#,##0">
                  <c:v>35</c:v>
                </c:pt>
                <c:pt idx="113" formatCode="#,##0">
                  <c:v>38</c:v>
                </c:pt>
                <c:pt idx="114" formatCode="#,##0">
                  <c:v>47</c:v>
                </c:pt>
                <c:pt idx="115" formatCode="#,##0">
                  <c:v>63</c:v>
                </c:pt>
                <c:pt idx="116" formatCode="#,##0">
                  <c:v>37</c:v>
                </c:pt>
                <c:pt idx="117" formatCode="#,##0">
                  <c:v>34</c:v>
                </c:pt>
                <c:pt idx="118" formatCode="#,##0">
                  <c:v>51</c:v>
                </c:pt>
                <c:pt idx="119" formatCode="#,##0">
                  <c:v>71</c:v>
                </c:pt>
                <c:pt idx="120" formatCode="#,##0">
                  <c:v>58</c:v>
                </c:pt>
                <c:pt idx="121" formatCode="#,##0">
                  <c:v>53</c:v>
                </c:pt>
                <c:pt idx="122" formatCode="#,##0">
                  <c:v>49</c:v>
                </c:pt>
                <c:pt idx="123" formatCode="#,##0">
                  <c:v>53</c:v>
                </c:pt>
                <c:pt idx="124" formatCode="#,##0">
                  <c:v>82</c:v>
                </c:pt>
                <c:pt idx="125" formatCode="#,##0">
                  <c:v>70</c:v>
                </c:pt>
                <c:pt idx="126" formatCode="#,##0">
                  <c:v>68</c:v>
                </c:pt>
                <c:pt idx="127" formatCode="#,##0">
                  <c:v>50</c:v>
                </c:pt>
                <c:pt idx="128" formatCode="#,##0">
                  <c:v>58</c:v>
                </c:pt>
                <c:pt idx="129" formatCode="#,##0">
                  <c:v>52</c:v>
                </c:pt>
                <c:pt idx="130" formatCode="#,##0">
                  <c:v>66</c:v>
                </c:pt>
                <c:pt idx="131" formatCode="#,##0">
                  <c:v>71</c:v>
                </c:pt>
                <c:pt idx="132" formatCode="#,##0">
                  <c:v>50</c:v>
                </c:pt>
                <c:pt idx="133" formatCode="#,##0">
                  <c:v>54</c:v>
                </c:pt>
                <c:pt idx="134" formatCode="#,##0">
                  <c:v>87</c:v>
                </c:pt>
                <c:pt idx="135" formatCode="#,##0">
                  <c:v>76</c:v>
                </c:pt>
                <c:pt idx="136" formatCode="#,##0">
                  <c:v>84</c:v>
                </c:pt>
                <c:pt idx="137" formatCode="#,##0">
                  <c:v>59</c:v>
                </c:pt>
                <c:pt idx="138" formatCode="#,##0">
                  <c:v>127</c:v>
                </c:pt>
                <c:pt idx="139" formatCode="#,##0">
                  <c:v>96</c:v>
                </c:pt>
                <c:pt idx="140" formatCode="#,##0">
                  <c:v>81</c:v>
                </c:pt>
                <c:pt idx="141" formatCode="#,##0">
                  <c:v>139</c:v>
                </c:pt>
                <c:pt idx="142" formatCode="#,##0">
                  <c:v>117</c:v>
                </c:pt>
                <c:pt idx="143" formatCode="#,##0">
                  <c:v>89</c:v>
                </c:pt>
                <c:pt idx="144" formatCode="#,##0">
                  <c:v>49</c:v>
                </c:pt>
                <c:pt idx="145" formatCode="#,##0">
                  <c:v>67</c:v>
                </c:pt>
                <c:pt idx="146" formatCode="#,##0">
                  <c:v>57</c:v>
                </c:pt>
                <c:pt idx="147" formatCode="#,##0">
                  <c:v>63</c:v>
                </c:pt>
                <c:pt idx="148" formatCode="#,##0">
                  <c:v>74</c:v>
                </c:pt>
                <c:pt idx="149" formatCode="#,##0">
                  <c:v>83</c:v>
                </c:pt>
                <c:pt idx="150" formatCode="#,##0">
                  <c:v>73</c:v>
                </c:pt>
                <c:pt idx="151" formatCode="#,##0">
                  <c:v>62</c:v>
                </c:pt>
                <c:pt idx="152" formatCode="#,##0">
                  <c:v>43</c:v>
                </c:pt>
                <c:pt idx="153" formatCode="#,##0">
                  <c:v>66</c:v>
                </c:pt>
                <c:pt idx="154" formatCode="#,##0">
                  <c:v>86</c:v>
                </c:pt>
                <c:pt idx="155" formatCode="#,##0">
                  <c:v>64</c:v>
                </c:pt>
                <c:pt idx="156" formatCode="#,##0">
                  <c:v>69</c:v>
                </c:pt>
                <c:pt idx="157" formatCode="#,##0">
                  <c:v>72</c:v>
                </c:pt>
                <c:pt idx="158" formatCode="#,##0">
                  <c:v>65</c:v>
                </c:pt>
                <c:pt idx="159" formatCode="#,##0">
                  <c:v>65</c:v>
                </c:pt>
                <c:pt idx="160" formatCode="#,##0">
                  <c:v>42</c:v>
                </c:pt>
                <c:pt idx="161" formatCode="#,##0">
                  <c:v>59</c:v>
                </c:pt>
                <c:pt idx="162" formatCode="#,##0">
                  <c:v>79</c:v>
                </c:pt>
                <c:pt idx="163" formatCode="#,##0">
                  <c:v>65</c:v>
                </c:pt>
                <c:pt idx="164" formatCode="#,##0">
                  <c:v>53</c:v>
                </c:pt>
                <c:pt idx="165" formatCode="#,##0">
                  <c:v>50</c:v>
                </c:pt>
                <c:pt idx="166" formatCode="#,##0">
                  <c:v>79</c:v>
                </c:pt>
                <c:pt idx="167" formatCode="#,##0">
                  <c:v>57</c:v>
                </c:pt>
                <c:pt idx="168" formatCode="#,##0">
                  <c:v>70</c:v>
                </c:pt>
                <c:pt idx="169" formatCode="#,##0">
                  <c:v>69</c:v>
                </c:pt>
                <c:pt idx="170" formatCode="#,##0">
                  <c:v>72</c:v>
                </c:pt>
                <c:pt idx="171" formatCode="#,##0">
                  <c:v>82</c:v>
                </c:pt>
                <c:pt idx="172" formatCode="#,##0">
                  <c:v>94</c:v>
                </c:pt>
                <c:pt idx="173" formatCode="#,##0">
                  <c:v>86</c:v>
                </c:pt>
                <c:pt idx="174" formatCode="#,##0">
                  <c:v>79</c:v>
                </c:pt>
                <c:pt idx="175" formatCode="#,##0">
                  <c:v>99</c:v>
                </c:pt>
                <c:pt idx="176" formatCode="#,##0">
                  <c:v>86</c:v>
                </c:pt>
                <c:pt idx="177" formatCode="#,##0">
                  <c:v>120</c:v>
                </c:pt>
                <c:pt idx="178" formatCode="#,##0">
                  <c:v>105</c:v>
                </c:pt>
                <c:pt idx="179" formatCode="#,##0">
                  <c:v>92</c:v>
                </c:pt>
                <c:pt idx="180" formatCode="#,##0">
                  <c:v>82</c:v>
                </c:pt>
                <c:pt idx="181" formatCode="#,##0">
                  <c:v>74</c:v>
                </c:pt>
                <c:pt idx="182" formatCode="#,##0">
                  <c:v>88</c:v>
                </c:pt>
                <c:pt idx="183" formatCode="#,##0">
                  <c:v>111</c:v>
                </c:pt>
                <c:pt idx="184" formatCode="#,##0">
                  <c:v>134</c:v>
                </c:pt>
                <c:pt idx="185" formatCode="#,##0">
                  <c:v>82</c:v>
                </c:pt>
                <c:pt idx="186" formatCode="#,##0">
                  <c:v>108</c:v>
                </c:pt>
                <c:pt idx="187" formatCode="#,##0">
                  <c:v>85</c:v>
                </c:pt>
                <c:pt idx="188" formatCode="#,##0">
                  <c:v>105</c:v>
                </c:pt>
                <c:pt idx="189" formatCode="#,##0">
                  <c:v>100</c:v>
                </c:pt>
                <c:pt idx="190" formatCode="#,##0">
                  <c:v>106</c:v>
                </c:pt>
                <c:pt idx="191" formatCode="#,##0">
                  <c:v>120</c:v>
                </c:pt>
                <c:pt idx="192" formatCode="#,##0">
                  <c:v>88</c:v>
                </c:pt>
                <c:pt idx="193" formatCode="#,##0">
                  <c:v>106</c:v>
                </c:pt>
                <c:pt idx="194" formatCode="#,##0">
                  <c:v>73</c:v>
                </c:pt>
                <c:pt idx="195" formatCode="#,##0">
                  <c:v>118</c:v>
                </c:pt>
                <c:pt idx="196" formatCode="#,##0">
                  <c:v>124</c:v>
                </c:pt>
                <c:pt idx="197" formatCode="#,##0">
                  <c:v>135</c:v>
                </c:pt>
                <c:pt idx="198" formatCode="#,##0">
                  <c:v>122</c:v>
                </c:pt>
                <c:pt idx="199" formatCode="#,##0">
                  <c:v>114</c:v>
                </c:pt>
                <c:pt idx="200" formatCode="#,##0">
                  <c:v>112</c:v>
                </c:pt>
                <c:pt idx="201" formatCode="#,##0">
                  <c:v>105</c:v>
                </c:pt>
                <c:pt idx="202" formatCode="#,##0">
                  <c:v>124</c:v>
                </c:pt>
                <c:pt idx="203" formatCode="#,##0">
                  <c:v>160</c:v>
                </c:pt>
                <c:pt idx="204" formatCode="#,##0">
                  <c:v>140</c:v>
                </c:pt>
                <c:pt idx="205" formatCode="#,##0">
                  <c:v>128</c:v>
                </c:pt>
                <c:pt idx="206" formatCode="#,##0">
                  <c:v>113</c:v>
                </c:pt>
                <c:pt idx="207" formatCode="#,##0">
                  <c:v>90</c:v>
                </c:pt>
                <c:pt idx="208" formatCode="#,##0">
                  <c:v>78</c:v>
                </c:pt>
                <c:pt idx="209" formatCode="#,##0">
                  <c:v>87</c:v>
                </c:pt>
                <c:pt idx="210" formatCode="#,##0">
                  <c:v>128</c:v>
                </c:pt>
                <c:pt idx="211" formatCode="#,##0">
                  <c:v>139</c:v>
                </c:pt>
                <c:pt idx="212" formatCode="#,##0">
                  <c:v>116</c:v>
                </c:pt>
                <c:pt idx="213" formatCode="#,##0">
                  <c:v>116</c:v>
                </c:pt>
                <c:pt idx="214" formatCode="#,##0">
                  <c:v>83</c:v>
                </c:pt>
                <c:pt idx="215" formatCode="#,##0">
                  <c:v>96</c:v>
                </c:pt>
                <c:pt idx="216" formatCode="#,##0">
                  <c:v>102</c:v>
                </c:pt>
                <c:pt idx="217" formatCode="#,##0">
                  <c:v>121</c:v>
                </c:pt>
                <c:pt idx="218" formatCode="#,##0">
                  <c:v>98</c:v>
                </c:pt>
                <c:pt idx="219" formatCode="#,##0">
                  <c:v>108</c:v>
                </c:pt>
                <c:pt idx="220" formatCode="#,##0">
                  <c:v>97</c:v>
                </c:pt>
                <c:pt idx="221" formatCode="#,##0">
                  <c:v>88</c:v>
                </c:pt>
                <c:pt idx="222" formatCode="#,##0">
                  <c:v>79</c:v>
                </c:pt>
                <c:pt idx="223" formatCode="#,##0">
                  <c:v>91</c:v>
                </c:pt>
                <c:pt idx="224" formatCode="#,##0">
                  <c:v>92</c:v>
                </c:pt>
                <c:pt idx="225" formatCode="#,##0">
                  <c:v>129</c:v>
                </c:pt>
                <c:pt idx="226" formatCode="#,##0">
                  <c:v>112</c:v>
                </c:pt>
                <c:pt idx="227" formatCode="#,##0">
                  <c:v>79</c:v>
                </c:pt>
                <c:pt idx="228" formatCode="#,##0">
                  <c:v>84</c:v>
                </c:pt>
                <c:pt idx="229" formatCode="#,##0">
                  <c:v>80</c:v>
                </c:pt>
                <c:pt idx="230" formatCode="#,##0">
                  <c:v>106</c:v>
                </c:pt>
                <c:pt idx="231" formatCode="#,##0">
                  <c:v>117</c:v>
                </c:pt>
                <c:pt idx="232" formatCode="#,##0">
                  <c:v>123</c:v>
                </c:pt>
                <c:pt idx="233" formatCode="#,##0">
                  <c:v>102</c:v>
                </c:pt>
                <c:pt idx="234" formatCode="#,##0">
                  <c:v>118</c:v>
                </c:pt>
                <c:pt idx="235" formatCode="#,##0">
                  <c:v>128</c:v>
                </c:pt>
                <c:pt idx="236" formatCode="#,##0">
                  <c:v>94</c:v>
                </c:pt>
                <c:pt idx="237" formatCode="#,##0">
                  <c:v>112</c:v>
                </c:pt>
                <c:pt idx="238" formatCode="#,##0">
                  <c:v>101</c:v>
                </c:pt>
                <c:pt idx="239" formatCode="#,##0">
                  <c:v>100</c:v>
                </c:pt>
                <c:pt idx="240" formatCode="#,##0">
                  <c:v>89</c:v>
                </c:pt>
                <c:pt idx="241" formatCode="#,##0">
                  <c:v>81</c:v>
                </c:pt>
                <c:pt idx="242" formatCode="#,##0">
                  <c:v>87</c:v>
                </c:pt>
                <c:pt idx="243" formatCode="#,##0">
                  <c:v>74</c:v>
                </c:pt>
                <c:pt idx="244" formatCode="#,##0">
                  <c:v>101</c:v>
                </c:pt>
                <c:pt idx="245" formatCode="#,##0">
                  <c:v>102</c:v>
                </c:pt>
                <c:pt idx="246" formatCode="#,##0">
                  <c:v>113</c:v>
                </c:pt>
                <c:pt idx="247" formatCode="#,##0">
                  <c:v>89</c:v>
                </c:pt>
                <c:pt idx="248" formatCode="#,##0">
                  <c:v>94</c:v>
                </c:pt>
                <c:pt idx="249" formatCode="#,##0">
                  <c:v>98</c:v>
                </c:pt>
                <c:pt idx="250" formatCode="#,##0">
                  <c:v>74</c:v>
                </c:pt>
                <c:pt idx="251" formatCode="#,##0">
                  <c:v>75</c:v>
                </c:pt>
                <c:pt idx="252" formatCode="#,##0">
                  <c:v>72</c:v>
                </c:pt>
                <c:pt idx="253" formatCode="#,##0">
                  <c:v>75</c:v>
                </c:pt>
                <c:pt idx="254" formatCode="#,##0">
                  <c:v>97</c:v>
                </c:pt>
                <c:pt idx="255" formatCode="#,##0">
                  <c:v>104</c:v>
                </c:pt>
                <c:pt idx="256" formatCode="#,##0">
                  <c:v>111</c:v>
                </c:pt>
                <c:pt idx="257" formatCode="#,##0">
                  <c:v>63</c:v>
                </c:pt>
                <c:pt idx="258" formatCode="#,##0">
                  <c:v>85</c:v>
                </c:pt>
                <c:pt idx="259" formatCode="#,##0">
                  <c:v>97</c:v>
                </c:pt>
                <c:pt idx="260" formatCode="#,##0">
                  <c:v>110</c:v>
                </c:pt>
                <c:pt idx="261" formatCode="#,##0">
                  <c:v>97</c:v>
                </c:pt>
                <c:pt idx="262" formatCode="#,##0">
                  <c:v>78</c:v>
                </c:pt>
                <c:pt idx="263" formatCode="#,##0">
                  <c:v>96</c:v>
                </c:pt>
                <c:pt idx="264" formatCode="#,##0">
                  <c:v>110</c:v>
                </c:pt>
                <c:pt idx="265" formatCode="#,##0">
                  <c:v>118</c:v>
                </c:pt>
                <c:pt idx="266" formatCode="#,##0">
                  <c:v>109</c:v>
                </c:pt>
                <c:pt idx="267" formatCode="#,##0">
                  <c:v>114</c:v>
                </c:pt>
                <c:pt idx="268" formatCode="#,##0">
                  <c:v>127</c:v>
                </c:pt>
                <c:pt idx="269" formatCode="#,##0">
                  <c:v>169</c:v>
                </c:pt>
                <c:pt idx="270" formatCode="#,##0">
                  <c:v>125</c:v>
                </c:pt>
                <c:pt idx="271" formatCode="#,##0">
                  <c:v>169</c:v>
                </c:pt>
                <c:pt idx="272" formatCode="#,##0">
                  <c:v>130</c:v>
                </c:pt>
                <c:pt idx="273" formatCode="#,##0">
                  <c:v>136</c:v>
                </c:pt>
                <c:pt idx="274" formatCode="#,##0">
                  <c:v>118</c:v>
                </c:pt>
                <c:pt idx="275" formatCode="#,##0">
                  <c:v>156</c:v>
                </c:pt>
                <c:pt idx="276" formatCode="#,##0">
                  <c:v>124</c:v>
                </c:pt>
                <c:pt idx="277" formatCode="#,##0">
                  <c:v>110</c:v>
                </c:pt>
                <c:pt idx="278" formatCode="#,##0">
                  <c:v>151</c:v>
                </c:pt>
                <c:pt idx="279" formatCode="#,##0">
                  <c:v>127</c:v>
                </c:pt>
                <c:pt idx="280" formatCode="#,##0">
                  <c:v>133</c:v>
                </c:pt>
                <c:pt idx="281" formatCode="#,##0">
                  <c:v>171</c:v>
                </c:pt>
                <c:pt idx="282" formatCode="#,##0">
                  <c:v>165</c:v>
                </c:pt>
                <c:pt idx="283" formatCode="#,##0">
                  <c:v>175</c:v>
                </c:pt>
                <c:pt idx="284" formatCode="#,##0">
                  <c:v>142</c:v>
                </c:pt>
                <c:pt idx="285" formatCode="#,##0">
                  <c:v>166</c:v>
                </c:pt>
                <c:pt idx="286" formatCode="#,##0">
                  <c:v>137</c:v>
                </c:pt>
                <c:pt idx="287" formatCode="#,##0">
                  <c:v>155</c:v>
                </c:pt>
                <c:pt idx="288" formatCode="#,##0">
                  <c:v>137</c:v>
                </c:pt>
                <c:pt idx="289" formatCode="#,##0">
                  <c:v>142</c:v>
                </c:pt>
                <c:pt idx="290" formatCode="#,##0">
                  <c:v>124</c:v>
                </c:pt>
                <c:pt idx="291" formatCode="#,##0">
                  <c:v>145</c:v>
                </c:pt>
                <c:pt idx="292" formatCode="#,##0">
                  <c:v>221</c:v>
                </c:pt>
                <c:pt idx="293" formatCode="#,##0">
                  <c:v>205</c:v>
                </c:pt>
                <c:pt idx="294" formatCode="#,##0">
                  <c:v>172</c:v>
                </c:pt>
                <c:pt idx="295" formatCode="#,##0">
                  <c:v>151</c:v>
                </c:pt>
                <c:pt idx="296" formatCode="#,##0">
                  <c:v>181</c:v>
                </c:pt>
                <c:pt idx="297" formatCode="#,##0">
                  <c:v>258</c:v>
                </c:pt>
                <c:pt idx="298" formatCode="#,##0">
                  <c:v>147</c:v>
                </c:pt>
                <c:pt idx="299" formatCode="#,##0">
                  <c:v>243</c:v>
                </c:pt>
                <c:pt idx="300" formatCode="#,##0">
                  <c:v>215</c:v>
                </c:pt>
                <c:pt idx="301" formatCode="#,##0">
                  <c:v>251</c:v>
                </c:pt>
                <c:pt idx="302" formatCode="#,##0">
                  <c:v>241</c:v>
                </c:pt>
                <c:pt idx="303" formatCode="#,##0">
                  <c:v>194</c:v>
                </c:pt>
                <c:pt idx="304" formatCode="#,##0">
                  <c:v>191</c:v>
                </c:pt>
                <c:pt idx="305" formatCode="#,##0">
                  <c:v>226</c:v>
                </c:pt>
                <c:pt idx="306" formatCode="#,##0">
                  <c:v>179</c:v>
                </c:pt>
                <c:pt idx="307" formatCode="#,##0">
                  <c:v>177</c:v>
                </c:pt>
                <c:pt idx="308" formatCode="#,##0">
                  <c:v>198</c:v>
                </c:pt>
                <c:pt idx="309" formatCode="#,##0">
                  <c:v>187</c:v>
                </c:pt>
                <c:pt idx="310" formatCode="#,##0">
                  <c:v>224</c:v>
                </c:pt>
                <c:pt idx="311" formatCode="#,##0">
                  <c:v>233</c:v>
                </c:pt>
                <c:pt idx="312" formatCode="#,##0">
                  <c:v>194</c:v>
                </c:pt>
                <c:pt idx="313" formatCode="#,##0">
                  <c:v>182</c:v>
                </c:pt>
                <c:pt idx="314" formatCode="#,##0">
                  <c:v>214</c:v>
                </c:pt>
                <c:pt idx="315" formatCode="#,##0">
                  <c:v>302</c:v>
                </c:pt>
                <c:pt idx="316" formatCode="#,##0">
                  <c:v>306</c:v>
                </c:pt>
                <c:pt idx="317" formatCode="#,##0">
                  <c:v>295</c:v>
                </c:pt>
                <c:pt idx="318" formatCode="#,##0">
                  <c:v>238</c:v>
                </c:pt>
                <c:pt idx="319" formatCode="#,##0">
                  <c:v>283</c:v>
                </c:pt>
                <c:pt idx="320" formatCode="#,##0">
                  <c:v>220</c:v>
                </c:pt>
                <c:pt idx="321" formatCode="#,##0">
                  <c:v>295</c:v>
                </c:pt>
                <c:pt idx="322" formatCode="#,##0">
                  <c:v>308</c:v>
                </c:pt>
                <c:pt idx="323" formatCode="#,##0">
                  <c:v>267</c:v>
                </c:pt>
                <c:pt idx="324" formatCode="#,##0">
                  <c:v>346</c:v>
                </c:pt>
                <c:pt idx="325" formatCode="#,##0">
                  <c:v>250</c:v>
                </c:pt>
                <c:pt idx="326" formatCode="#,##0">
                  <c:v>211</c:v>
                </c:pt>
                <c:pt idx="327" formatCode="#,##0">
                  <c:v>171</c:v>
                </c:pt>
                <c:pt idx="328" formatCode="#,##0">
                  <c:v>297</c:v>
                </c:pt>
                <c:pt idx="329" formatCode="#,##0">
                  <c:v>336</c:v>
                </c:pt>
                <c:pt idx="330" formatCode="#,##0">
                  <c:v>387</c:v>
                </c:pt>
                <c:pt idx="331" formatCode="#,##0">
                  <c:v>476</c:v>
                </c:pt>
                <c:pt idx="332" formatCode="#,##0">
                  <c:v>187</c:v>
                </c:pt>
                <c:pt idx="333" formatCode="#,##0">
                  <c:v>210</c:v>
                </c:pt>
                <c:pt idx="334" formatCode="#,##0">
                  <c:v>270</c:v>
                </c:pt>
                <c:pt idx="335" formatCode="#,##0">
                  <c:v>279</c:v>
                </c:pt>
                <c:pt idx="336" formatCode="#,##0">
                  <c:v>304</c:v>
                </c:pt>
                <c:pt idx="337" formatCode="#,##0">
                  <c:v>189</c:v>
                </c:pt>
                <c:pt idx="338" formatCode="#,##0">
                  <c:v>231</c:v>
                </c:pt>
                <c:pt idx="339" formatCode="#,##0">
                  <c:v>201</c:v>
                </c:pt>
                <c:pt idx="340" formatCode="#,##0">
                  <c:v>191</c:v>
                </c:pt>
                <c:pt idx="341" formatCode="#,##0">
                  <c:v>163</c:v>
                </c:pt>
                <c:pt idx="342" formatCode="#,##0">
                  <c:v>207</c:v>
                </c:pt>
                <c:pt idx="343" formatCode="#,##0">
                  <c:v>213</c:v>
                </c:pt>
                <c:pt idx="344" formatCode="#,##0">
                  <c:v>191</c:v>
                </c:pt>
                <c:pt idx="345" formatCode="#,##0">
                  <c:v>214</c:v>
                </c:pt>
                <c:pt idx="346" formatCode="#,##0">
                  <c:v>275</c:v>
                </c:pt>
                <c:pt idx="347" formatCode="#,##0">
                  <c:v>280</c:v>
                </c:pt>
                <c:pt idx="348" formatCode="#,##0">
                  <c:v>247</c:v>
                </c:pt>
                <c:pt idx="349" formatCode="#,##0">
                  <c:v>184</c:v>
                </c:pt>
                <c:pt idx="350" formatCode="#,##0">
                  <c:v>229</c:v>
                </c:pt>
                <c:pt idx="351" formatCode="#,##0">
                  <c:v>192</c:v>
                </c:pt>
                <c:pt idx="352" formatCode="#,##0">
                  <c:v>181</c:v>
                </c:pt>
                <c:pt idx="353" formatCode="#,##0">
                  <c:v>183</c:v>
                </c:pt>
                <c:pt idx="354" formatCode="#,##0">
                  <c:v>164</c:v>
                </c:pt>
                <c:pt idx="355" formatCode="#,##0">
                  <c:v>173</c:v>
                </c:pt>
                <c:pt idx="356" formatCode="#,##0">
                  <c:v>202</c:v>
                </c:pt>
                <c:pt idx="357" formatCode="#,##0">
                  <c:v>323</c:v>
                </c:pt>
                <c:pt idx="358" formatCode="#,##0">
                  <c:v>240</c:v>
                </c:pt>
                <c:pt idx="359" formatCode="#,##0">
                  <c:v>264</c:v>
                </c:pt>
                <c:pt idx="360" formatCode="#,##0">
                  <c:v>268</c:v>
                </c:pt>
                <c:pt idx="361" formatCode="#,##0">
                  <c:v>195</c:v>
                </c:pt>
                <c:pt idx="362" formatCode="#,##0">
                  <c:v>185</c:v>
                </c:pt>
                <c:pt idx="363" formatCode="#,##0">
                  <c:v>159</c:v>
                </c:pt>
                <c:pt idx="364" formatCode="#,##0">
                  <c:v>193</c:v>
                </c:pt>
                <c:pt idx="365" formatCode="#,##0">
                  <c:v>203</c:v>
                </c:pt>
                <c:pt idx="366" formatCode="#,##0">
                  <c:v>176</c:v>
                </c:pt>
                <c:pt idx="367" formatCode="#,##0">
                  <c:v>129</c:v>
                </c:pt>
                <c:pt idx="368" formatCode="#,##0">
                  <c:v>128</c:v>
                </c:pt>
                <c:pt idx="369" formatCode="#,##0">
                  <c:v>112</c:v>
                </c:pt>
                <c:pt idx="370" formatCode="#,##0">
                  <c:v>281</c:v>
                </c:pt>
                <c:pt idx="371" formatCode="#,##0">
                  <c:v>210</c:v>
                </c:pt>
                <c:pt idx="372" formatCode="#,##0">
                  <c:v>175</c:v>
                </c:pt>
                <c:pt idx="373" formatCode="#,##0">
                  <c:v>117</c:v>
                </c:pt>
                <c:pt idx="374" formatCode="#,##0">
                  <c:v>180</c:v>
                </c:pt>
                <c:pt idx="375" formatCode="#,##0">
                  <c:v>100</c:v>
                </c:pt>
                <c:pt idx="376" formatCode="#,##0">
                  <c:v>97</c:v>
                </c:pt>
                <c:pt idx="377" formatCode="#,##0">
                  <c:v>147</c:v>
                </c:pt>
                <c:pt idx="378" formatCode="#,##0">
                  <c:v>180</c:v>
                </c:pt>
                <c:pt idx="379" formatCode="#,##0">
                  <c:v>162</c:v>
                </c:pt>
                <c:pt idx="380" formatCode="#,##0">
                  <c:v>227</c:v>
                </c:pt>
                <c:pt idx="381" formatCode="#,##0">
                  <c:v>197</c:v>
                </c:pt>
                <c:pt idx="382" formatCode="#,##0">
                  <c:v>108</c:v>
                </c:pt>
                <c:pt idx="383" formatCode="#,##0">
                  <c:v>103</c:v>
                </c:pt>
                <c:pt idx="384" formatCode="#,##0">
                  <c:v>161</c:v>
                </c:pt>
                <c:pt idx="385" formatCode="#,##0">
                  <c:v>154</c:v>
                </c:pt>
                <c:pt idx="386" formatCode="#,##0">
                  <c:v>118</c:v>
                </c:pt>
                <c:pt idx="387" formatCode="#,##0">
                  <c:v>98</c:v>
                </c:pt>
                <c:pt idx="388" formatCode="#,##0">
                  <c:v>85</c:v>
                </c:pt>
                <c:pt idx="389" formatCode="#,##0">
                  <c:v>198</c:v>
                </c:pt>
                <c:pt idx="390" formatCode="#,##0">
                  <c:v>85</c:v>
                </c:pt>
                <c:pt idx="391" formatCode="#,##0">
                  <c:v>132</c:v>
                </c:pt>
                <c:pt idx="392" formatCode="#,##0">
                  <c:v>173</c:v>
                </c:pt>
                <c:pt idx="393" formatCode="#,##0">
                  <c:v>104</c:v>
                </c:pt>
                <c:pt idx="394" formatCode="#,##0">
                  <c:v>196</c:v>
                </c:pt>
                <c:pt idx="395" formatCode="#,##0">
                  <c:v>97</c:v>
                </c:pt>
                <c:pt idx="396" formatCode="#,##0">
                  <c:v>91</c:v>
                </c:pt>
                <c:pt idx="397" formatCode="#,##0">
                  <c:v>427</c:v>
                </c:pt>
                <c:pt idx="398" formatCode="#,##0">
                  <c:v>146</c:v>
                </c:pt>
                <c:pt idx="399" formatCode="#,##0">
                  <c:v>162</c:v>
                </c:pt>
                <c:pt idx="400" formatCode="#,##0">
                  <c:v>87</c:v>
                </c:pt>
                <c:pt idx="401" formatCode="#,##0">
                  <c:v>163</c:v>
                </c:pt>
                <c:pt idx="402" formatCode="#,##0">
                  <c:v>121</c:v>
                </c:pt>
                <c:pt idx="403" formatCode="#,##0">
                  <c:v>95</c:v>
                </c:pt>
                <c:pt idx="404" formatCode="#,##0">
                  <c:v>87</c:v>
                </c:pt>
                <c:pt idx="405" formatCode="#,##0">
                  <c:v>126</c:v>
                </c:pt>
                <c:pt idx="406" formatCode="#,##0">
                  <c:v>126</c:v>
                </c:pt>
                <c:pt idx="407" formatCode="#,##0">
                  <c:v>124</c:v>
                </c:pt>
                <c:pt idx="408" formatCode="#,##0">
                  <c:v>167</c:v>
                </c:pt>
                <c:pt idx="409" formatCode="#,##0">
                  <c:v>123</c:v>
                </c:pt>
                <c:pt idx="410" formatCode="#,##0">
                  <c:v>132</c:v>
                </c:pt>
                <c:pt idx="411" formatCode="#,##0">
                  <c:v>96</c:v>
                </c:pt>
                <c:pt idx="412" formatCode="#,##0">
                  <c:v>143</c:v>
                </c:pt>
                <c:pt idx="413" formatCode="#,##0">
                  <c:v>210</c:v>
                </c:pt>
                <c:pt idx="414" formatCode="#,##0">
                  <c:v>230</c:v>
                </c:pt>
                <c:pt idx="415" formatCode="#,##0">
                  <c:v>165</c:v>
                </c:pt>
                <c:pt idx="416" formatCode="#,##0">
                  <c:v>174</c:v>
                </c:pt>
                <c:pt idx="417" formatCode="#,##0">
                  <c:v>154</c:v>
                </c:pt>
                <c:pt idx="418" formatCode="#,##0">
                  <c:v>94</c:v>
                </c:pt>
                <c:pt idx="419" formatCode="#,##0">
                  <c:v>177</c:v>
                </c:pt>
                <c:pt idx="420" formatCode="#,##0">
                  <c:v>168</c:v>
                </c:pt>
                <c:pt idx="421" formatCode="#,##0">
                  <c:v>177</c:v>
                </c:pt>
                <c:pt idx="422" formatCode="#,##0">
                  <c:v>218</c:v>
                </c:pt>
                <c:pt idx="423" formatCode="#,##0">
                  <c:v>187</c:v>
                </c:pt>
                <c:pt idx="424" formatCode="#,##0">
                  <c:v>131</c:v>
                </c:pt>
                <c:pt idx="425" formatCode="#,##0">
                  <c:v>144</c:v>
                </c:pt>
                <c:pt idx="426" formatCode="#,##0">
                  <c:v>153</c:v>
                </c:pt>
                <c:pt idx="427" formatCode="#,##0">
                  <c:v>188</c:v>
                </c:pt>
                <c:pt idx="428" formatCode="#,##0">
                  <c:v>212</c:v>
                </c:pt>
                <c:pt idx="429" formatCode="#,##0">
                  <c:v>147</c:v>
                </c:pt>
                <c:pt idx="430" formatCode="#,##0">
                  <c:v>167</c:v>
                </c:pt>
                <c:pt idx="431" formatCode="#,##0">
                  <c:v>179</c:v>
                </c:pt>
                <c:pt idx="432" formatCode="#,##0">
                  <c:v>170</c:v>
                </c:pt>
                <c:pt idx="433" formatCode="#,##0">
                  <c:v>206</c:v>
                </c:pt>
                <c:pt idx="434" formatCode="#,##0">
                  <c:v>247</c:v>
                </c:pt>
                <c:pt idx="435" formatCode="#,##0">
                  <c:v>152</c:v>
                </c:pt>
                <c:pt idx="436" formatCode="#,##0">
                  <c:v>99</c:v>
                </c:pt>
                <c:pt idx="437" formatCode="#,##0">
                  <c:v>107</c:v>
                </c:pt>
                <c:pt idx="438" formatCode="#,##0">
                  <c:v>144</c:v>
                </c:pt>
                <c:pt idx="439" formatCode="#,##0">
                  <c:v>126</c:v>
                </c:pt>
                <c:pt idx="440" formatCode="#,##0">
                  <c:v>212</c:v>
                </c:pt>
                <c:pt idx="441" formatCode="#,##0">
                  <c:v>172</c:v>
                </c:pt>
                <c:pt idx="442" formatCode="#,##0">
                  <c:v>192</c:v>
                </c:pt>
                <c:pt idx="443" formatCode="#,##0">
                  <c:v>218</c:v>
                </c:pt>
                <c:pt idx="444" formatCode="#,##0">
                  <c:v>186</c:v>
                </c:pt>
                <c:pt idx="445" formatCode="#,##0">
                  <c:v>132</c:v>
                </c:pt>
                <c:pt idx="446" formatCode="#,##0">
                  <c:v>123</c:v>
                </c:pt>
                <c:pt idx="447" formatCode="#,##0">
                  <c:v>127</c:v>
                </c:pt>
                <c:pt idx="448" formatCode="#,##0">
                  <c:v>172</c:v>
                </c:pt>
                <c:pt idx="449" formatCode="#,##0">
                  <c:v>144</c:v>
                </c:pt>
                <c:pt idx="450" formatCode="#,##0">
                  <c:v>136</c:v>
                </c:pt>
                <c:pt idx="451" formatCode="#,##0">
                  <c:v>193</c:v>
                </c:pt>
                <c:pt idx="452" formatCode="#,##0">
                  <c:v>162</c:v>
                </c:pt>
                <c:pt idx="453" formatCode="#,##0">
                  <c:v>142</c:v>
                </c:pt>
                <c:pt idx="454" formatCode="#,##0">
                  <c:v>174</c:v>
                </c:pt>
                <c:pt idx="455" formatCode="#,##0">
                  <c:v>145</c:v>
                </c:pt>
                <c:pt idx="456" formatCode="#,##0">
                  <c:v>185</c:v>
                </c:pt>
                <c:pt idx="457" formatCode="#,##0">
                  <c:v>187</c:v>
                </c:pt>
                <c:pt idx="458" formatCode="#,##0">
                  <c:v>201</c:v>
                </c:pt>
                <c:pt idx="459" formatCode="#,##0">
                  <c:v>153</c:v>
                </c:pt>
                <c:pt idx="460" formatCode="#,##0">
                  <c:v>163</c:v>
                </c:pt>
                <c:pt idx="461" formatCode="#,##0">
                  <c:v>191</c:v>
                </c:pt>
                <c:pt idx="462" formatCode="#,##0">
                  <c:v>189</c:v>
                </c:pt>
                <c:pt idx="463" formatCode="#,##0">
                  <c:v>170</c:v>
                </c:pt>
                <c:pt idx="464" formatCode="#,##0">
                  <c:v>211</c:v>
                </c:pt>
                <c:pt idx="465" formatCode="#,##0">
                  <c:v>193</c:v>
                </c:pt>
                <c:pt idx="466" formatCode="#,##0">
                  <c:v>164</c:v>
                </c:pt>
                <c:pt idx="467" formatCode="#,##0">
                  <c:v>149</c:v>
                </c:pt>
                <c:pt idx="468" formatCode="#,##0">
                  <c:v>237</c:v>
                </c:pt>
                <c:pt idx="469" formatCode="#,##0">
                  <c:v>164</c:v>
                </c:pt>
                <c:pt idx="470" formatCode="#,##0">
                  <c:v>196</c:v>
                </c:pt>
                <c:pt idx="471" formatCode="#,##0">
                  <c:v>277</c:v>
                </c:pt>
                <c:pt idx="472" formatCode="#,##0">
                  <c:v>290</c:v>
                </c:pt>
                <c:pt idx="473" formatCode="#,##0">
                  <c:v>248</c:v>
                </c:pt>
                <c:pt idx="474" formatCode="#,##0">
                  <c:v>371</c:v>
                </c:pt>
                <c:pt idx="475" formatCode="#,##0">
                  <c:v>294</c:v>
                </c:pt>
                <c:pt idx="476" formatCode="#,##0">
                  <c:v>335</c:v>
                </c:pt>
                <c:pt idx="477" formatCode="#,##0">
                  <c:v>303</c:v>
                </c:pt>
                <c:pt idx="478" formatCode="#,##0">
                  <c:v>355</c:v>
                </c:pt>
                <c:pt idx="479" formatCode="#,##0">
                  <c:v>422</c:v>
                </c:pt>
                <c:pt idx="480" formatCode="#,##0">
                  <c:v>358</c:v>
                </c:pt>
                <c:pt idx="481" formatCode="#,##0">
                  <c:v>409</c:v>
                </c:pt>
                <c:pt idx="482" formatCode="#,##0">
                  <c:v>423</c:v>
                </c:pt>
                <c:pt idx="483" formatCode="#,##0">
                  <c:v>463</c:v>
                </c:pt>
                <c:pt idx="484" formatCode="#,##0">
                  <c:v>467</c:v>
                </c:pt>
                <c:pt idx="485" formatCode="#,##0">
                  <c:v>504</c:v>
                </c:pt>
                <c:pt idx="486" formatCode="#,##0">
                  <c:v>539</c:v>
                </c:pt>
                <c:pt idx="487" formatCode="#,##0">
                  <c:v>493</c:v>
                </c:pt>
                <c:pt idx="488" formatCode="#,##0">
                  <c:v>555</c:v>
                </c:pt>
                <c:pt idx="489" formatCode="#,##0">
                  <c:v>558</c:v>
                </c:pt>
                <c:pt idx="490" formatCode="#,##0">
                  <c:v>728</c:v>
                </c:pt>
                <c:pt idx="491" formatCode="#,##0">
                  <c:v>1040</c:v>
                </c:pt>
                <c:pt idx="492" formatCode="#,##0">
                  <c:v>852</c:v>
                </c:pt>
                <c:pt idx="493" formatCode="#,##0">
                  <c:v>871</c:v>
                </c:pt>
                <c:pt idx="494" formatCode="#,##0">
                  <c:v>826</c:v>
                </c:pt>
                <c:pt idx="495" formatCode="#,##0">
                  <c:v>1007</c:v>
                </c:pt>
                <c:pt idx="496" formatCode="#,##0">
                  <c:v>891</c:v>
                </c:pt>
                <c:pt idx="497" formatCode="#,##0">
                  <c:v>864</c:v>
                </c:pt>
                <c:pt idx="498" formatCode="#,##0">
                  <c:v>991</c:v>
                </c:pt>
                <c:pt idx="499" formatCode="#,##0">
                  <c:v>982</c:v>
                </c:pt>
                <c:pt idx="500" formatCode="#,##0">
                  <c:v>1205</c:v>
                </c:pt>
                <c:pt idx="501" formatCode="#,##0">
                  <c:v>1092</c:v>
                </c:pt>
                <c:pt idx="502" formatCode="#,##0">
                  <c:v>1093</c:v>
                </c:pt>
                <c:pt idx="503" formatCode="#,##0">
                  <c:v>1338</c:v>
                </c:pt>
                <c:pt idx="504" formatCode="#,##0">
                  <c:v>1280</c:v>
                </c:pt>
                <c:pt idx="505" formatCode="#,##0">
                  <c:v>1383</c:v>
                </c:pt>
                <c:pt idx="506" formatCode="#,##0">
                  <c:v>1449</c:v>
                </c:pt>
                <c:pt idx="507" formatCode="#,##0">
                  <c:v>1566</c:v>
                </c:pt>
                <c:pt idx="508" formatCode="#,##0">
                  <c:v>1415</c:v>
                </c:pt>
                <c:pt idx="509" formatCode="#,##0">
                  <c:v>1266</c:v>
                </c:pt>
                <c:pt idx="510" formatCode="#,##0">
                  <c:v>1487</c:v>
                </c:pt>
                <c:pt idx="511" formatCode="#,##0">
                  <c:v>2069</c:v>
                </c:pt>
                <c:pt idx="512" formatCode="#,##0">
                  <c:v>1824</c:v>
                </c:pt>
                <c:pt idx="513" formatCode="#,##0">
                  <c:v>1893</c:v>
                </c:pt>
                <c:pt idx="514" formatCode="#,##0">
                  <c:v>1759</c:v>
                </c:pt>
                <c:pt idx="515" formatCode="#,##0">
                  <c:v>1808</c:v>
                </c:pt>
                <c:pt idx="516" formatCode="#,##0">
                  <c:v>1604</c:v>
                </c:pt>
                <c:pt idx="517" formatCode="#,##0">
                  <c:v>1568</c:v>
                </c:pt>
                <c:pt idx="518" formatCode="#,##0">
                  <c:v>1598</c:v>
                </c:pt>
                <c:pt idx="519" formatCode="#,##0">
                  <c:v>1747</c:v>
                </c:pt>
                <c:pt idx="520" formatCode="#,##0">
                  <c:v>1739</c:v>
                </c:pt>
                <c:pt idx="521" formatCode="#,##0">
                  <c:v>1635</c:v>
                </c:pt>
                <c:pt idx="522" formatCode="#,##0">
                  <c:v>1588</c:v>
                </c:pt>
                <c:pt idx="523" formatCode="#,##0">
                  <c:v>1498</c:v>
                </c:pt>
                <c:pt idx="524" formatCode="#,##0">
                  <c:v>1475</c:v>
                </c:pt>
                <c:pt idx="525" formatCode="#,##0">
                  <c:v>2048</c:v>
                </c:pt>
                <c:pt idx="526" formatCode="#,##0">
                  <c:v>1579</c:v>
                </c:pt>
                <c:pt idx="527" formatCode="#,##0">
                  <c:v>1466</c:v>
                </c:pt>
                <c:pt idx="528" formatCode="#,##0">
                  <c:v>1432</c:v>
                </c:pt>
                <c:pt idx="529" formatCode="#,##0">
                  <c:v>1270</c:v>
                </c:pt>
                <c:pt idx="530" formatCode="#,##0">
                  <c:v>1222</c:v>
                </c:pt>
                <c:pt idx="531" formatCode="#,##0">
                  <c:v>1245</c:v>
                </c:pt>
                <c:pt idx="532" formatCode="#,##0">
                  <c:v>1180</c:v>
                </c:pt>
                <c:pt idx="533" formatCode="#,##0">
                  <c:v>1128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D2-445A-BACA-22F80C48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508570"/>
        <c:axId val="279545892"/>
      </c:barChart>
      <c:dateAx>
        <c:axId val="46350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545892"/>
        <c:crosses val="autoZero"/>
        <c:auto val="1"/>
        <c:lblOffset val="100"/>
        <c:baseTimeUnit val="days"/>
      </c:dateAx>
      <c:valAx>
        <c:axId val="27954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Kematian terkonfirmasi harian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5085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75</xdr:col>
      <xdr:colOff>828675</xdr:colOff>
      <xdr:row>557</xdr:row>
      <xdr:rowOff>47625</xdr:rowOff>
    </xdr:from>
    <xdr:ext cx="7858125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FFA8A12-4098-4EBC-9D31-728CB4B5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75</xdr:col>
      <xdr:colOff>828675</xdr:colOff>
      <xdr:row>297</xdr:row>
      <xdr:rowOff>152400</xdr:rowOff>
    </xdr:from>
    <xdr:ext cx="7858125" cy="4895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E620844-BBA1-4974-B971-FCE182BE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76200</xdr:colOff>
      <xdr:row>574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EF021AF5-E201-4898-A333-FB9E81EF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200025</xdr:colOff>
      <xdr:row>537</xdr:row>
      <xdr:rowOff>9525</xdr:rowOff>
    </xdr:from>
    <xdr:ext cx="5715000" cy="36766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796CCB17-43E0-4DE7-B20A-207519D9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75</xdr:col>
      <xdr:colOff>819150</xdr:colOff>
      <xdr:row>583</xdr:row>
      <xdr:rowOff>38100</xdr:rowOff>
    </xdr:from>
    <xdr:ext cx="7858125" cy="48482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2415BB1-DB31-4CF7-B93D-A0DEC793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542925</xdr:colOff>
      <xdr:row>537</xdr:row>
      <xdr:rowOff>123825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C7C4CD9E-888D-40D0-A96F-80035EFF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42</xdr:col>
      <xdr:colOff>742950</xdr:colOff>
      <xdr:row>537</xdr:row>
      <xdr:rowOff>85725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39992C24-0FFE-4669-90E4-858270F39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542925</xdr:colOff>
      <xdr:row>555</xdr:row>
      <xdr:rowOff>142875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F0019F98-ADD2-4F3C-A6E0-FE4FCDEB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542925</xdr:colOff>
      <xdr:row>573</xdr:row>
      <xdr:rowOff>161925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BD003572-8CCC-4ACA-B83F-59B503823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200025</xdr:colOff>
      <xdr:row>555</xdr:row>
      <xdr:rowOff>142875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2D867E8F-7AE0-475F-9923-149095D1F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23</xdr:col>
      <xdr:colOff>76200</xdr:colOff>
      <xdr:row>537</xdr:row>
      <xdr:rowOff>9525</xdr:rowOff>
    </xdr:from>
    <xdr:ext cx="5715000" cy="367665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6613B-4959-49BD-874D-E6FBA647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32</xdr:col>
      <xdr:colOff>533400</xdr:colOff>
      <xdr:row>537</xdr:row>
      <xdr:rowOff>9525</xdr:rowOff>
    </xdr:from>
    <xdr:ext cx="5915025" cy="3676650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8BDF64B4-7C75-4CC3-AC2F-FAA5BA779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</xdr:col>
      <xdr:colOff>590550</xdr:colOff>
      <xdr:row>599</xdr:row>
      <xdr:rowOff>104775</xdr:rowOff>
    </xdr:from>
    <xdr:ext cx="57150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80CCF60C-06F0-488D-AA07-3D76D9E3F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</xdr:col>
      <xdr:colOff>628650</xdr:colOff>
      <xdr:row>617</xdr:row>
      <xdr:rowOff>76200</xdr:rowOff>
    </xdr:from>
    <xdr:ext cx="5715000" cy="35337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341D35F5-F27B-4A90-98D1-81C374D9F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11</xdr:col>
      <xdr:colOff>247650</xdr:colOff>
      <xdr:row>599</xdr:row>
      <xdr:rowOff>104775</xdr:rowOff>
    </xdr:from>
    <xdr:ext cx="5715000" cy="3533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EBC24D02-8EC1-4000-8758-1EA0BA6D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54</xdr:col>
      <xdr:colOff>76200</xdr:colOff>
      <xdr:row>537</xdr:row>
      <xdr:rowOff>85725</xdr:rowOff>
    </xdr:from>
    <xdr:ext cx="5715000" cy="3533775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2D65510A-283F-4D7D-B8F4-329C8E167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23</xdr:col>
      <xdr:colOff>85725</xdr:colOff>
      <xdr:row>592</xdr:row>
      <xdr:rowOff>57150</xdr:rowOff>
    </xdr:from>
    <xdr:ext cx="5715000" cy="3533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63C440D5-FA5F-40DE-B370-86A32001F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di%20Indonesia%20@kawalcovid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k Harian"/>
      <sheetName val="Grafik"/>
      <sheetName val="Sheet30"/>
      <sheetName val="Rapid Test"/>
      <sheetName val="Timeline per Provinsi"/>
      <sheetName val="Sheet26"/>
      <sheetName val="Detail1-50-59-Dalam Perawatan"/>
      <sheetName val="ASEAN"/>
      <sheetName val="Kasus per Provinsi"/>
      <sheetName val="Timeline"/>
      <sheetName val="Tabulasi Daerah"/>
      <sheetName val="Tingkat Kematian"/>
      <sheetName val="Score Card"/>
      <sheetName val="Daftar Kasus (baru)"/>
      <sheetName val="Tabel"/>
      <sheetName val="Italia"/>
      <sheetName val="Legenda"/>
      <sheetName val="Sheet35"/>
      <sheetName val="Daftar Meninggal"/>
      <sheetName val="Risk by Age - World"/>
      <sheetName val="Rangkuman"/>
      <sheetName val="Sheet23"/>
      <sheetName val="Kasus ekspor"/>
      <sheetName val="Kasus WNI di LN"/>
      <sheetName val="Kasus Transit"/>
      <sheetName val="Jurnal"/>
      <sheetName val="Korsel"/>
      <sheetName val="Copy of Data PCR - Kemenkes"/>
      <sheetName val="Daftar Kasus"/>
    </sheetNames>
    <sheetDataSet>
      <sheetData sheetId="0">
        <row r="1">
          <cell r="B1" t="str">
            <v>Kasus harian</v>
          </cell>
          <cell r="E1" t="str">
            <v>Total kasus</v>
          </cell>
          <cell r="F1" t="str">
            <v>Kasus aktif</v>
          </cell>
          <cell r="I1" t="str">
            <v>Sembuh</v>
          </cell>
          <cell r="L1" t="str">
            <v>Meninggal
(baru)</v>
          </cell>
          <cell r="M1" t="str">
            <v>Meninggal
Dunia</v>
          </cell>
          <cell r="R1" t="str">
            <v>Suspek aktif</v>
          </cell>
          <cell r="X1" t="str">
            <v>Spesimen</v>
          </cell>
          <cell r="AA1" t="str">
            <v>Orang yang dites</v>
          </cell>
          <cell r="AJ1" t="str">
            <v>Positive rate harian</v>
          </cell>
          <cell r="AL1" t="str">
            <v>Tingkat positivitas mingguan</v>
          </cell>
          <cell r="AM1" t="str">
            <v>Jumlah spesimen diperiksa (rata-rata 7 hari)</v>
          </cell>
          <cell r="AN1" t="str">
            <v>Jumlah orang diperiksa (rata-rata 7 hari)</v>
          </cell>
          <cell r="AO1" t="str">
            <v>Rasio spesimen/orang diperiksa (rata-rata 7 hari)</v>
          </cell>
          <cell r="AQ1" t="str">
            <v>Dosis pertama</v>
          </cell>
          <cell r="AR1" t="str">
            <v>Dosis kedua</v>
          </cell>
          <cell r="AT1" t="str">
            <v>Dosis pertama (%)</v>
          </cell>
          <cell r="AU1" t="str">
            <v>Dosis kedua (%)</v>
          </cell>
          <cell r="AV1" t="str">
            <v>Dosis pertama (harian)</v>
          </cell>
          <cell r="AW1" t="str">
            <v>Dosis kedua (harian)</v>
          </cell>
          <cell r="BE1" t="str">
            <v>Dosis pertama (SDM kesehatan) %</v>
          </cell>
          <cell r="BF1" t="str">
            <v>Dosis kedua (SDM kesehatan) %</v>
          </cell>
          <cell r="BI1" t="str">
            <v>Dosis pertama (petugas publik) %</v>
          </cell>
          <cell r="BJ1" t="str">
            <v>Dosis kedua (petugas publik) %</v>
          </cell>
          <cell r="BM1" t="str">
            <v>Dosis pertama (lansia) %</v>
          </cell>
          <cell r="BN1" t="str">
            <v>Dosis kedua (lansia) %</v>
          </cell>
        </row>
        <row r="2">
          <cell r="A2">
            <v>43892</v>
          </cell>
          <cell r="B2">
            <v>2</v>
          </cell>
          <cell r="E2">
            <v>2</v>
          </cell>
          <cell r="F2">
            <v>2</v>
          </cell>
          <cell r="I2">
            <v>0</v>
          </cell>
          <cell r="L2">
            <v>0</v>
          </cell>
          <cell r="M2">
            <v>0</v>
          </cell>
        </row>
        <row r="3">
          <cell r="A3">
            <v>43893</v>
          </cell>
          <cell r="B3">
            <v>0</v>
          </cell>
          <cell r="E3">
            <v>2</v>
          </cell>
          <cell r="F3">
            <v>2</v>
          </cell>
          <cell r="I3">
            <v>0</v>
          </cell>
          <cell r="L3">
            <v>0</v>
          </cell>
          <cell r="M3">
            <v>0</v>
          </cell>
          <cell r="AA3">
            <v>2</v>
          </cell>
          <cell r="AJ3">
            <v>0</v>
          </cell>
        </row>
        <row r="4">
          <cell r="A4">
            <v>43894</v>
          </cell>
          <cell r="B4">
            <v>0</v>
          </cell>
          <cell r="E4">
            <v>2</v>
          </cell>
          <cell r="F4">
            <v>2</v>
          </cell>
          <cell r="I4">
            <v>0</v>
          </cell>
          <cell r="L4">
            <v>0</v>
          </cell>
          <cell r="M4">
            <v>0</v>
          </cell>
          <cell r="AA4">
            <v>31</v>
          </cell>
          <cell r="AJ4">
            <v>0</v>
          </cell>
        </row>
        <row r="5">
          <cell r="A5">
            <v>43895</v>
          </cell>
          <cell r="B5">
            <v>0</v>
          </cell>
          <cell r="E5">
            <v>2</v>
          </cell>
          <cell r="F5">
            <v>2</v>
          </cell>
          <cell r="I5">
            <v>0</v>
          </cell>
          <cell r="L5">
            <v>0</v>
          </cell>
          <cell r="M5">
            <v>0</v>
          </cell>
          <cell r="AA5">
            <v>16</v>
          </cell>
          <cell r="AJ5">
            <v>0</v>
          </cell>
        </row>
        <row r="6">
          <cell r="A6">
            <v>43896</v>
          </cell>
          <cell r="B6">
            <v>2</v>
          </cell>
          <cell r="E6">
            <v>4</v>
          </cell>
          <cell r="F6">
            <v>4</v>
          </cell>
          <cell r="I6">
            <v>0</v>
          </cell>
          <cell r="L6">
            <v>0</v>
          </cell>
          <cell r="M6">
            <v>0</v>
          </cell>
          <cell r="AA6">
            <v>62</v>
          </cell>
          <cell r="AJ6">
            <v>3.7735849056603772E-2</v>
          </cell>
        </row>
        <row r="7">
          <cell r="A7">
            <v>43897</v>
          </cell>
          <cell r="B7">
            <v>0</v>
          </cell>
          <cell r="E7">
            <v>4</v>
          </cell>
          <cell r="F7">
            <v>4</v>
          </cell>
          <cell r="I7">
            <v>0</v>
          </cell>
          <cell r="L7">
            <v>0</v>
          </cell>
          <cell r="M7">
            <v>0</v>
          </cell>
          <cell r="AA7">
            <v>4</v>
          </cell>
          <cell r="AJ7">
            <v>0</v>
          </cell>
        </row>
        <row r="8">
          <cell r="A8">
            <v>43898</v>
          </cell>
          <cell r="B8">
            <v>2</v>
          </cell>
          <cell r="E8">
            <v>6</v>
          </cell>
          <cell r="F8">
            <v>6</v>
          </cell>
          <cell r="I8">
            <v>0</v>
          </cell>
          <cell r="L8">
            <v>0</v>
          </cell>
          <cell r="M8">
            <v>0</v>
          </cell>
          <cell r="AA8">
            <v>29</v>
          </cell>
          <cell r="AJ8">
            <v>0.08</v>
          </cell>
        </row>
        <row r="9">
          <cell r="A9">
            <v>43899</v>
          </cell>
          <cell r="B9">
            <v>13</v>
          </cell>
          <cell r="E9">
            <v>19</v>
          </cell>
          <cell r="F9">
            <v>19</v>
          </cell>
          <cell r="I9">
            <v>0</v>
          </cell>
          <cell r="L9">
            <v>0</v>
          </cell>
          <cell r="M9">
            <v>0</v>
          </cell>
          <cell r="AA9">
            <v>60</v>
          </cell>
          <cell r="AJ9">
            <v>0.23636363636363636</v>
          </cell>
        </row>
        <row r="10">
          <cell r="A10">
            <v>43900</v>
          </cell>
          <cell r="B10">
            <v>8</v>
          </cell>
          <cell r="E10">
            <v>27</v>
          </cell>
          <cell r="F10">
            <v>27</v>
          </cell>
          <cell r="I10">
            <v>0</v>
          </cell>
          <cell r="L10">
            <v>0</v>
          </cell>
          <cell r="M10">
            <v>0</v>
          </cell>
          <cell r="AA10">
            <v>151</v>
          </cell>
          <cell r="AJ10">
            <v>4.7337278106508875E-2</v>
          </cell>
        </row>
        <row r="11">
          <cell r="A11">
            <v>43902</v>
          </cell>
          <cell r="B11">
            <v>0</v>
          </cell>
          <cell r="E11">
            <v>34</v>
          </cell>
          <cell r="F11">
            <v>27</v>
          </cell>
          <cell r="I11">
            <v>3</v>
          </cell>
          <cell r="L11">
            <v>2</v>
          </cell>
          <cell r="M11">
            <v>4</v>
          </cell>
          <cell r="AA11">
            <v>168</v>
          </cell>
          <cell r="AJ11" t="e">
            <v>#REF!</v>
          </cell>
        </row>
        <row r="12">
          <cell r="A12">
            <v>43903</v>
          </cell>
          <cell r="B12">
            <v>35</v>
          </cell>
          <cell r="E12">
            <v>69</v>
          </cell>
          <cell r="F12">
            <v>60</v>
          </cell>
          <cell r="I12">
            <v>5</v>
          </cell>
          <cell r="L12">
            <v>0</v>
          </cell>
          <cell r="M12">
            <v>4</v>
          </cell>
          <cell r="AA12">
            <v>143</v>
          </cell>
          <cell r="AJ12">
            <v>0.24822695035460993</v>
          </cell>
          <cell r="AL12">
            <v>9.7244732576985418E-2</v>
          </cell>
        </row>
        <row r="13">
          <cell r="A13">
            <v>43904</v>
          </cell>
          <cell r="B13">
            <v>27</v>
          </cell>
          <cell r="E13">
            <v>96</v>
          </cell>
          <cell r="F13">
            <v>83</v>
          </cell>
          <cell r="I13">
            <v>8</v>
          </cell>
          <cell r="L13">
            <v>1</v>
          </cell>
          <cell r="M13">
            <v>5</v>
          </cell>
          <cell r="AA13">
            <v>200</v>
          </cell>
          <cell r="AJ13">
            <v>0.12328767123287671</v>
          </cell>
          <cell r="AL13">
            <v>0.11258278145695365</v>
          </cell>
        </row>
        <row r="14">
          <cell r="A14">
            <v>43905</v>
          </cell>
          <cell r="B14">
            <v>21</v>
          </cell>
          <cell r="E14">
            <v>117</v>
          </cell>
          <cell r="F14">
            <v>104</v>
          </cell>
          <cell r="I14">
            <v>8</v>
          </cell>
          <cell r="L14">
            <v>0</v>
          </cell>
          <cell r="M14">
            <v>5</v>
          </cell>
          <cell r="AA14">
            <v>88</v>
          </cell>
          <cell r="AJ14">
            <v>0.26582278481012656</v>
          </cell>
          <cell r="AL14">
            <v>0.1263408820023838</v>
          </cell>
        </row>
        <row r="15">
          <cell r="A15">
            <v>43906</v>
          </cell>
          <cell r="B15">
            <v>17</v>
          </cell>
          <cell r="E15">
            <v>134</v>
          </cell>
          <cell r="F15">
            <v>121</v>
          </cell>
          <cell r="I15">
            <v>8</v>
          </cell>
          <cell r="L15">
            <v>0</v>
          </cell>
          <cell r="M15">
            <v>5</v>
          </cell>
          <cell r="AL15">
            <v>0.14938271604938272</v>
          </cell>
        </row>
        <row r="16">
          <cell r="A16">
            <v>43907</v>
          </cell>
          <cell r="B16">
            <v>38</v>
          </cell>
          <cell r="E16">
            <v>172</v>
          </cell>
          <cell r="F16">
            <v>156</v>
          </cell>
          <cell r="I16">
            <v>9</v>
          </cell>
          <cell r="L16">
            <v>2</v>
          </cell>
          <cell r="M16">
            <v>7</v>
          </cell>
          <cell r="AA16">
            <v>120</v>
          </cell>
          <cell r="AJ16">
            <v>0.2857142857142857</v>
          </cell>
          <cell r="AL16">
            <v>0.167816091954023</v>
          </cell>
        </row>
        <row r="17">
          <cell r="A17">
            <v>43908</v>
          </cell>
          <cell r="B17">
            <v>55</v>
          </cell>
          <cell r="E17">
            <v>227</v>
          </cell>
          <cell r="F17">
            <v>197</v>
          </cell>
          <cell r="I17">
            <v>11</v>
          </cell>
          <cell r="L17">
            <v>12</v>
          </cell>
          <cell r="M17">
            <v>19</v>
          </cell>
          <cell r="AA17">
            <v>197</v>
          </cell>
          <cell r="AJ17">
            <v>0.25114155251141551</v>
          </cell>
          <cell r="AL17">
            <v>0.21069868995633187</v>
          </cell>
        </row>
        <row r="18">
          <cell r="A18">
            <v>43909</v>
          </cell>
          <cell r="B18">
            <v>82</v>
          </cell>
          <cell r="E18">
            <v>309</v>
          </cell>
          <cell r="F18">
            <v>269</v>
          </cell>
          <cell r="I18">
            <v>15</v>
          </cell>
          <cell r="L18">
            <v>6</v>
          </cell>
          <cell r="M18">
            <v>25</v>
          </cell>
          <cell r="AA18">
            <v>287</v>
          </cell>
          <cell r="AJ18">
            <v>0.26451612903225807</v>
          </cell>
          <cell r="AL18">
            <v>0.26570048309178745</v>
          </cell>
        </row>
        <row r="19">
          <cell r="A19">
            <v>43910</v>
          </cell>
          <cell r="B19">
            <v>60</v>
          </cell>
          <cell r="E19">
            <v>369</v>
          </cell>
          <cell r="F19">
            <v>321</v>
          </cell>
          <cell r="I19">
            <v>16</v>
          </cell>
          <cell r="L19">
            <v>7</v>
          </cell>
          <cell r="M19">
            <v>32</v>
          </cell>
          <cell r="AA19">
            <v>112</v>
          </cell>
          <cell r="AJ19">
            <v>0.4580152671755725</v>
          </cell>
          <cell r="AL19">
            <v>0.29880478087649404</v>
          </cell>
        </row>
        <row r="20">
          <cell r="A20">
            <v>43911</v>
          </cell>
          <cell r="B20">
            <v>81</v>
          </cell>
          <cell r="E20">
            <v>450</v>
          </cell>
          <cell r="F20">
            <v>392</v>
          </cell>
          <cell r="I20">
            <v>20</v>
          </cell>
          <cell r="L20">
            <v>6</v>
          </cell>
          <cell r="M20">
            <v>38</v>
          </cell>
          <cell r="AA20">
            <v>317</v>
          </cell>
          <cell r="AJ20">
            <v>0.2417910447761194</v>
          </cell>
          <cell r="AL20">
            <v>0.31578947368421051</v>
          </cell>
        </row>
        <row r="21">
          <cell r="A21">
            <v>43912</v>
          </cell>
          <cell r="B21">
            <v>64</v>
          </cell>
          <cell r="E21">
            <v>514</v>
          </cell>
          <cell r="F21">
            <v>437</v>
          </cell>
          <cell r="I21">
            <v>29</v>
          </cell>
          <cell r="L21">
            <v>10</v>
          </cell>
          <cell r="M21">
            <v>48</v>
          </cell>
          <cell r="AA21">
            <v>53</v>
          </cell>
          <cell r="AJ21">
            <v>0.87671232876712324</v>
          </cell>
          <cell r="AL21">
            <v>0.36556169429097607</v>
          </cell>
        </row>
        <row r="22">
          <cell r="A22">
            <v>43913</v>
          </cell>
          <cell r="B22">
            <v>65</v>
          </cell>
          <cell r="E22">
            <v>579</v>
          </cell>
          <cell r="F22">
            <v>500</v>
          </cell>
          <cell r="I22">
            <v>30</v>
          </cell>
          <cell r="L22">
            <v>1</v>
          </cell>
          <cell r="M22">
            <v>49</v>
          </cell>
          <cell r="AA22">
            <v>318</v>
          </cell>
          <cell r="AJ22">
            <v>0.19230769230769232</v>
          </cell>
          <cell r="AL22">
            <v>0.31695156695156695</v>
          </cell>
        </row>
        <row r="23">
          <cell r="A23">
            <v>43914</v>
          </cell>
          <cell r="B23">
            <v>106</v>
          </cell>
          <cell r="E23">
            <v>685</v>
          </cell>
          <cell r="F23">
            <v>600</v>
          </cell>
          <cell r="I23">
            <v>30</v>
          </cell>
          <cell r="L23">
            <v>6</v>
          </cell>
          <cell r="M23">
            <v>55</v>
          </cell>
          <cell r="AA23">
            <v>554</v>
          </cell>
          <cell r="AJ23">
            <v>0.19133574007220217</v>
          </cell>
          <cell r="AL23">
            <v>0.27910772578890097</v>
          </cell>
        </row>
        <row r="24">
          <cell r="A24">
            <v>43915</v>
          </cell>
          <cell r="B24">
            <v>105</v>
          </cell>
          <cell r="E24">
            <v>790</v>
          </cell>
          <cell r="F24">
            <v>701</v>
          </cell>
          <cell r="I24">
            <v>31</v>
          </cell>
          <cell r="L24">
            <v>3</v>
          </cell>
          <cell r="M24">
            <v>58</v>
          </cell>
          <cell r="AA24">
            <v>490</v>
          </cell>
          <cell r="AJ24">
            <v>0.205078125</v>
          </cell>
          <cell r="AL24">
            <v>0.26419521351478181</v>
          </cell>
        </row>
        <row r="25">
          <cell r="A25">
            <v>43916</v>
          </cell>
          <cell r="B25">
            <v>103</v>
          </cell>
          <cell r="E25">
            <v>893</v>
          </cell>
          <cell r="F25">
            <v>780</v>
          </cell>
          <cell r="I25">
            <v>35</v>
          </cell>
          <cell r="L25">
            <v>20</v>
          </cell>
          <cell r="M25">
            <v>78</v>
          </cell>
          <cell r="AA25">
            <v>514</v>
          </cell>
          <cell r="AJ25">
            <v>0.20038910505836577</v>
          </cell>
          <cell r="AL25">
            <v>0.24766751484308736</v>
          </cell>
        </row>
        <row r="26">
          <cell r="A26">
            <v>43917</v>
          </cell>
          <cell r="B26">
            <v>153</v>
          </cell>
          <cell r="E26">
            <v>1046</v>
          </cell>
          <cell r="F26">
            <v>913</v>
          </cell>
          <cell r="I26">
            <v>46</v>
          </cell>
          <cell r="L26">
            <v>9</v>
          </cell>
          <cell r="M26">
            <v>87</v>
          </cell>
          <cell r="AA26">
            <v>1439</v>
          </cell>
          <cell r="AJ26">
            <v>0.1063238359972203</v>
          </cell>
          <cell r="AL26">
            <v>0.18371777476255088</v>
          </cell>
        </row>
        <row r="27">
          <cell r="A27">
            <v>43918</v>
          </cell>
          <cell r="B27">
            <v>109</v>
          </cell>
          <cell r="E27">
            <v>1155</v>
          </cell>
          <cell r="F27">
            <v>994</v>
          </cell>
          <cell r="I27">
            <v>59</v>
          </cell>
          <cell r="L27">
            <v>15</v>
          </cell>
          <cell r="M27">
            <v>102</v>
          </cell>
          <cell r="AA27">
            <v>491</v>
          </cell>
          <cell r="AJ27">
            <v>0.2219959266802444</v>
          </cell>
          <cell r="AL27">
            <v>0.18268981601451154</v>
          </cell>
        </row>
        <row r="28">
          <cell r="A28">
            <v>43919</v>
          </cell>
          <cell r="B28">
            <v>130</v>
          </cell>
          <cell r="E28">
            <v>1285</v>
          </cell>
          <cell r="F28">
            <v>1107</v>
          </cell>
          <cell r="I28">
            <v>64</v>
          </cell>
          <cell r="L28">
            <v>12</v>
          </cell>
          <cell r="M28">
            <v>114</v>
          </cell>
          <cell r="AA28">
            <v>268</v>
          </cell>
          <cell r="AJ28">
            <v>0.48507462686567165</v>
          </cell>
          <cell r="AL28">
            <v>0.18924889543446244</v>
          </cell>
        </row>
        <row r="29">
          <cell r="A29">
            <v>43920</v>
          </cell>
          <cell r="B29">
            <v>129</v>
          </cell>
          <cell r="E29">
            <v>1414</v>
          </cell>
          <cell r="F29">
            <v>1217</v>
          </cell>
          <cell r="I29">
            <v>75</v>
          </cell>
          <cell r="L29">
            <v>8</v>
          </cell>
          <cell r="M29">
            <v>122</v>
          </cell>
          <cell r="AA29">
            <v>129</v>
          </cell>
          <cell r="AJ29">
            <v>1</v>
          </cell>
          <cell r="AL29">
            <v>0.21492921492921493</v>
          </cell>
        </row>
        <row r="30">
          <cell r="A30">
            <v>43921</v>
          </cell>
          <cell r="B30">
            <v>114</v>
          </cell>
          <cell r="E30">
            <v>1528</v>
          </cell>
          <cell r="F30">
            <v>1311</v>
          </cell>
          <cell r="I30">
            <v>81</v>
          </cell>
          <cell r="L30">
            <v>14</v>
          </cell>
          <cell r="M30">
            <v>136</v>
          </cell>
          <cell r="AA30">
            <v>114</v>
          </cell>
          <cell r="AJ30">
            <v>1</v>
          </cell>
          <cell r="AL30">
            <v>0.24470246734397677</v>
          </cell>
        </row>
        <row r="31">
          <cell r="A31">
            <v>43922</v>
          </cell>
          <cell r="B31">
            <v>149</v>
          </cell>
          <cell r="E31">
            <v>1677</v>
          </cell>
          <cell r="F31">
            <v>1417</v>
          </cell>
          <cell r="I31">
            <v>103</v>
          </cell>
          <cell r="L31">
            <v>21</v>
          </cell>
          <cell r="M31">
            <v>157</v>
          </cell>
          <cell r="AA31">
            <v>416</v>
          </cell>
          <cell r="AJ31">
            <v>0.35817307692307693</v>
          </cell>
          <cell r="AL31">
            <v>0.26312666864431922</v>
          </cell>
        </row>
        <row r="32">
          <cell r="A32">
            <v>43923</v>
          </cell>
          <cell r="B32">
            <v>113</v>
          </cell>
          <cell r="E32">
            <v>1790</v>
          </cell>
          <cell r="F32">
            <v>1508</v>
          </cell>
          <cell r="I32">
            <v>112</v>
          </cell>
          <cell r="L32">
            <v>13</v>
          </cell>
          <cell r="M32">
            <v>170</v>
          </cell>
          <cell r="AA32">
            <v>232</v>
          </cell>
          <cell r="AJ32">
            <v>0.48706896551724138</v>
          </cell>
          <cell r="AL32">
            <v>0.29038523794108123</v>
          </cell>
        </row>
        <row r="33">
          <cell r="A33">
            <v>43924</v>
          </cell>
          <cell r="B33">
            <v>196</v>
          </cell>
          <cell r="E33">
            <v>1986</v>
          </cell>
          <cell r="F33">
            <v>1671</v>
          </cell>
          <cell r="I33">
            <v>134</v>
          </cell>
          <cell r="L33">
            <v>11</v>
          </cell>
          <cell r="M33">
            <v>181</v>
          </cell>
          <cell r="AA33">
            <v>561</v>
          </cell>
          <cell r="AJ33">
            <v>0.71014492753623193</v>
          </cell>
          <cell r="AL33">
            <v>0.42514699231117142</v>
          </cell>
        </row>
        <row r="34">
          <cell r="A34">
            <v>43925</v>
          </cell>
          <cell r="B34">
            <v>106</v>
          </cell>
          <cell r="E34">
            <v>2092</v>
          </cell>
          <cell r="F34">
            <v>1751</v>
          </cell>
          <cell r="I34">
            <v>150</v>
          </cell>
          <cell r="L34">
            <v>10</v>
          </cell>
          <cell r="M34">
            <v>191</v>
          </cell>
          <cell r="AA34">
            <v>1726</v>
          </cell>
          <cell r="AJ34">
            <v>5.271009448035803E-2</v>
          </cell>
          <cell r="AL34">
            <v>0.27190946024376089</v>
          </cell>
        </row>
        <row r="35">
          <cell r="A35">
            <v>43926</v>
          </cell>
          <cell r="B35">
            <v>181</v>
          </cell>
          <cell r="E35">
            <v>2273</v>
          </cell>
          <cell r="F35">
            <v>1911</v>
          </cell>
          <cell r="I35">
            <v>164</v>
          </cell>
          <cell r="L35">
            <v>7</v>
          </cell>
          <cell r="M35">
            <v>198</v>
          </cell>
          <cell r="AA35">
            <v>1530</v>
          </cell>
          <cell r="AJ35">
            <v>0.11830065359477124</v>
          </cell>
          <cell r="AL35">
            <v>0.20985556499575192</v>
          </cell>
        </row>
        <row r="36">
          <cell r="A36">
            <v>43927</v>
          </cell>
          <cell r="B36">
            <v>218</v>
          </cell>
          <cell r="E36">
            <v>2491</v>
          </cell>
          <cell r="F36">
            <v>2090</v>
          </cell>
          <cell r="I36">
            <v>192</v>
          </cell>
          <cell r="L36">
            <v>11</v>
          </cell>
          <cell r="M36">
            <v>209</v>
          </cell>
          <cell r="AA36">
            <v>1944</v>
          </cell>
          <cell r="AJ36">
            <v>0.11213991769547325</v>
          </cell>
          <cell r="AL36">
            <v>0.16510807910470643</v>
          </cell>
        </row>
        <row r="37">
          <cell r="A37">
            <v>43928</v>
          </cell>
          <cell r="B37">
            <v>247</v>
          </cell>
          <cell r="E37">
            <v>2738</v>
          </cell>
          <cell r="F37">
            <v>2313</v>
          </cell>
          <cell r="I37">
            <v>204</v>
          </cell>
          <cell r="L37">
            <v>12</v>
          </cell>
          <cell r="M37">
            <v>221</v>
          </cell>
          <cell r="AA37">
            <v>1167</v>
          </cell>
          <cell r="AJ37">
            <v>0.21165381319622964</v>
          </cell>
          <cell r="AL37">
            <v>0.15971488912354806</v>
          </cell>
        </row>
        <row r="38">
          <cell r="A38">
            <v>43929</v>
          </cell>
          <cell r="B38">
            <v>218</v>
          </cell>
          <cell r="E38">
            <v>2956</v>
          </cell>
          <cell r="F38">
            <v>2494</v>
          </cell>
          <cell r="I38">
            <v>222</v>
          </cell>
          <cell r="L38">
            <v>19</v>
          </cell>
          <cell r="M38">
            <v>240</v>
          </cell>
          <cell r="AA38">
            <v>2158</v>
          </cell>
          <cell r="AJ38">
            <v>0.1010194624652456</v>
          </cell>
          <cell r="AL38">
            <v>0.13726121485297274</v>
          </cell>
        </row>
        <row r="39">
          <cell r="A39">
            <v>43930</v>
          </cell>
          <cell r="B39">
            <v>337</v>
          </cell>
          <cell r="E39">
            <v>3293</v>
          </cell>
          <cell r="F39">
            <v>2761</v>
          </cell>
          <cell r="I39">
            <v>252</v>
          </cell>
          <cell r="L39">
            <v>40</v>
          </cell>
          <cell r="M39">
            <v>280</v>
          </cell>
          <cell r="AA39">
            <v>1168</v>
          </cell>
          <cell r="AJ39">
            <v>0.28852739726027399</v>
          </cell>
          <cell r="AL39">
            <v>0.14657694558221182</v>
          </cell>
        </row>
        <row r="40">
          <cell r="A40">
            <v>43931</v>
          </cell>
          <cell r="B40">
            <v>219</v>
          </cell>
          <cell r="E40">
            <v>3512</v>
          </cell>
          <cell r="F40">
            <v>2924</v>
          </cell>
          <cell r="I40">
            <v>282</v>
          </cell>
          <cell r="L40">
            <v>26</v>
          </cell>
          <cell r="M40">
            <v>306</v>
          </cell>
          <cell r="AA40">
            <v>1773</v>
          </cell>
          <cell r="AJ40">
            <v>0.12351945854483926</v>
          </cell>
          <cell r="AL40">
            <v>0.13308913308913309</v>
          </cell>
        </row>
        <row r="41">
          <cell r="A41">
            <v>43932</v>
          </cell>
          <cell r="B41">
            <v>330</v>
          </cell>
          <cell r="E41">
            <v>3842</v>
          </cell>
          <cell r="F41">
            <v>3229</v>
          </cell>
          <cell r="I41">
            <v>286</v>
          </cell>
          <cell r="L41">
            <v>21</v>
          </cell>
          <cell r="M41">
            <v>327</v>
          </cell>
          <cell r="AA41">
            <v>512</v>
          </cell>
          <cell r="AJ41">
            <v>0.64453125</v>
          </cell>
          <cell r="AL41">
            <v>0.17069840031213421</v>
          </cell>
        </row>
        <row r="42">
          <cell r="A42">
            <v>43933</v>
          </cell>
          <cell r="B42">
            <v>399</v>
          </cell>
          <cell r="E42">
            <v>4241</v>
          </cell>
          <cell r="F42">
            <v>3509</v>
          </cell>
          <cell r="I42">
            <v>359</v>
          </cell>
          <cell r="L42">
            <v>46</v>
          </cell>
          <cell r="M42">
            <v>373</v>
          </cell>
          <cell r="AA42">
            <v>7111</v>
          </cell>
          <cell r="AJ42">
            <v>5.611025172268317E-2</v>
          </cell>
          <cell r="AL42">
            <v>0.12429735362849745</v>
          </cell>
        </row>
        <row r="43">
          <cell r="A43">
            <v>43934</v>
          </cell>
          <cell r="B43">
            <v>316</v>
          </cell>
          <cell r="E43">
            <v>4557</v>
          </cell>
          <cell r="F43">
            <v>3778</v>
          </cell>
          <cell r="I43">
            <v>380</v>
          </cell>
          <cell r="L43">
            <v>26</v>
          </cell>
          <cell r="M43">
            <v>399</v>
          </cell>
          <cell r="AA43">
            <v>878</v>
          </cell>
          <cell r="AJ43">
            <v>0.35990888382687924</v>
          </cell>
          <cell r="AL43">
            <v>0.13990654838491232</v>
          </cell>
        </row>
        <row r="44">
          <cell r="A44">
            <v>43935</v>
          </cell>
          <cell r="B44">
            <v>282</v>
          </cell>
          <cell r="E44">
            <v>4839</v>
          </cell>
          <cell r="F44">
            <v>3954</v>
          </cell>
          <cell r="I44">
            <v>426</v>
          </cell>
          <cell r="L44">
            <v>60</v>
          </cell>
          <cell r="M44">
            <v>459</v>
          </cell>
          <cell r="AA44">
            <v>3675</v>
          </cell>
          <cell r="AJ44">
            <v>7.6734693877551025E-2</v>
          </cell>
          <cell r="AL44">
            <v>0.12162083936324168</v>
          </cell>
        </row>
        <row r="45">
          <cell r="A45">
            <v>43936</v>
          </cell>
          <cell r="B45">
            <v>297</v>
          </cell>
          <cell r="E45">
            <v>5136</v>
          </cell>
          <cell r="F45">
            <v>4221</v>
          </cell>
          <cell r="I45">
            <v>446</v>
          </cell>
          <cell r="L45">
            <v>10</v>
          </cell>
          <cell r="M45">
            <v>469</v>
          </cell>
          <cell r="AA45">
            <v>1373</v>
          </cell>
          <cell r="AJ45">
            <v>0.21631463947560087</v>
          </cell>
          <cell r="AL45">
            <v>0.13220133414190419</v>
          </cell>
        </row>
        <row r="46">
          <cell r="A46">
            <v>43937</v>
          </cell>
          <cell r="B46">
            <v>380</v>
          </cell>
          <cell r="E46">
            <v>5516</v>
          </cell>
          <cell r="F46">
            <v>4472</v>
          </cell>
          <cell r="I46">
            <v>548</v>
          </cell>
          <cell r="L46">
            <v>27</v>
          </cell>
          <cell r="M46">
            <v>496</v>
          </cell>
          <cell r="X46">
            <v>3275</v>
          </cell>
          <cell r="AA46">
            <v>1974</v>
          </cell>
          <cell r="AJ46">
            <v>0.19250253292806485</v>
          </cell>
          <cell r="AL46">
            <v>0.12852682701202589</v>
          </cell>
        </row>
        <row r="47">
          <cell r="A47">
            <v>43938</v>
          </cell>
          <cell r="B47">
            <v>407</v>
          </cell>
          <cell r="E47">
            <v>5923</v>
          </cell>
          <cell r="F47">
            <v>4796</v>
          </cell>
          <cell r="I47">
            <v>607</v>
          </cell>
          <cell r="L47">
            <v>24</v>
          </cell>
          <cell r="M47">
            <v>520</v>
          </cell>
          <cell r="X47">
            <v>2402</v>
          </cell>
          <cell r="AA47">
            <v>2159</v>
          </cell>
          <cell r="AJ47">
            <v>0.18851320055581289</v>
          </cell>
          <cell r="AL47">
            <v>0.13635335369302115</v>
          </cell>
        </row>
        <row r="48">
          <cell r="A48">
            <v>43939</v>
          </cell>
          <cell r="B48">
            <v>325</v>
          </cell>
          <cell r="E48">
            <v>6248</v>
          </cell>
          <cell r="F48">
            <v>5082</v>
          </cell>
          <cell r="I48">
            <v>631</v>
          </cell>
          <cell r="L48">
            <v>15</v>
          </cell>
          <cell r="M48">
            <v>535</v>
          </cell>
          <cell r="X48">
            <v>3270</v>
          </cell>
          <cell r="AA48">
            <v>2288</v>
          </cell>
          <cell r="AJ48">
            <v>0.14204545454545456</v>
          </cell>
          <cell r="AL48">
            <v>0.12365094048720321</v>
          </cell>
        </row>
        <row r="49">
          <cell r="A49">
            <v>43940</v>
          </cell>
          <cell r="B49">
            <v>327</v>
          </cell>
          <cell r="E49">
            <v>6575</v>
          </cell>
          <cell r="F49">
            <v>5307</v>
          </cell>
          <cell r="I49">
            <v>686</v>
          </cell>
          <cell r="L49">
            <v>47</v>
          </cell>
          <cell r="M49">
            <v>582</v>
          </cell>
          <cell r="X49">
            <v>2100</v>
          </cell>
          <cell r="AA49">
            <v>2797</v>
          </cell>
          <cell r="AJ49">
            <v>0.11691097604576332</v>
          </cell>
          <cell r="AL49">
            <v>0.15412044374009509</v>
          </cell>
        </row>
        <row r="50">
          <cell r="A50">
            <v>43941</v>
          </cell>
          <cell r="B50">
            <v>185</v>
          </cell>
          <cell r="E50">
            <v>6760</v>
          </cell>
          <cell r="F50">
            <v>5423</v>
          </cell>
          <cell r="I50">
            <v>747</v>
          </cell>
          <cell r="L50">
            <v>8</v>
          </cell>
          <cell r="M50">
            <v>590</v>
          </cell>
          <cell r="X50">
            <v>2289</v>
          </cell>
          <cell r="AA50">
            <v>1530</v>
          </cell>
          <cell r="AJ50">
            <v>0.12091503267973856</v>
          </cell>
          <cell r="AL50">
            <v>0.1394656875158268</v>
          </cell>
        </row>
        <row r="51">
          <cell r="A51">
            <v>43942</v>
          </cell>
          <cell r="B51">
            <v>375</v>
          </cell>
          <cell r="E51">
            <v>7135</v>
          </cell>
          <cell r="F51">
            <v>5677</v>
          </cell>
          <cell r="I51">
            <v>842</v>
          </cell>
          <cell r="L51">
            <v>26</v>
          </cell>
          <cell r="M51">
            <v>616</v>
          </cell>
          <cell r="X51">
            <v>603</v>
          </cell>
          <cell r="AA51">
            <v>2424</v>
          </cell>
          <cell r="AJ51">
            <v>0.1547029702970297</v>
          </cell>
          <cell r="AL51">
            <v>0.1578549329666552</v>
          </cell>
        </row>
        <row r="52">
          <cell r="A52">
            <v>43943</v>
          </cell>
          <cell r="B52">
            <v>283</v>
          </cell>
          <cell r="E52">
            <v>7418</v>
          </cell>
          <cell r="F52">
            <v>5869</v>
          </cell>
          <cell r="I52">
            <v>913</v>
          </cell>
          <cell r="L52">
            <v>20</v>
          </cell>
          <cell r="M52">
            <v>636</v>
          </cell>
          <cell r="X52">
            <v>5362</v>
          </cell>
          <cell r="AA52">
            <v>1188</v>
          </cell>
          <cell r="AJ52">
            <v>0.23821548821548821</v>
          </cell>
          <cell r="AL52">
            <v>0.15891364902506963</v>
          </cell>
          <cell r="AM52">
            <v>2757.2857142857142</v>
          </cell>
          <cell r="AN52">
            <v>2051.4285714285716</v>
          </cell>
          <cell r="AO52">
            <v>1.3440807799442895</v>
          </cell>
        </row>
        <row r="53">
          <cell r="A53">
            <v>43944</v>
          </cell>
          <cell r="B53">
            <v>357</v>
          </cell>
          <cell r="E53">
            <v>7775</v>
          </cell>
          <cell r="F53">
            <v>6168</v>
          </cell>
          <cell r="I53">
            <v>960</v>
          </cell>
          <cell r="L53">
            <v>11</v>
          </cell>
          <cell r="M53">
            <v>647</v>
          </cell>
          <cell r="X53">
            <v>4203</v>
          </cell>
          <cell r="AA53">
            <v>1286</v>
          </cell>
          <cell r="AJ53">
            <v>0.27760497667185069</v>
          </cell>
          <cell r="AL53">
            <v>0.16522820362785254</v>
          </cell>
          <cell r="AM53">
            <v>2889.8571428571427</v>
          </cell>
          <cell r="AN53">
            <v>1953.1428571428571</v>
          </cell>
          <cell r="AO53">
            <v>1.4795933294324166</v>
          </cell>
        </row>
        <row r="54">
          <cell r="A54">
            <v>43945</v>
          </cell>
          <cell r="B54">
            <v>436</v>
          </cell>
          <cell r="E54">
            <v>8211</v>
          </cell>
          <cell r="F54">
            <v>6520</v>
          </cell>
          <cell r="I54">
            <v>1002</v>
          </cell>
          <cell r="L54">
            <v>42</v>
          </cell>
          <cell r="M54">
            <v>689</v>
          </cell>
          <cell r="X54">
            <v>4119</v>
          </cell>
          <cell r="AA54">
            <v>1916</v>
          </cell>
          <cell r="AJ54">
            <v>0.22755741127348644</v>
          </cell>
          <cell r="AL54">
            <v>0.17037754114230397</v>
          </cell>
          <cell r="AM54">
            <v>3135.1428571428573</v>
          </cell>
          <cell r="AN54">
            <v>1918.4285714285713</v>
          </cell>
          <cell r="AO54">
            <v>1.6342244396455434</v>
          </cell>
        </row>
        <row r="55">
          <cell r="A55">
            <v>43946</v>
          </cell>
          <cell r="B55">
            <v>396</v>
          </cell>
          <cell r="E55">
            <v>8607</v>
          </cell>
          <cell r="F55">
            <v>6845</v>
          </cell>
          <cell r="I55">
            <v>1042</v>
          </cell>
          <cell r="L55">
            <v>31</v>
          </cell>
          <cell r="M55">
            <v>720</v>
          </cell>
          <cell r="X55">
            <v>3774</v>
          </cell>
          <cell r="AA55">
            <v>1978</v>
          </cell>
          <cell r="AJ55">
            <v>0.20020222446916078</v>
          </cell>
          <cell r="AL55">
            <v>0.17981553472063419</v>
          </cell>
          <cell r="AM55">
            <v>3207.1428571428573</v>
          </cell>
          <cell r="AN55">
            <v>1874.1428571428571</v>
          </cell>
          <cell r="AO55">
            <v>1.7112584800670785</v>
          </cell>
        </row>
        <row r="56">
          <cell r="A56">
            <v>43947</v>
          </cell>
          <cell r="B56">
            <v>275</v>
          </cell>
          <cell r="E56">
            <v>8882</v>
          </cell>
          <cell r="F56">
            <v>7032</v>
          </cell>
          <cell r="I56">
            <v>1107</v>
          </cell>
          <cell r="L56">
            <v>23</v>
          </cell>
          <cell r="M56">
            <v>743</v>
          </cell>
          <cell r="X56">
            <v>4271</v>
          </cell>
          <cell r="AA56">
            <v>4433</v>
          </cell>
          <cell r="AJ56">
            <v>6.2034739454094295E-2</v>
          </cell>
          <cell r="AL56">
            <v>0.15635377838021008</v>
          </cell>
          <cell r="AM56">
            <v>3517.2857142857142</v>
          </cell>
          <cell r="AN56">
            <v>2107.8571428571427</v>
          </cell>
          <cell r="AO56">
            <v>1.6686546933242969</v>
          </cell>
        </row>
        <row r="57">
          <cell r="A57">
            <v>43948</v>
          </cell>
          <cell r="B57">
            <v>214</v>
          </cell>
          <cell r="E57">
            <v>9096</v>
          </cell>
          <cell r="F57">
            <v>7180</v>
          </cell>
          <cell r="I57">
            <v>1151</v>
          </cell>
          <cell r="L57">
            <v>22</v>
          </cell>
          <cell r="M57">
            <v>765</v>
          </cell>
          <cell r="X57">
            <v>3058</v>
          </cell>
          <cell r="AA57">
            <v>2435</v>
          </cell>
          <cell r="AJ57">
            <v>8.7885010266940455E-2</v>
          </cell>
          <cell r="AL57">
            <v>0.14916985951468711</v>
          </cell>
          <cell r="AM57">
            <v>3627.1428571428573</v>
          </cell>
          <cell r="AN57">
            <v>2237.1428571428573</v>
          </cell>
          <cell r="AO57">
            <v>1.6213282247765006</v>
          </cell>
        </row>
        <row r="58">
          <cell r="A58">
            <v>43949</v>
          </cell>
          <cell r="B58">
            <v>415</v>
          </cell>
          <cell r="E58">
            <v>9511</v>
          </cell>
          <cell r="F58">
            <v>7484</v>
          </cell>
          <cell r="I58">
            <v>1254</v>
          </cell>
          <cell r="L58">
            <v>8</v>
          </cell>
          <cell r="M58">
            <v>773</v>
          </cell>
          <cell r="X58">
            <v>4461</v>
          </cell>
          <cell r="AA58">
            <v>3135</v>
          </cell>
          <cell r="AJ58">
            <v>0.13237639553429026</v>
          </cell>
          <cell r="AL58">
            <v>0.14513468938977461</v>
          </cell>
          <cell r="AM58">
            <v>4178.2857142857147</v>
          </cell>
          <cell r="AN58">
            <v>2338.7142857142858</v>
          </cell>
          <cell r="AO58">
            <v>1.7865738195589764</v>
          </cell>
        </row>
        <row r="59">
          <cell r="A59">
            <v>43950</v>
          </cell>
          <cell r="B59">
            <v>260</v>
          </cell>
          <cell r="E59">
            <v>9771</v>
          </cell>
          <cell r="F59">
            <v>7596</v>
          </cell>
          <cell r="I59">
            <v>1391</v>
          </cell>
          <cell r="L59">
            <v>11</v>
          </cell>
          <cell r="M59">
            <v>784</v>
          </cell>
          <cell r="X59">
            <v>7367</v>
          </cell>
          <cell r="AA59">
            <v>5240</v>
          </cell>
          <cell r="AJ59">
            <v>4.9618320610687022E-2</v>
          </cell>
          <cell r="AL59">
            <v>0.11521323997453851</v>
          </cell>
          <cell r="AM59">
            <v>4464.7142857142853</v>
          </cell>
          <cell r="AN59">
            <v>2917.5714285714284</v>
          </cell>
          <cell r="AO59">
            <v>1.5302844831807276</v>
          </cell>
        </row>
        <row r="60">
          <cell r="A60">
            <v>43951</v>
          </cell>
          <cell r="B60">
            <v>347</v>
          </cell>
          <cell r="E60">
            <v>10118</v>
          </cell>
          <cell r="F60">
            <v>7804</v>
          </cell>
          <cell r="I60">
            <v>1522</v>
          </cell>
          <cell r="L60">
            <v>8</v>
          </cell>
          <cell r="M60">
            <v>792</v>
          </cell>
          <cell r="X60">
            <v>7614</v>
          </cell>
          <cell r="AA60">
            <v>4567</v>
          </cell>
          <cell r="AJ60">
            <v>7.5979855485001094E-2</v>
          </cell>
          <cell r="AL60">
            <v>9.8844076949038143E-2</v>
          </cell>
          <cell r="AM60">
            <v>4952</v>
          </cell>
          <cell r="AN60">
            <v>3386.2857142857142</v>
          </cell>
          <cell r="AO60">
            <v>1.4623692203847451</v>
          </cell>
        </row>
        <row r="61">
          <cell r="A61">
            <v>43952</v>
          </cell>
          <cell r="B61">
            <v>433</v>
          </cell>
          <cell r="E61">
            <v>10551</v>
          </cell>
          <cell r="F61">
            <v>8160</v>
          </cell>
          <cell r="I61">
            <v>1591</v>
          </cell>
          <cell r="L61">
            <v>8</v>
          </cell>
          <cell r="M61">
            <v>800</v>
          </cell>
          <cell r="X61">
            <v>7706</v>
          </cell>
          <cell r="AA61">
            <v>4187</v>
          </cell>
          <cell r="AE61">
            <v>283.47407407407405</v>
          </cell>
          <cell r="AG61">
            <v>7.2540991375225099</v>
          </cell>
          <cell r="AJ61">
            <v>0.10341533317411034</v>
          </cell>
          <cell r="AL61">
            <v>9.0086621751684318E-2</v>
          </cell>
          <cell r="AM61">
            <v>5464.4285714285716</v>
          </cell>
          <cell r="AN61">
            <v>3710.7142857142858</v>
          </cell>
          <cell r="AO61">
            <v>1.4726082771896054</v>
          </cell>
        </row>
        <row r="62">
          <cell r="A62">
            <v>43953</v>
          </cell>
          <cell r="B62">
            <v>292</v>
          </cell>
          <cell r="E62">
            <v>10843</v>
          </cell>
          <cell r="F62">
            <v>8347</v>
          </cell>
          <cell r="I62">
            <v>1665</v>
          </cell>
          <cell r="L62">
            <v>31</v>
          </cell>
          <cell r="M62">
            <v>831</v>
          </cell>
          <cell r="X62">
            <v>5638</v>
          </cell>
          <cell r="AA62">
            <v>3330</v>
          </cell>
          <cell r="AE62">
            <v>295.80740740740742</v>
          </cell>
          <cell r="AG62">
            <v>7.3658581573365307</v>
          </cell>
          <cell r="AJ62">
            <v>8.7687687687687685E-2</v>
          </cell>
          <cell r="AL62">
            <v>8.1823837230577817E-2</v>
          </cell>
          <cell r="AM62">
            <v>5730.7142857142853</v>
          </cell>
          <cell r="AN62">
            <v>3903.8571428571427</v>
          </cell>
          <cell r="AO62">
            <v>1.4679620887766678</v>
          </cell>
        </row>
        <row r="63">
          <cell r="A63">
            <v>43954</v>
          </cell>
          <cell r="B63">
            <v>349</v>
          </cell>
          <cell r="E63">
            <v>11192</v>
          </cell>
          <cell r="F63">
            <v>8471</v>
          </cell>
          <cell r="I63">
            <v>1876</v>
          </cell>
          <cell r="L63">
            <v>14</v>
          </cell>
          <cell r="M63">
            <v>845</v>
          </cell>
          <cell r="X63">
            <v>5022</v>
          </cell>
          <cell r="AA63">
            <v>3144</v>
          </cell>
          <cell r="AE63">
            <v>307.45185185185187</v>
          </cell>
          <cell r="AG63">
            <v>7.4170836311651183</v>
          </cell>
          <cell r="AJ63">
            <v>0.11100508905852417</v>
          </cell>
          <cell r="AL63">
            <v>8.8716491281972495E-2</v>
          </cell>
          <cell r="AM63">
            <v>5838</v>
          </cell>
          <cell r="AN63">
            <v>3719.7142857142858</v>
          </cell>
          <cell r="AO63">
            <v>1.5694753821338043</v>
          </cell>
        </row>
        <row r="64">
          <cell r="A64">
            <v>43955</v>
          </cell>
          <cell r="B64">
            <v>395</v>
          </cell>
          <cell r="E64">
            <v>11587</v>
          </cell>
          <cell r="F64">
            <v>8769</v>
          </cell>
          <cell r="I64">
            <v>1954</v>
          </cell>
          <cell r="L64">
            <v>19</v>
          </cell>
          <cell r="M64">
            <v>864</v>
          </cell>
          <cell r="X64">
            <v>3896</v>
          </cell>
          <cell r="AA64">
            <v>3049</v>
          </cell>
          <cell r="AE64">
            <v>318.74444444444447</v>
          </cell>
          <cell r="AG64">
            <v>7.4273755070337444</v>
          </cell>
          <cell r="AJ64">
            <v>0.12955067235159068</v>
          </cell>
          <cell r="AL64">
            <v>9.3463905147831303E-2</v>
          </cell>
          <cell r="AM64">
            <v>5957.7142857142853</v>
          </cell>
          <cell r="AN64">
            <v>3807.4285714285716</v>
          </cell>
          <cell r="AO64">
            <v>1.5647606183400868</v>
          </cell>
        </row>
        <row r="65">
          <cell r="A65">
            <v>43956</v>
          </cell>
          <cell r="B65">
            <v>484</v>
          </cell>
          <cell r="E65">
            <v>12071</v>
          </cell>
          <cell r="F65">
            <v>9002</v>
          </cell>
          <cell r="I65">
            <v>2197</v>
          </cell>
          <cell r="L65">
            <v>8</v>
          </cell>
          <cell r="M65">
            <v>872</v>
          </cell>
          <cell r="X65">
            <v>4686</v>
          </cell>
          <cell r="AA65">
            <v>2863</v>
          </cell>
          <cell r="AE65">
            <v>329.34814814814814</v>
          </cell>
          <cell r="AG65">
            <v>7.3667467484052684</v>
          </cell>
          <cell r="AJ65">
            <v>0.16905344044708348</v>
          </cell>
          <cell r="AL65">
            <v>9.7043214556482182E-2</v>
          </cell>
          <cell r="AM65">
            <v>5989.8571428571431</v>
          </cell>
          <cell r="AN65">
            <v>3768.5714285714284</v>
          </cell>
          <cell r="AO65">
            <v>1.589423805913571</v>
          </cell>
        </row>
        <row r="66">
          <cell r="A66">
            <v>43957</v>
          </cell>
          <cell r="B66">
            <v>367</v>
          </cell>
          <cell r="E66">
            <v>12438</v>
          </cell>
          <cell r="F66">
            <v>9226</v>
          </cell>
          <cell r="I66">
            <v>2317</v>
          </cell>
          <cell r="L66">
            <v>23</v>
          </cell>
          <cell r="M66">
            <v>895</v>
          </cell>
          <cell r="X66">
            <v>6836</v>
          </cell>
          <cell r="AA66">
            <v>4052</v>
          </cell>
          <cell r="AE66">
            <v>344.35555555555555</v>
          </cell>
          <cell r="AG66">
            <v>7.4751567776169798</v>
          </cell>
          <cell r="AJ66">
            <v>9.057255676209279E-2</v>
          </cell>
          <cell r="AL66">
            <v>0.10586694188631311</v>
          </cell>
          <cell r="AM66">
            <v>5914</v>
          </cell>
          <cell r="AN66">
            <v>3598.8571428571427</v>
          </cell>
          <cell r="AO66">
            <v>1.6432994601460782</v>
          </cell>
        </row>
        <row r="67">
          <cell r="A67">
            <v>43958</v>
          </cell>
          <cell r="B67">
            <v>338</v>
          </cell>
          <cell r="E67">
            <v>12776</v>
          </cell>
          <cell r="F67">
            <v>9465</v>
          </cell>
          <cell r="I67">
            <v>2381</v>
          </cell>
          <cell r="L67">
            <v>35</v>
          </cell>
          <cell r="M67">
            <v>930</v>
          </cell>
          <cell r="X67">
            <v>5768</v>
          </cell>
          <cell r="AA67">
            <v>3741</v>
          </cell>
          <cell r="AE67">
            <v>358.21111111111111</v>
          </cell>
          <cell r="AG67">
            <v>7.5702097683155918</v>
          </cell>
          <cell r="AJ67">
            <v>9.0350173750334134E-2</v>
          </cell>
          <cell r="AL67">
            <v>0.10908643191332185</v>
          </cell>
          <cell r="AM67">
            <v>5650.2857142857147</v>
          </cell>
          <cell r="AN67">
            <v>3480.8571428571427</v>
          </cell>
          <cell r="AO67">
            <v>1.6232455060329971</v>
          </cell>
        </row>
        <row r="68">
          <cell r="A68">
            <v>43959</v>
          </cell>
          <cell r="B68">
            <v>336</v>
          </cell>
          <cell r="E68">
            <v>13112</v>
          </cell>
          <cell r="F68">
            <v>9675</v>
          </cell>
          <cell r="I68">
            <v>2494</v>
          </cell>
          <cell r="L68">
            <v>13</v>
          </cell>
          <cell r="M68">
            <v>943</v>
          </cell>
          <cell r="X68">
            <v>9301</v>
          </cell>
          <cell r="AA68">
            <v>6644</v>
          </cell>
          <cell r="AE68">
            <v>382.81851851851854</v>
          </cell>
          <cell r="AG68">
            <v>7.8829316656497861</v>
          </cell>
          <cell r="AJ68">
            <v>5.0571944611679714E-2</v>
          </cell>
          <cell r="AL68">
            <v>9.5477761622488166E-2</v>
          </cell>
          <cell r="AM68">
            <v>5878.1428571428569</v>
          </cell>
          <cell r="AN68">
            <v>3831.8571428571427</v>
          </cell>
          <cell r="AO68">
            <v>1.5340193117846623</v>
          </cell>
        </row>
        <row r="69">
          <cell r="A69">
            <v>43960</v>
          </cell>
          <cell r="B69">
            <v>533</v>
          </cell>
          <cell r="E69">
            <v>13645</v>
          </cell>
          <cell r="F69">
            <v>10079</v>
          </cell>
          <cell r="I69">
            <v>2607</v>
          </cell>
          <cell r="L69">
            <v>16</v>
          </cell>
          <cell r="M69">
            <v>959</v>
          </cell>
          <cell r="X69">
            <v>7435</v>
          </cell>
          <cell r="AA69">
            <v>5338</v>
          </cell>
          <cell r="AE69">
            <v>402.5888888888889</v>
          </cell>
          <cell r="AG69">
            <v>7.9662147306705755</v>
          </cell>
          <cell r="AJ69">
            <v>9.9850131135256648E-2</v>
          </cell>
          <cell r="AL69">
            <v>9.718705559987513E-2</v>
          </cell>
          <cell r="AM69">
            <v>6134.8571428571431</v>
          </cell>
          <cell r="AN69">
            <v>4118.7142857142853</v>
          </cell>
          <cell r="AO69">
            <v>1.4895078214421977</v>
          </cell>
        </row>
        <row r="70">
          <cell r="A70">
            <v>43961</v>
          </cell>
          <cell r="B70">
            <v>387</v>
          </cell>
          <cell r="E70">
            <v>14032</v>
          </cell>
          <cell r="F70">
            <v>10361</v>
          </cell>
          <cell r="I70">
            <v>2698</v>
          </cell>
          <cell r="L70">
            <v>14</v>
          </cell>
          <cell r="M70">
            <v>973</v>
          </cell>
          <cell r="X70">
            <v>7386</v>
          </cell>
          <cell r="AA70">
            <v>4753</v>
          </cell>
          <cell r="AE70">
            <v>420.19259259259258</v>
          </cell>
          <cell r="AG70">
            <v>8.0852337514253136</v>
          </cell>
          <cell r="AJ70">
            <v>8.1422259625499691E-2</v>
          </cell>
          <cell r="AL70">
            <v>9.329829172141918E-2</v>
          </cell>
          <cell r="AM70">
            <v>6472.5714285714284</v>
          </cell>
          <cell r="AN70">
            <v>4348.5714285714284</v>
          </cell>
          <cell r="AO70">
            <v>1.4884362680683312</v>
          </cell>
        </row>
        <row r="71">
          <cell r="A71">
            <v>43962</v>
          </cell>
          <cell r="B71">
            <v>233</v>
          </cell>
          <cell r="E71">
            <v>14265</v>
          </cell>
          <cell r="F71">
            <v>10393</v>
          </cell>
          <cell r="I71">
            <v>2881</v>
          </cell>
          <cell r="L71">
            <v>18</v>
          </cell>
          <cell r="M71">
            <v>991</v>
          </cell>
          <cell r="X71">
            <v>3078</v>
          </cell>
          <cell r="AA71">
            <v>2906</v>
          </cell>
          <cell r="AE71">
            <v>430.95555555555558</v>
          </cell>
          <cell r="AG71">
            <v>8.1568874868559416</v>
          </cell>
          <cell r="AJ71">
            <v>8.0178940123881617E-2</v>
          </cell>
          <cell r="AL71">
            <v>8.8391589926395356E-2</v>
          </cell>
          <cell r="AM71">
            <v>6355.7142857142853</v>
          </cell>
          <cell r="AN71">
            <v>4328.1428571428569</v>
          </cell>
          <cell r="AO71">
            <v>1.4684622239825724</v>
          </cell>
        </row>
        <row r="72">
          <cell r="A72">
            <v>43963</v>
          </cell>
          <cell r="B72">
            <v>484</v>
          </cell>
          <cell r="E72">
            <v>14749</v>
          </cell>
          <cell r="F72">
            <v>10679</v>
          </cell>
          <cell r="I72">
            <v>3063</v>
          </cell>
          <cell r="L72">
            <v>16</v>
          </cell>
          <cell r="M72">
            <v>1007</v>
          </cell>
          <cell r="X72">
            <v>3777</v>
          </cell>
          <cell r="AA72">
            <v>3370</v>
          </cell>
          <cell r="AE72">
            <v>443.43703703703704</v>
          </cell>
          <cell r="AG72">
            <v>8.1177028951115329</v>
          </cell>
          <cell r="AJ72">
            <v>0.14362017804154303</v>
          </cell>
          <cell r="AL72">
            <v>8.6936761459550704E-2</v>
          </cell>
          <cell r="AM72">
            <v>6225.8571428571431</v>
          </cell>
          <cell r="AN72">
            <v>4400.5714285714284</v>
          </cell>
          <cell r="AO72">
            <v>1.4147837943124271</v>
          </cell>
        </row>
        <row r="73">
          <cell r="A73">
            <v>43964</v>
          </cell>
          <cell r="B73">
            <v>689</v>
          </cell>
          <cell r="E73">
            <v>15438</v>
          </cell>
          <cell r="F73">
            <v>11123</v>
          </cell>
          <cell r="I73">
            <v>3287</v>
          </cell>
          <cell r="L73">
            <v>21</v>
          </cell>
          <cell r="M73">
            <v>1028</v>
          </cell>
          <cell r="X73">
            <v>4067</v>
          </cell>
          <cell r="AA73">
            <v>3844</v>
          </cell>
          <cell r="AE73">
            <v>457.6740740740741</v>
          </cell>
          <cell r="AG73">
            <v>8.0044047156367402</v>
          </cell>
          <cell r="AJ73">
            <v>0.17924037460978148</v>
          </cell>
          <cell r="AL73">
            <v>9.8052032945483064E-2</v>
          </cell>
          <cell r="AM73">
            <v>5830.2857142857147</v>
          </cell>
          <cell r="AN73">
            <v>4370.8571428571431</v>
          </cell>
          <cell r="AO73">
            <v>1.3338998561903517</v>
          </cell>
        </row>
        <row r="74">
          <cell r="A74">
            <v>43965</v>
          </cell>
          <cell r="B74">
            <v>568</v>
          </cell>
          <cell r="E74">
            <v>16006</v>
          </cell>
          <cell r="F74">
            <v>11445</v>
          </cell>
          <cell r="I74">
            <v>3518</v>
          </cell>
          <cell r="L74">
            <v>15</v>
          </cell>
          <cell r="M74">
            <v>1043</v>
          </cell>
          <cell r="X74">
            <v>4495</v>
          </cell>
          <cell r="AA74">
            <v>4241</v>
          </cell>
          <cell r="AE74">
            <v>473.3814814814815</v>
          </cell>
          <cell r="AG74">
            <v>7.9853180057478443</v>
          </cell>
          <cell r="AJ74">
            <v>0.13393067672718698</v>
          </cell>
          <cell r="AL74">
            <v>0.10387188062773348</v>
          </cell>
          <cell r="AM74">
            <v>5648.4285714285716</v>
          </cell>
          <cell r="AN74">
            <v>4442.2857142857147</v>
          </cell>
          <cell r="AO74">
            <v>1.2715140210959608</v>
          </cell>
        </row>
        <row r="75">
          <cell r="A75">
            <v>43966</v>
          </cell>
          <cell r="B75">
            <v>490</v>
          </cell>
          <cell r="E75">
            <v>16496</v>
          </cell>
          <cell r="F75">
            <v>11617</v>
          </cell>
          <cell r="I75">
            <v>3803</v>
          </cell>
          <cell r="L75">
            <v>33</v>
          </cell>
          <cell r="M75">
            <v>1076</v>
          </cell>
          <cell r="X75">
            <v>4912</v>
          </cell>
          <cell r="AA75">
            <v>4247</v>
          </cell>
          <cell r="AE75">
            <v>489.11111111111109</v>
          </cell>
          <cell r="AG75">
            <v>8.0055771096023278</v>
          </cell>
          <cell r="AJ75">
            <v>0.11537555921827172</v>
          </cell>
          <cell r="AL75">
            <v>0.11791351615038852</v>
          </cell>
          <cell r="AM75">
            <v>5021.4285714285716</v>
          </cell>
          <cell r="AN75">
            <v>4099.8571428571431</v>
          </cell>
          <cell r="AO75">
            <v>1.2247813512665946</v>
          </cell>
        </row>
        <row r="76">
          <cell r="A76">
            <v>43967</v>
          </cell>
          <cell r="B76">
            <v>529</v>
          </cell>
          <cell r="E76">
            <v>17025</v>
          </cell>
          <cell r="F76">
            <v>12025</v>
          </cell>
          <cell r="I76">
            <v>3911</v>
          </cell>
          <cell r="L76">
            <v>13</v>
          </cell>
          <cell r="M76">
            <v>1089</v>
          </cell>
          <cell r="X76">
            <v>4216</v>
          </cell>
          <cell r="AA76">
            <v>3665</v>
          </cell>
          <cell r="AE76">
            <v>502.68518518518516</v>
          </cell>
          <cell r="AG76">
            <v>7.9720998531571219</v>
          </cell>
          <cell r="AJ76">
            <v>0.14433833560709414</v>
          </cell>
          <cell r="AL76">
            <v>0.12506475246059351</v>
          </cell>
          <cell r="AM76">
            <v>4561.5714285714284</v>
          </cell>
          <cell r="AN76">
            <v>3860.8571428571427</v>
          </cell>
          <cell r="AO76">
            <v>1.1814918966920742</v>
          </cell>
        </row>
        <row r="77">
          <cell r="A77">
            <v>43968</v>
          </cell>
          <cell r="B77">
            <v>489</v>
          </cell>
          <cell r="E77">
            <v>17514</v>
          </cell>
          <cell r="F77">
            <v>12237</v>
          </cell>
          <cell r="I77">
            <v>4129</v>
          </cell>
          <cell r="L77">
            <v>59</v>
          </cell>
          <cell r="M77">
            <v>1148</v>
          </cell>
          <cell r="X77">
            <v>5147</v>
          </cell>
          <cell r="AA77">
            <v>4748</v>
          </cell>
          <cell r="AE77">
            <v>520.27037037037042</v>
          </cell>
          <cell r="AG77">
            <v>8.0206120817631614</v>
          </cell>
          <cell r="AJ77">
            <v>0.10299073294018535</v>
          </cell>
          <cell r="AL77">
            <v>0.128862736390215</v>
          </cell>
          <cell r="AM77">
            <v>4241.7142857142853</v>
          </cell>
          <cell r="AN77">
            <v>3860.1428571428573</v>
          </cell>
          <cell r="AO77">
            <v>1.098849043336664</v>
          </cell>
        </row>
        <row r="78">
          <cell r="A78">
            <v>43969</v>
          </cell>
          <cell r="B78">
            <v>496</v>
          </cell>
          <cell r="E78">
            <v>18010</v>
          </cell>
          <cell r="F78">
            <v>12495</v>
          </cell>
          <cell r="I78">
            <v>4324</v>
          </cell>
          <cell r="L78">
            <v>43</v>
          </cell>
          <cell r="M78">
            <v>1191</v>
          </cell>
          <cell r="R78">
            <v>56469</v>
          </cell>
          <cell r="X78">
            <v>2695</v>
          </cell>
          <cell r="AA78">
            <v>2562</v>
          </cell>
          <cell r="AE78">
            <v>529.75925925925924</v>
          </cell>
          <cell r="AG78">
            <v>7.9419766796224316</v>
          </cell>
          <cell r="AJ78">
            <v>0.19359875097580015</v>
          </cell>
          <cell r="AL78">
            <v>0.14038310154815009</v>
          </cell>
          <cell r="AM78">
            <v>4187</v>
          </cell>
          <cell r="AN78">
            <v>3811</v>
          </cell>
          <cell r="AO78">
            <v>1.0986617685646811</v>
          </cell>
        </row>
        <row r="79">
          <cell r="A79">
            <v>43970</v>
          </cell>
          <cell r="B79">
            <v>486</v>
          </cell>
          <cell r="E79">
            <v>18496</v>
          </cell>
          <cell r="F79">
            <v>12808</v>
          </cell>
          <cell r="I79">
            <v>4467</v>
          </cell>
          <cell r="L79">
            <v>30</v>
          </cell>
          <cell r="M79">
            <v>1221</v>
          </cell>
          <cell r="R79">
            <v>57191</v>
          </cell>
          <cell r="X79">
            <v>12276</v>
          </cell>
          <cell r="AA79">
            <v>4764</v>
          </cell>
          <cell r="AE79">
            <v>547.40370370370374</v>
          </cell>
          <cell r="AG79">
            <v>7.9908628892733562</v>
          </cell>
          <cell r="AJ79">
            <v>0.10201511335012595</v>
          </cell>
          <cell r="AL79">
            <v>0.13348295393822807</v>
          </cell>
          <cell r="AM79">
            <v>5401.1428571428569</v>
          </cell>
          <cell r="AN79">
            <v>4010.1428571428573</v>
          </cell>
          <cell r="AO79">
            <v>1.3468704356809518</v>
          </cell>
        </row>
        <row r="80">
          <cell r="A80">
            <v>43971</v>
          </cell>
          <cell r="B80">
            <v>693</v>
          </cell>
          <cell r="E80">
            <v>19189</v>
          </cell>
          <cell r="F80">
            <v>13372</v>
          </cell>
          <cell r="I80">
            <v>4575</v>
          </cell>
          <cell r="L80">
            <v>21</v>
          </cell>
          <cell r="M80">
            <v>1242</v>
          </cell>
          <cell r="R80">
            <v>56408</v>
          </cell>
          <cell r="X80">
            <v>8947</v>
          </cell>
          <cell r="AA80">
            <v>6340</v>
          </cell>
          <cell r="AE80">
            <v>570.88518518518515</v>
          </cell>
          <cell r="AG80">
            <v>8.0326749700349165</v>
          </cell>
          <cell r="AJ80">
            <v>0.10930599369085174</v>
          </cell>
          <cell r="AL80">
            <v>0.12271403801485262</v>
          </cell>
          <cell r="AM80">
            <v>6098.2857142857147</v>
          </cell>
          <cell r="AN80">
            <v>4366.7142857142853</v>
          </cell>
          <cell r="AO80">
            <v>1.3965387509405571</v>
          </cell>
        </row>
        <row r="81">
          <cell r="A81">
            <v>43972</v>
          </cell>
          <cell r="B81">
            <v>973</v>
          </cell>
          <cell r="E81">
            <v>20162</v>
          </cell>
          <cell r="F81">
            <v>14046</v>
          </cell>
          <cell r="I81">
            <v>4838</v>
          </cell>
          <cell r="L81">
            <v>36</v>
          </cell>
          <cell r="M81">
            <v>1278</v>
          </cell>
          <cell r="R81">
            <v>61253</v>
          </cell>
          <cell r="X81">
            <v>8092</v>
          </cell>
          <cell r="AA81">
            <v>6235</v>
          </cell>
          <cell r="AE81">
            <v>593.97777777777776</v>
          </cell>
          <cell r="AG81">
            <v>7.9542704096815795</v>
          </cell>
          <cell r="AJ81">
            <v>0.15605453087409785</v>
          </cell>
          <cell r="AL81">
            <v>0.12763735757501304</v>
          </cell>
          <cell r="AM81">
            <v>6612.1428571428569</v>
          </cell>
          <cell r="AN81">
            <v>4651.5714285714284</v>
          </cell>
          <cell r="AO81">
            <v>1.4214858266023771</v>
          </cell>
        </row>
        <row r="82">
          <cell r="A82">
            <v>43973</v>
          </cell>
          <cell r="B82">
            <v>634</v>
          </cell>
          <cell r="E82">
            <v>20796</v>
          </cell>
          <cell r="F82">
            <v>14413</v>
          </cell>
          <cell r="I82">
            <v>5057</v>
          </cell>
          <cell r="L82">
            <v>48</v>
          </cell>
          <cell r="M82">
            <v>1326</v>
          </cell>
          <cell r="R82">
            <v>58178</v>
          </cell>
          <cell r="X82">
            <v>9359</v>
          </cell>
          <cell r="AA82">
            <v>8595</v>
          </cell>
          <cell r="AE82">
            <v>625.81111111111113</v>
          </cell>
          <cell r="AG82">
            <v>8.1250721292556261</v>
          </cell>
          <cell r="AJ82">
            <v>7.3763816172193131E-2</v>
          </cell>
          <cell r="AL82">
            <v>0.11650275000677342</v>
          </cell>
          <cell r="AM82">
            <v>7247.4285714285716</v>
          </cell>
          <cell r="AN82">
            <v>5272.7142857142853</v>
          </cell>
          <cell r="AO82">
            <v>1.3745157007775883</v>
          </cell>
        </row>
        <row r="83">
          <cell r="A83">
            <v>43974</v>
          </cell>
          <cell r="B83">
            <v>949</v>
          </cell>
          <cell r="E83">
            <v>21745</v>
          </cell>
          <cell r="F83">
            <v>15145</v>
          </cell>
          <cell r="I83">
            <v>5249</v>
          </cell>
          <cell r="L83">
            <v>25</v>
          </cell>
          <cell r="M83">
            <v>1351</v>
          </cell>
          <cell r="R83">
            <v>61453</v>
          </cell>
          <cell r="X83">
            <v>10406</v>
          </cell>
          <cell r="AA83">
            <v>7066</v>
          </cell>
          <cell r="AE83">
            <v>651.98148148148152</v>
          </cell>
          <cell r="AG83">
            <v>8.0954242354564272</v>
          </cell>
          <cell r="AJ83">
            <v>0.13430512312482309</v>
          </cell>
          <cell r="AL83">
            <v>0.11709253287025552</v>
          </cell>
          <cell r="AM83">
            <v>8131.7142857142853</v>
          </cell>
          <cell r="AN83">
            <v>5758.5714285714284</v>
          </cell>
          <cell r="AO83">
            <v>1.4121061771272636</v>
          </cell>
        </row>
        <row r="84">
          <cell r="A84">
            <v>43975</v>
          </cell>
          <cell r="B84">
            <v>526</v>
          </cell>
          <cell r="E84">
            <v>22271</v>
          </cell>
          <cell r="F84">
            <v>15497</v>
          </cell>
          <cell r="I84">
            <v>5402</v>
          </cell>
          <cell r="L84">
            <v>21</v>
          </cell>
          <cell r="M84">
            <v>1372</v>
          </cell>
          <cell r="R84">
            <v>53940</v>
          </cell>
          <cell r="X84">
            <v>8815</v>
          </cell>
          <cell r="AA84">
            <v>3829</v>
          </cell>
          <cell r="AE84">
            <v>666.16296296296298</v>
          </cell>
          <cell r="AG84">
            <v>8.0761528445063089</v>
          </cell>
          <cell r="AJ84">
            <v>0.1373726821624445</v>
          </cell>
          <cell r="AL84">
            <v>0.12076362620903253</v>
          </cell>
          <cell r="AM84">
            <v>8655.7142857142862</v>
          </cell>
          <cell r="AN84">
            <v>5627.2857142857147</v>
          </cell>
          <cell r="AO84">
            <v>1.5381686171968216</v>
          </cell>
        </row>
        <row r="85">
          <cell r="A85">
            <v>43976</v>
          </cell>
          <cell r="B85">
            <v>479</v>
          </cell>
          <cell r="E85">
            <v>22750</v>
          </cell>
          <cell r="F85">
            <v>15717</v>
          </cell>
          <cell r="I85">
            <v>5642</v>
          </cell>
          <cell r="L85">
            <v>19</v>
          </cell>
          <cell r="M85">
            <v>1391</v>
          </cell>
          <cell r="R85">
            <v>61703</v>
          </cell>
          <cell r="X85">
            <v>8391</v>
          </cell>
          <cell r="AA85">
            <v>3328</v>
          </cell>
          <cell r="AE85">
            <v>678.48888888888894</v>
          </cell>
          <cell r="AG85">
            <v>8.0523956043956044</v>
          </cell>
          <cell r="AJ85">
            <v>0.14393028846153846</v>
          </cell>
          <cell r="AL85">
            <v>0.11803670592922778</v>
          </cell>
          <cell r="AM85">
            <v>9469.4285714285706</v>
          </cell>
          <cell r="AN85">
            <v>5736.7142857142853</v>
          </cell>
          <cell r="AO85">
            <v>1.6506711158702094</v>
          </cell>
        </row>
        <row r="86">
          <cell r="A86">
            <v>43977</v>
          </cell>
          <cell r="B86">
            <v>415</v>
          </cell>
          <cell r="E86">
            <v>23165</v>
          </cell>
          <cell r="F86">
            <v>15870</v>
          </cell>
          <cell r="I86">
            <v>5877</v>
          </cell>
          <cell r="L86">
            <v>27</v>
          </cell>
          <cell r="M86">
            <v>1418</v>
          </cell>
          <cell r="R86">
            <v>77770</v>
          </cell>
          <cell r="X86">
            <v>7152</v>
          </cell>
          <cell r="AA86">
            <v>5110</v>
          </cell>
          <cell r="AE86">
            <v>697.4148148148148</v>
          </cell>
          <cell r="AG86">
            <v>8.1287286855169434</v>
          </cell>
          <cell r="AJ86">
            <v>8.1213307240704496E-2</v>
          </cell>
          <cell r="AL86">
            <v>0.11527541169789893</v>
          </cell>
          <cell r="AM86">
            <v>8737.4285714285706</v>
          </cell>
          <cell r="AN86">
            <v>5786.1428571428569</v>
          </cell>
          <cell r="AO86">
            <v>1.5100609831370515</v>
          </cell>
        </row>
        <row r="87">
          <cell r="A87">
            <v>43978</v>
          </cell>
          <cell r="B87">
            <v>686</v>
          </cell>
          <cell r="E87">
            <v>23851</v>
          </cell>
          <cell r="F87">
            <v>16321</v>
          </cell>
          <cell r="I87">
            <v>6057</v>
          </cell>
          <cell r="L87">
            <v>55</v>
          </cell>
          <cell r="M87">
            <v>1473</v>
          </cell>
          <cell r="R87">
            <v>62609</v>
          </cell>
          <cell r="X87">
            <v>14313</v>
          </cell>
          <cell r="AA87">
            <v>7216</v>
          </cell>
          <cell r="AE87">
            <v>724.14074074074074</v>
          </cell>
          <cell r="AG87">
            <v>8.1974759968135515</v>
          </cell>
          <cell r="AJ87">
            <v>9.5066518847006648E-2</v>
          </cell>
          <cell r="AL87">
            <v>0.11266584499383746</v>
          </cell>
          <cell r="AM87">
            <v>9504</v>
          </cell>
          <cell r="AN87">
            <v>5911.2857142857147</v>
          </cell>
          <cell r="AO87">
            <v>1.6077720582904371</v>
          </cell>
        </row>
        <row r="88">
          <cell r="A88">
            <v>43979</v>
          </cell>
          <cell r="B88">
            <v>687</v>
          </cell>
          <cell r="E88">
            <v>24538</v>
          </cell>
          <cell r="F88">
            <v>16802</v>
          </cell>
          <cell r="I88">
            <v>6240</v>
          </cell>
          <cell r="L88">
            <v>23</v>
          </cell>
          <cell r="M88">
            <v>1496</v>
          </cell>
          <cell r="R88">
            <v>61999</v>
          </cell>
          <cell r="X88">
            <v>11495</v>
          </cell>
          <cell r="AA88">
            <v>5793</v>
          </cell>
          <cell r="AE88">
            <v>745.59629629629626</v>
          </cell>
          <cell r="AG88">
            <v>8.2040508598907813</v>
          </cell>
          <cell r="AJ88">
            <v>0.11859140341791817</v>
          </cell>
          <cell r="AL88">
            <v>0.10689596208808658</v>
          </cell>
          <cell r="AM88">
            <v>9990.1428571428569</v>
          </cell>
          <cell r="AN88">
            <v>5848.1428571428569</v>
          </cell>
          <cell r="AO88">
            <v>1.7082590321713853</v>
          </cell>
        </row>
        <row r="89">
          <cell r="A89">
            <v>43980</v>
          </cell>
          <cell r="B89">
            <v>678</v>
          </cell>
          <cell r="E89">
            <v>25216</v>
          </cell>
          <cell r="F89">
            <v>17204</v>
          </cell>
          <cell r="I89">
            <v>6492</v>
          </cell>
          <cell r="L89">
            <v>24</v>
          </cell>
          <cell r="M89">
            <v>1520</v>
          </cell>
          <cell r="R89">
            <v>61711</v>
          </cell>
          <cell r="X89">
            <v>10639</v>
          </cell>
          <cell r="AA89">
            <v>3854</v>
          </cell>
          <cell r="AE89">
            <v>759.87037037037032</v>
          </cell>
          <cell r="AG89">
            <v>8.1363023477157359</v>
          </cell>
          <cell r="AJ89">
            <v>0.17592112091333678</v>
          </cell>
          <cell r="AL89">
            <v>0.12211294065642612</v>
          </cell>
          <cell r="AM89">
            <v>10173</v>
          </cell>
          <cell r="AN89">
            <v>5170.8571428571431</v>
          </cell>
          <cell r="AO89">
            <v>1.9673720853132941</v>
          </cell>
        </row>
        <row r="90">
          <cell r="A90">
            <v>43981</v>
          </cell>
          <cell r="B90">
            <v>557</v>
          </cell>
          <cell r="E90">
            <v>25773</v>
          </cell>
          <cell r="F90">
            <v>17185</v>
          </cell>
          <cell r="I90">
            <v>7015</v>
          </cell>
          <cell r="L90">
            <v>53</v>
          </cell>
          <cell r="M90">
            <v>1573</v>
          </cell>
          <cell r="R90">
            <v>60546</v>
          </cell>
          <cell r="X90">
            <v>11361</v>
          </cell>
          <cell r="AA90">
            <v>11604</v>
          </cell>
          <cell r="AE90">
            <v>802.8481481481482</v>
          </cell>
          <cell r="AG90">
            <v>8.4107011213285219</v>
          </cell>
          <cell r="AJ90">
            <v>4.800068941744226E-2</v>
          </cell>
          <cell r="AL90">
            <v>9.8885451956596454E-2</v>
          </cell>
          <cell r="AM90">
            <v>10309.428571428571</v>
          </cell>
          <cell r="AN90">
            <v>5819.1428571428569</v>
          </cell>
          <cell r="AO90">
            <v>1.7716403986841458</v>
          </cell>
        </row>
        <row r="91">
          <cell r="A91">
            <v>43982</v>
          </cell>
          <cell r="B91">
            <v>700</v>
          </cell>
          <cell r="E91">
            <v>26473</v>
          </cell>
          <cell r="F91">
            <v>17552</v>
          </cell>
          <cell r="I91">
            <v>7308</v>
          </cell>
          <cell r="L91">
            <v>40</v>
          </cell>
          <cell r="M91">
            <v>1613</v>
          </cell>
          <cell r="R91">
            <v>62849</v>
          </cell>
          <cell r="X91">
            <v>11470</v>
          </cell>
          <cell r="AA91">
            <v>6855</v>
          </cell>
          <cell r="AE91">
            <v>828.237037037037</v>
          </cell>
          <cell r="AG91">
            <v>8.4472481396139472</v>
          </cell>
          <cell r="AJ91">
            <v>0.10211524434719182</v>
          </cell>
          <cell r="AL91">
            <v>9.6023765996343699E-2</v>
          </cell>
          <cell r="AM91">
            <v>10688.714285714286</v>
          </cell>
          <cell r="AN91">
            <v>6251.4285714285716</v>
          </cell>
          <cell r="AO91">
            <v>1.7098034734917733</v>
          </cell>
        </row>
        <row r="92">
          <cell r="A92">
            <v>43983</v>
          </cell>
          <cell r="B92">
            <v>467</v>
          </cell>
          <cell r="E92">
            <v>26940</v>
          </cell>
          <cell r="F92">
            <v>17662</v>
          </cell>
          <cell r="I92">
            <v>7637</v>
          </cell>
          <cell r="L92">
            <v>28</v>
          </cell>
          <cell r="M92">
            <v>1641</v>
          </cell>
          <cell r="R92">
            <v>61478</v>
          </cell>
          <cell r="X92">
            <v>10039</v>
          </cell>
          <cell r="AA92">
            <v>8489</v>
          </cell>
          <cell r="AE92">
            <v>859.67777777777781</v>
          </cell>
          <cell r="AG92">
            <v>8.6159242761692649</v>
          </cell>
          <cell r="AJ92">
            <v>5.5012368948050415E-2</v>
          </cell>
          <cell r="AL92">
            <v>8.5648290100365898E-2</v>
          </cell>
          <cell r="AM92">
            <v>10924.142857142857</v>
          </cell>
          <cell r="AN92">
            <v>6988.7142857142853</v>
          </cell>
          <cell r="AO92">
            <v>1.5631119560107112</v>
          </cell>
        </row>
        <row r="93">
          <cell r="A93">
            <v>43984</v>
          </cell>
          <cell r="B93">
            <v>609</v>
          </cell>
          <cell r="E93">
            <v>27549</v>
          </cell>
          <cell r="F93">
            <v>17951</v>
          </cell>
          <cell r="I93">
            <v>7935</v>
          </cell>
          <cell r="L93">
            <v>22</v>
          </cell>
          <cell r="M93">
            <v>1663</v>
          </cell>
          <cell r="R93">
            <v>61236</v>
          </cell>
          <cell r="X93">
            <v>9049</v>
          </cell>
          <cell r="AA93">
            <v>5834</v>
          </cell>
          <cell r="AE93">
            <v>881.28518518518524</v>
          </cell>
          <cell r="AG93">
            <v>8.6372282115503278</v>
          </cell>
          <cell r="AJ93">
            <v>0.10438806993486459</v>
          </cell>
          <cell r="AL93">
            <v>8.8306979554839363E-2</v>
          </cell>
          <cell r="AM93">
            <v>11195.142857142857</v>
          </cell>
          <cell r="AN93">
            <v>7092.1428571428569</v>
          </cell>
          <cell r="AO93">
            <v>1.5785275455735723</v>
          </cell>
        </row>
        <row r="94">
          <cell r="A94">
            <v>43985</v>
          </cell>
          <cell r="B94">
            <v>684</v>
          </cell>
          <cell r="E94">
            <v>28233</v>
          </cell>
          <cell r="F94">
            <v>18129</v>
          </cell>
          <cell r="I94">
            <v>8406</v>
          </cell>
          <cell r="L94">
            <v>35</v>
          </cell>
          <cell r="M94">
            <v>1698</v>
          </cell>
          <cell r="R94">
            <v>61438</v>
          </cell>
          <cell r="X94">
            <v>11970</v>
          </cell>
          <cell r="AA94">
            <v>8486</v>
          </cell>
          <cell r="AE94">
            <v>912.71481481481476</v>
          </cell>
          <cell r="AG94">
            <v>8.7285446109163036</v>
          </cell>
          <cell r="AJ94">
            <v>8.0603346688663688E-2</v>
          </cell>
          <cell r="AL94">
            <v>8.6065010311303147E-2</v>
          </cell>
          <cell r="AM94">
            <v>10860.428571428571</v>
          </cell>
          <cell r="AN94">
            <v>7273.5714285714284</v>
          </cell>
          <cell r="AO94">
            <v>1.4931356181871747</v>
          </cell>
        </row>
        <row r="95">
          <cell r="A95">
            <v>43986</v>
          </cell>
          <cell r="B95">
            <v>585</v>
          </cell>
          <cell r="E95">
            <v>28818</v>
          </cell>
          <cell r="F95">
            <v>18205</v>
          </cell>
          <cell r="I95">
            <v>8892</v>
          </cell>
          <cell r="L95">
            <v>23</v>
          </cell>
          <cell r="M95">
            <v>1721</v>
          </cell>
          <cell r="R95">
            <v>60789</v>
          </cell>
          <cell r="X95">
            <v>13206</v>
          </cell>
          <cell r="AA95">
            <v>5303</v>
          </cell>
          <cell r="AE95">
            <v>932.35555555555561</v>
          </cell>
          <cell r="AG95">
            <v>8.7353737247553607</v>
          </cell>
          <cell r="AJ95">
            <v>0.11031491608523478</v>
          </cell>
          <cell r="AL95">
            <v>8.4878532473971244E-2</v>
          </cell>
          <cell r="AM95">
            <v>11104.857142857143</v>
          </cell>
          <cell r="AN95">
            <v>7203.5714285714284</v>
          </cell>
          <cell r="AO95">
            <v>1.5415765989092713</v>
          </cell>
        </row>
        <row r="96">
          <cell r="A96">
            <v>43987</v>
          </cell>
          <cell r="B96">
            <v>703</v>
          </cell>
          <cell r="E96">
            <v>29521</v>
          </cell>
          <cell r="F96">
            <v>18308</v>
          </cell>
          <cell r="I96">
            <v>9443</v>
          </cell>
          <cell r="L96">
            <v>49</v>
          </cell>
          <cell r="M96">
            <v>1770</v>
          </cell>
          <cell r="R96">
            <v>62912</v>
          </cell>
          <cell r="X96">
            <v>13333</v>
          </cell>
          <cell r="AA96">
            <v>5074</v>
          </cell>
          <cell r="AE96">
            <v>951.14814814814815</v>
          </cell>
          <cell r="AG96">
            <v>8.6992310558585419</v>
          </cell>
          <cell r="AJ96">
            <v>0.13854946787544345</v>
          </cell>
          <cell r="AL96">
            <v>8.3357537031658435E-2</v>
          </cell>
          <cell r="AM96">
            <v>11489.714285714286</v>
          </cell>
          <cell r="AN96">
            <v>7377.8571428571431</v>
          </cell>
          <cell r="AO96">
            <v>1.5573240391131764</v>
          </cell>
        </row>
        <row r="97">
          <cell r="A97">
            <v>43988</v>
          </cell>
          <cell r="B97">
            <v>993</v>
          </cell>
          <cell r="E97">
            <v>30514</v>
          </cell>
          <cell r="F97">
            <v>18806</v>
          </cell>
          <cell r="I97">
            <v>9907</v>
          </cell>
          <cell r="L97">
            <v>31</v>
          </cell>
          <cell r="M97">
            <v>1801</v>
          </cell>
          <cell r="R97">
            <v>59918</v>
          </cell>
          <cell r="X97">
            <v>13095</v>
          </cell>
          <cell r="AA97">
            <v>7930</v>
          </cell>
          <cell r="AE97">
            <v>980.51851851851848</v>
          </cell>
          <cell r="AG97">
            <v>8.6760175657075447</v>
          </cell>
          <cell r="AJ97">
            <v>0.12522068095838587</v>
          </cell>
          <cell r="AL97">
            <v>9.8830543453336389E-2</v>
          </cell>
          <cell r="AM97">
            <v>11737.428571428571</v>
          </cell>
          <cell r="AN97">
            <v>6853</v>
          </cell>
          <cell r="AO97">
            <v>1.7127431156323611</v>
          </cell>
        </row>
        <row r="98">
          <cell r="A98">
            <v>43989</v>
          </cell>
          <cell r="B98">
            <v>672</v>
          </cell>
          <cell r="E98">
            <v>31186</v>
          </cell>
          <cell r="F98">
            <v>18837</v>
          </cell>
          <cell r="I98">
            <v>10498</v>
          </cell>
          <cell r="L98">
            <v>50</v>
          </cell>
          <cell r="M98">
            <v>1851</v>
          </cell>
          <cell r="R98">
            <v>54567</v>
          </cell>
          <cell r="X98">
            <v>11924</v>
          </cell>
          <cell r="AA98">
            <v>4406</v>
          </cell>
          <cell r="AE98">
            <v>996.83703703703702</v>
          </cell>
          <cell r="AG98">
            <v>8.6303469505547366</v>
          </cell>
          <cell r="AJ98">
            <v>0.1525192918747163</v>
          </cell>
          <cell r="AL98">
            <v>0.10353235798075655</v>
          </cell>
          <cell r="AM98">
            <v>11802.285714285714</v>
          </cell>
          <cell r="AN98">
            <v>6503.1428571428569</v>
          </cell>
          <cell r="AO98">
            <v>1.8148587496155706</v>
          </cell>
        </row>
        <row r="99">
          <cell r="A99">
            <v>43990</v>
          </cell>
          <cell r="B99">
            <v>847</v>
          </cell>
          <cell r="E99">
            <v>32033</v>
          </cell>
          <cell r="F99">
            <v>19246</v>
          </cell>
          <cell r="I99">
            <v>10904</v>
          </cell>
          <cell r="L99">
            <v>32</v>
          </cell>
          <cell r="M99">
            <v>1883</v>
          </cell>
          <cell r="R99">
            <v>52801</v>
          </cell>
          <cell r="X99">
            <v>6988</v>
          </cell>
          <cell r="AA99">
            <v>5284</v>
          </cell>
          <cell r="AE99">
            <v>1016.4074074074074</v>
          </cell>
          <cell r="AG99">
            <v>8.5671026753660282</v>
          </cell>
          <cell r="AJ99">
            <v>0.16029523088569267</v>
          </cell>
          <cell r="AL99">
            <v>0.12035352222511048</v>
          </cell>
          <cell r="AM99">
            <v>11366.428571428571</v>
          </cell>
          <cell r="AN99">
            <v>6045.2857142857147</v>
          </cell>
          <cell r="AO99">
            <v>1.880213625729612</v>
          </cell>
        </row>
        <row r="100">
          <cell r="A100">
            <v>43991</v>
          </cell>
          <cell r="B100">
            <v>1043</v>
          </cell>
          <cell r="E100">
            <v>33076</v>
          </cell>
          <cell r="F100">
            <v>19739</v>
          </cell>
          <cell r="I100">
            <v>11414</v>
          </cell>
          <cell r="L100">
            <v>40</v>
          </cell>
          <cell r="M100">
            <v>1923</v>
          </cell>
          <cell r="R100">
            <v>52502</v>
          </cell>
          <cell r="X100">
            <v>16181</v>
          </cell>
          <cell r="AA100">
            <v>7223</v>
          </cell>
          <cell r="AE100">
            <v>1043.1592592592592</v>
          </cell>
          <cell r="AG100">
            <v>8.5153283347442255</v>
          </cell>
          <cell r="AJ100">
            <v>0.14439983386404542</v>
          </cell>
          <cell r="AL100">
            <v>0.12645860980185786</v>
          </cell>
          <cell r="AM100">
            <v>12385.285714285714</v>
          </cell>
          <cell r="AN100">
            <v>6243.7142857142853</v>
          </cell>
          <cell r="AO100">
            <v>1.9836406900654373</v>
          </cell>
        </row>
        <row r="101">
          <cell r="A101">
            <v>43992</v>
          </cell>
          <cell r="B101">
            <v>1240</v>
          </cell>
          <cell r="E101">
            <v>34316</v>
          </cell>
          <cell r="F101">
            <v>20228</v>
          </cell>
          <cell r="I101">
            <v>12129</v>
          </cell>
          <cell r="L101">
            <v>36</v>
          </cell>
          <cell r="M101">
            <v>1959</v>
          </cell>
          <cell r="R101">
            <v>58187</v>
          </cell>
          <cell r="X101">
            <v>17757</v>
          </cell>
          <cell r="AA101">
            <v>5825</v>
          </cell>
          <cell r="AE101">
            <v>1064.7333333333333</v>
          </cell>
          <cell r="AG101">
            <v>8.3773749854295367</v>
          </cell>
          <cell r="AJ101">
            <v>0.21287553648068669</v>
          </cell>
          <cell r="AL101">
            <v>0.14820319161895482</v>
          </cell>
          <cell r="AM101">
            <v>13212</v>
          </cell>
          <cell r="AN101">
            <v>5863.5714285714284</v>
          </cell>
          <cell r="AO101">
            <v>2.2532342550858813</v>
          </cell>
        </row>
        <row r="102">
          <cell r="A102">
            <v>43993</v>
          </cell>
          <cell r="B102">
            <v>979</v>
          </cell>
          <cell r="E102">
            <v>35295</v>
          </cell>
          <cell r="F102">
            <v>20659</v>
          </cell>
          <cell r="I102">
            <v>12636</v>
          </cell>
          <cell r="L102">
            <v>41</v>
          </cell>
          <cell r="M102">
            <v>2000</v>
          </cell>
          <cell r="R102">
            <v>57466</v>
          </cell>
          <cell r="X102">
            <v>16702</v>
          </cell>
          <cell r="AA102">
            <v>7193</v>
          </cell>
          <cell r="AE102">
            <v>1091.3740740740741</v>
          </cell>
          <cell r="AG102">
            <v>8.3488029465930023</v>
          </cell>
          <cell r="AJ102">
            <v>0.13610454608647296</v>
          </cell>
          <cell r="AL102">
            <v>0.15085594503318969</v>
          </cell>
          <cell r="AM102">
            <v>13711.428571428571</v>
          </cell>
          <cell r="AN102">
            <v>6133.5714285714284</v>
          </cell>
          <cell r="AO102">
            <v>2.235472225457086</v>
          </cell>
        </row>
        <row r="103">
          <cell r="A103">
            <v>43994</v>
          </cell>
          <cell r="B103">
            <v>1111</v>
          </cell>
          <cell r="E103">
            <v>36406</v>
          </cell>
          <cell r="F103">
            <v>21145</v>
          </cell>
          <cell r="I103">
            <v>13213</v>
          </cell>
          <cell r="L103">
            <v>48</v>
          </cell>
          <cell r="M103">
            <v>2048</v>
          </cell>
          <cell r="R103">
            <v>51461</v>
          </cell>
          <cell r="X103">
            <v>15333</v>
          </cell>
          <cell r="AA103">
            <v>7476</v>
          </cell>
          <cell r="AE103">
            <v>1119.062962962963</v>
          </cell>
          <cell r="AG103">
            <v>8.2993737296050103</v>
          </cell>
          <cell r="AJ103">
            <v>0.14860888175494916</v>
          </cell>
          <cell r="AL103">
            <v>0.15186271698612613</v>
          </cell>
          <cell r="AM103">
            <v>13997.142857142857</v>
          </cell>
          <cell r="AN103">
            <v>6476.7142857142853</v>
          </cell>
          <cell r="AO103">
            <v>2.1611487306173767</v>
          </cell>
        </row>
        <row r="104">
          <cell r="A104">
            <v>43995</v>
          </cell>
          <cell r="B104">
            <v>1014</v>
          </cell>
          <cell r="E104">
            <v>37420</v>
          </cell>
          <cell r="F104">
            <v>21553</v>
          </cell>
          <cell r="I104">
            <v>13776</v>
          </cell>
          <cell r="L104">
            <v>43</v>
          </cell>
          <cell r="M104">
            <v>2091</v>
          </cell>
          <cell r="R104">
            <v>56028</v>
          </cell>
          <cell r="X104">
            <v>16574</v>
          </cell>
          <cell r="AA104">
            <v>11128</v>
          </cell>
          <cell r="AE104">
            <v>1160.2777777777778</v>
          </cell>
          <cell r="AG104">
            <v>8.3718599679315879</v>
          </cell>
          <cell r="AJ104">
            <v>9.11214953271028E-2</v>
          </cell>
          <cell r="AL104">
            <v>0.14228906974348407</v>
          </cell>
          <cell r="AM104">
            <v>14494.142857142857</v>
          </cell>
          <cell r="AN104">
            <v>6933.5714285714284</v>
          </cell>
          <cell r="AO104">
            <v>2.0904295868960543</v>
          </cell>
        </row>
        <row r="105">
          <cell r="A105">
            <v>43996</v>
          </cell>
          <cell r="B105">
            <v>857</v>
          </cell>
          <cell r="E105">
            <v>38277</v>
          </cell>
          <cell r="F105">
            <v>21612</v>
          </cell>
          <cell r="I105">
            <v>14531</v>
          </cell>
          <cell r="L105">
            <v>43</v>
          </cell>
          <cell r="M105">
            <v>2134</v>
          </cell>
          <cell r="R105">
            <v>55213</v>
          </cell>
          <cell r="X105">
            <v>18760</v>
          </cell>
          <cell r="AA105">
            <v>9658</v>
          </cell>
          <cell r="AE105">
            <v>1196.0481481481481</v>
          </cell>
          <cell r="AG105">
            <v>8.4367374663636134</v>
          </cell>
          <cell r="AJ105">
            <v>8.8734727686891696E-2</v>
          </cell>
          <cell r="AL105">
            <v>0.13183482997750387</v>
          </cell>
          <cell r="AM105">
            <v>15470.714285714286</v>
          </cell>
          <cell r="AN105">
            <v>7683.8571428571431</v>
          </cell>
          <cell r="AO105">
            <v>2.0134047260490453</v>
          </cell>
        </row>
        <row r="106">
          <cell r="A106">
            <v>43997</v>
          </cell>
          <cell r="B106">
            <v>1017</v>
          </cell>
          <cell r="E106">
            <v>39294</v>
          </cell>
          <cell r="F106">
            <v>21973</v>
          </cell>
          <cell r="I106">
            <v>15123</v>
          </cell>
          <cell r="L106">
            <v>64</v>
          </cell>
          <cell r="M106">
            <v>2198</v>
          </cell>
          <cell r="R106">
            <v>50393</v>
          </cell>
          <cell r="X106">
            <v>8776</v>
          </cell>
          <cell r="AA106">
            <v>6257</v>
          </cell>
          <cell r="AE106">
            <v>1219.2222222222222</v>
          </cell>
          <cell r="AG106">
            <v>8.3776149030386318</v>
          </cell>
          <cell r="AJ106">
            <v>0.16253795748761388</v>
          </cell>
          <cell r="AL106">
            <v>0.13259678597516436</v>
          </cell>
          <cell r="AM106">
            <v>15726.142857142857</v>
          </cell>
          <cell r="AN106">
            <v>7822.8571428571431</v>
          </cell>
          <cell r="AO106">
            <v>2.010281227173119</v>
          </cell>
        </row>
        <row r="107">
          <cell r="A107">
            <v>43998</v>
          </cell>
          <cell r="B107">
            <v>1106</v>
          </cell>
          <cell r="E107">
            <v>40400</v>
          </cell>
          <cell r="F107">
            <v>22466</v>
          </cell>
          <cell r="I107">
            <v>15703</v>
          </cell>
          <cell r="L107">
            <v>33</v>
          </cell>
          <cell r="M107">
            <v>2231</v>
          </cell>
          <cell r="R107">
            <v>42634</v>
          </cell>
          <cell r="X107">
            <v>17052</v>
          </cell>
          <cell r="AA107">
            <v>10119</v>
          </cell>
          <cell r="AE107">
            <v>1256.7</v>
          </cell>
          <cell r="AG107">
            <v>8.3987376237623756</v>
          </cell>
          <cell r="AJ107">
            <v>0.10929933787923708</v>
          </cell>
          <cell r="AL107">
            <v>0.12702927709171638</v>
          </cell>
          <cell r="AM107">
            <v>15850.571428571429</v>
          </cell>
          <cell r="AN107">
            <v>8236.5714285714294</v>
          </cell>
          <cell r="AO107">
            <v>1.9244137643957262</v>
          </cell>
        </row>
        <row r="108">
          <cell r="A108">
            <v>43999</v>
          </cell>
          <cell r="B108">
            <v>1031</v>
          </cell>
          <cell r="E108">
            <v>41431</v>
          </cell>
          <cell r="F108">
            <v>22912</v>
          </cell>
          <cell r="I108">
            <v>16243</v>
          </cell>
          <cell r="L108">
            <v>45</v>
          </cell>
          <cell r="M108">
            <v>2276</v>
          </cell>
          <cell r="R108">
            <v>55993</v>
          </cell>
          <cell r="X108">
            <v>19757</v>
          </cell>
          <cell r="AA108">
            <v>8969</v>
          </cell>
          <cell r="AE108">
            <v>1289.9185185185186</v>
          </cell>
          <cell r="AG108">
            <v>8.4062175665564425</v>
          </cell>
          <cell r="AJ108">
            <v>0.11495149960976697</v>
          </cell>
          <cell r="AL108">
            <v>0.11702302631578948</v>
          </cell>
          <cell r="AM108">
            <v>16136.285714285714</v>
          </cell>
          <cell r="AN108">
            <v>8685.7142857142862</v>
          </cell>
          <cell r="AO108">
            <v>1.8577960526315789</v>
          </cell>
        </row>
        <row r="109">
          <cell r="A109">
            <v>44000</v>
          </cell>
          <cell r="B109">
            <v>1331</v>
          </cell>
          <cell r="E109">
            <v>42762</v>
          </cell>
          <cell r="F109">
            <v>23625</v>
          </cell>
          <cell r="I109">
            <v>16798</v>
          </cell>
          <cell r="L109">
            <v>63</v>
          </cell>
          <cell r="M109">
            <v>2339</v>
          </cell>
          <cell r="R109">
            <v>54621</v>
          </cell>
          <cell r="X109">
            <v>20650</v>
          </cell>
          <cell r="AA109">
            <v>10381</v>
          </cell>
          <cell r="AE109">
            <v>1328.3666666666666</v>
          </cell>
          <cell r="AG109">
            <v>8.3873298723165419</v>
          </cell>
          <cell r="AJ109">
            <v>0.12821500818803583</v>
          </cell>
          <cell r="AL109">
            <v>0.11669375507907732</v>
          </cell>
          <cell r="AM109">
            <v>16700.285714285714</v>
          </cell>
          <cell r="AN109">
            <v>9141.1428571428569</v>
          </cell>
          <cell r="AO109">
            <v>1.8269363005563544</v>
          </cell>
        </row>
        <row r="110">
          <cell r="A110">
            <v>44001</v>
          </cell>
          <cell r="B110">
            <v>1041</v>
          </cell>
          <cell r="E110">
            <v>43803</v>
          </cell>
          <cell r="F110">
            <v>24081</v>
          </cell>
          <cell r="I110">
            <v>17349</v>
          </cell>
          <cell r="L110">
            <v>34</v>
          </cell>
          <cell r="M110">
            <v>2373</v>
          </cell>
          <cell r="R110">
            <v>49675</v>
          </cell>
          <cell r="X110">
            <v>20717</v>
          </cell>
          <cell r="AA110">
            <v>7922</v>
          </cell>
          <cell r="AE110">
            <v>1357.7074074074073</v>
          </cell>
          <cell r="AG110">
            <v>8.3688560144282356</v>
          </cell>
          <cell r="AJ110">
            <v>0.13140621055289067</v>
          </cell>
          <cell r="AL110">
            <v>0.11479963994164571</v>
          </cell>
          <cell r="AM110">
            <v>17469.428571428572</v>
          </cell>
          <cell r="AN110">
            <v>9204.8571428571431</v>
          </cell>
          <cell r="AO110">
            <v>1.8978489617282801</v>
          </cell>
        </row>
        <row r="111">
          <cell r="A111">
            <v>44002</v>
          </cell>
          <cell r="B111">
            <v>1226</v>
          </cell>
          <cell r="E111">
            <v>45029</v>
          </cell>
          <cell r="F111">
            <v>24717</v>
          </cell>
          <cell r="I111">
            <v>17883</v>
          </cell>
          <cell r="L111">
            <v>56</v>
          </cell>
          <cell r="M111">
            <v>2429</v>
          </cell>
          <cell r="R111">
            <v>50486</v>
          </cell>
          <cell r="X111">
            <v>19917</v>
          </cell>
          <cell r="AA111">
            <v>7877</v>
          </cell>
          <cell r="AE111">
            <v>1386.8814814814814</v>
          </cell>
          <cell r="AG111">
            <v>8.315929734171311</v>
          </cell>
          <cell r="AJ111">
            <v>0.1556430112987178</v>
          </cell>
          <cell r="AL111">
            <v>0.12436461108477845</v>
          </cell>
          <cell r="AM111">
            <v>17947</v>
          </cell>
          <cell r="AN111">
            <v>8740.4285714285706</v>
          </cell>
          <cell r="AO111">
            <v>2.0533318078551233</v>
          </cell>
        </row>
        <row r="112">
          <cell r="A112">
            <v>44003</v>
          </cell>
          <cell r="B112">
            <v>862</v>
          </cell>
          <cell r="E112">
            <v>45891</v>
          </cell>
          <cell r="F112">
            <v>25022</v>
          </cell>
          <cell r="I112">
            <v>18404</v>
          </cell>
          <cell r="L112">
            <v>36</v>
          </cell>
          <cell r="M112">
            <v>2465</v>
          </cell>
          <cell r="R112">
            <v>69661</v>
          </cell>
          <cell r="X112">
            <v>18229</v>
          </cell>
          <cell r="AA112">
            <v>8647</v>
          </cell>
          <cell r="AE112">
            <v>1418.9074074074074</v>
          </cell>
          <cell r="AG112">
            <v>8.3481510535834911</v>
          </cell>
          <cell r="AJ112">
            <v>9.9687752977911409E-2</v>
          </cell>
          <cell r="AL112">
            <v>0.1265372598550821</v>
          </cell>
          <cell r="AM112">
            <v>17871.142857142859</v>
          </cell>
          <cell r="AN112">
            <v>8596</v>
          </cell>
          <cell r="AO112">
            <v>2.0790068470384897</v>
          </cell>
        </row>
        <row r="113">
          <cell r="A113">
            <v>44004</v>
          </cell>
          <cell r="B113">
            <v>954</v>
          </cell>
          <cell r="E113">
            <v>46845</v>
          </cell>
          <cell r="F113">
            <v>25610</v>
          </cell>
          <cell r="I113">
            <v>18735</v>
          </cell>
          <cell r="L113">
            <v>35</v>
          </cell>
          <cell r="M113">
            <v>2500</v>
          </cell>
          <cell r="R113">
            <v>56499</v>
          </cell>
          <cell r="X113">
            <v>10926</v>
          </cell>
          <cell r="AA113">
            <v>10012</v>
          </cell>
          <cell r="AE113">
            <v>1455.9888888888888</v>
          </cell>
          <cell r="AG113">
            <v>8.3918667947486387</v>
          </cell>
          <cell r="AJ113">
            <v>9.5285657211346381E-2</v>
          </cell>
          <cell r="AL113">
            <v>0.11811910460368859</v>
          </cell>
          <cell r="AM113">
            <v>18178.285714285714</v>
          </cell>
          <cell r="AN113">
            <v>9132.4285714285706</v>
          </cell>
          <cell r="AO113">
            <v>1.9905204373738796</v>
          </cell>
        </row>
        <row r="114">
          <cell r="A114">
            <v>44005</v>
          </cell>
          <cell r="B114">
            <v>1051</v>
          </cell>
          <cell r="E114">
            <v>47896</v>
          </cell>
          <cell r="F114">
            <v>26120</v>
          </cell>
          <cell r="I114">
            <v>19241</v>
          </cell>
          <cell r="L114">
            <v>35</v>
          </cell>
          <cell r="M114">
            <v>2535</v>
          </cell>
          <cell r="R114">
            <v>49331</v>
          </cell>
          <cell r="X114">
            <v>17908</v>
          </cell>
          <cell r="AA114">
            <v>8564</v>
          </cell>
          <cell r="AE114">
            <v>1487.7074074074073</v>
          </cell>
          <cell r="AG114">
            <v>8.3865249707700009</v>
          </cell>
          <cell r="AJ114">
            <v>0.12272302662307333</v>
          </cell>
          <cell r="AL114">
            <v>0.12018213300840121</v>
          </cell>
          <cell r="AM114">
            <v>18300.571428571428</v>
          </cell>
          <cell r="AN114">
            <v>8910.2857142857138</v>
          </cell>
          <cell r="AO114">
            <v>2.0538703264285254</v>
          </cell>
        </row>
        <row r="115">
          <cell r="A115">
            <v>44006</v>
          </cell>
          <cell r="B115">
            <v>1113</v>
          </cell>
          <cell r="E115">
            <v>49009</v>
          </cell>
          <cell r="F115">
            <v>26778</v>
          </cell>
          <cell r="I115">
            <v>19658</v>
          </cell>
          <cell r="L115">
            <v>38</v>
          </cell>
          <cell r="M115">
            <v>2573</v>
          </cell>
          <cell r="R115">
            <v>49717</v>
          </cell>
          <cell r="X115">
            <v>21233</v>
          </cell>
          <cell r="AA115">
            <v>12238</v>
          </cell>
          <cell r="AE115">
            <v>1533.0333333333333</v>
          </cell>
          <cell r="AG115">
            <v>8.4457752657675123</v>
          </cell>
          <cell r="AJ115">
            <v>9.0946233044615132E-2</v>
          </cell>
          <cell r="AL115">
            <v>0.11544613884614799</v>
          </cell>
          <cell r="AM115">
            <v>18511.428571428572</v>
          </cell>
          <cell r="AN115">
            <v>9377.2857142857138</v>
          </cell>
          <cell r="AO115">
            <v>1.9740710836215172</v>
          </cell>
        </row>
        <row r="116">
          <cell r="A116">
            <v>44007</v>
          </cell>
          <cell r="B116">
            <v>1178</v>
          </cell>
          <cell r="E116">
            <v>50187</v>
          </cell>
          <cell r="F116">
            <v>27118</v>
          </cell>
          <cell r="I116">
            <v>20449</v>
          </cell>
          <cell r="L116">
            <v>47</v>
          </cell>
          <cell r="M116">
            <v>2620</v>
          </cell>
          <cell r="R116">
            <v>50617</v>
          </cell>
          <cell r="X116">
            <v>19510</v>
          </cell>
          <cell r="AA116">
            <v>13239</v>
          </cell>
          <cell r="AE116">
            <v>1582.0666666666666</v>
          </cell>
          <cell r="AG116">
            <v>8.5113276346464222</v>
          </cell>
          <cell r="AJ116">
            <v>8.8979530175995164E-2</v>
          </cell>
          <cell r="AL116">
            <v>0.1083957430035475</v>
          </cell>
          <cell r="AM116">
            <v>18348.571428571428</v>
          </cell>
          <cell r="AN116">
            <v>9785.5714285714294</v>
          </cell>
          <cell r="AO116">
            <v>1.8750638695455406</v>
          </cell>
        </row>
        <row r="117">
          <cell r="A117">
            <v>44008</v>
          </cell>
          <cell r="B117">
            <v>1240</v>
          </cell>
          <cell r="E117">
            <v>51427</v>
          </cell>
          <cell r="F117">
            <v>27411</v>
          </cell>
          <cell r="I117">
            <v>21333</v>
          </cell>
          <cell r="L117">
            <v>63</v>
          </cell>
          <cell r="M117">
            <v>2683</v>
          </cell>
          <cell r="R117">
            <v>51887</v>
          </cell>
          <cell r="X117">
            <v>22819</v>
          </cell>
          <cell r="AA117">
            <v>12749</v>
          </cell>
          <cell r="AE117">
            <v>1629.2851851851851</v>
          </cell>
          <cell r="AG117">
            <v>8.5540085947070601</v>
          </cell>
          <cell r="AJ117">
            <v>9.7262530394540747E-2</v>
          </cell>
          <cell r="AL117">
            <v>0.10397403376701307</v>
          </cell>
          <cell r="AM117">
            <v>18648.857142857141</v>
          </cell>
          <cell r="AN117">
            <v>10475.142857142857</v>
          </cell>
          <cell r="AO117">
            <v>1.7802962114393257</v>
          </cell>
        </row>
        <row r="118">
          <cell r="A118">
            <v>44009</v>
          </cell>
          <cell r="B118">
            <v>1385</v>
          </cell>
          <cell r="E118">
            <v>52812</v>
          </cell>
          <cell r="F118">
            <v>28183</v>
          </cell>
          <cell r="I118">
            <v>21909</v>
          </cell>
          <cell r="L118">
            <v>37</v>
          </cell>
          <cell r="M118">
            <v>2720</v>
          </cell>
          <cell r="R118">
            <v>54063</v>
          </cell>
          <cell r="X118">
            <v>21589</v>
          </cell>
          <cell r="AA118">
            <v>9662</v>
          </cell>
          <cell r="AE118">
            <v>1665.0703703703705</v>
          </cell>
          <cell r="AG118">
            <v>8.5126297053699922</v>
          </cell>
          <cell r="AJ118">
            <v>0.14334506313392673</v>
          </cell>
          <cell r="AL118">
            <v>0.10361997576919492</v>
          </cell>
          <cell r="AM118">
            <v>18887.714285714286</v>
          </cell>
          <cell r="AN118">
            <v>10730.142857142857</v>
          </cell>
          <cell r="AO118">
            <v>1.7602481660475831</v>
          </cell>
        </row>
        <row r="119">
          <cell r="A119">
            <v>44010</v>
          </cell>
          <cell r="B119">
            <v>1198</v>
          </cell>
          <cell r="E119">
            <v>54010</v>
          </cell>
          <cell r="F119">
            <v>28320</v>
          </cell>
          <cell r="I119">
            <v>22936</v>
          </cell>
          <cell r="L119">
            <v>34</v>
          </cell>
          <cell r="M119">
            <v>2754</v>
          </cell>
          <cell r="R119">
            <v>62370</v>
          </cell>
          <cell r="X119">
            <v>17230</v>
          </cell>
          <cell r="AA119">
            <v>7067</v>
          </cell>
          <cell r="AE119">
            <v>1691.2444444444445</v>
          </cell>
          <cell r="AG119">
            <v>8.4546565450842444</v>
          </cell>
          <cell r="AJ119">
            <v>0.1695203056459601</v>
          </cell>
          <cell r="AL119">
            <v>0.11041601501407569</v>
          </cell>
          <cell r="AM119">
            <v>18745</v>
          </cell>
          <cell r="AN119">
            <v>10504.428571428571</v>
          </cell>
          <cell r="AO119">
            <v>1.7844854551141696</v>
          </cell>
        </row>
        <row r="120">
          <cell r="A120">
            <v>44011</v>
          </cell>
          <cell r="B120">
            <v>1082</v>
          </cell>
          <cell r="E120">
            <v>55092</v>
          </cell>
          <cell r="F120">
            <v>28487</v>
          </cell>
          <cell r="I120">
            <v>23800</v>
          </cell>
          <cell r="L120">
            <v>51</v>
          </cell>
          <cell r="M120">
            <v>2805</v>
          </cell>
          <cell r="R120">
            <v>54940</v>
          </cell>
          <cell r="X120">
            <v>11783</v>
          </cell>
          <cell r="AA120">
            <v>9047</v>
          </cell>
          <cell r="AE120">
            <v>1724.7518518518518</v>
          </cell>
          <cell r="AG120">
            <v>8.4528243665141947</v>
          </cell>
          <cell r="AJ120">
            <v>0.11959765668177297</v>
          </cell>
          <cell r="AL120">
            <v>0.11364826502769892</v>
          </cell>
          <cell r="AM120">
            <v>18867.428571428572</v>
          </cell>
          <cell r="AN120">
            <v>10366.571428571429</v>
          </cell>
          <cell r="AO120">
            <v>1.8200259074497698</v>
          </cell>
        </row>
        <row r="121">
          <cell r="A121">
            <v>44012</v>
          </cell>
          <cell r="B121">
            <v>1293</v>
          </cell>
          <cell r="E121">
            <v>56385</v>
          </cell>
          <cell r="F121">
            <v>28703</v>
          </cell>
          <cell r="I121">
            <v>24806</v>
          </cell>
          <cell r="L121">
            <v>71</v>
          </cell>
          <cell r="M121">
            <v>2876</v>
          </cell>
          <cell r="R121">
            <v>56979</v>
          </cell>
          <cell r="X121">
            <v>21515</v>
          </cell>
          <cell r="AA121">
            <v>11635</v>
          </cell>
          <cell r="AE121">
            <v>1767.8444444444444</v>
          </cell>
          <cell r="AG121">
            <v>8.4653365256717219</v>
          </cell>
          <cell r="AJ121">
            <v>0.11113021057155135</v>
          </cell>
          <cell r="AL121">
            <v>0.11223343072834724</v>
          </cell>
          <cell r="AM121">
            <v>19382.714285714286</v>
          </cell>
          <cell r="AN121">
            <v>10805.285714285714</v>
          </cell>
          <cell r="AO121">
            <v>1.7938178404748999</v>
          </cell>
        </row>
        <row r="122">
          <cell r="A122">
            <v>44013</v>
          </cell>
          <cell r="B122">
            <v>1385</v>
          </cell>
          <cell r="E122">
            <v>57770</v>
          </cell>
          <cell r="F122">
            <v>29241</v>
          </cell>
          <cell r="I122">
            <v>25595</v>
          </cell>
          <cell r="L122">
            <v>58</v>
          </cell>
          <cell r="M122">
            <v>2934</v>
          </cell>
          <cell r="R122">
            <v>58488</v>
          </cell>
          <cell r="X122">
            <v>21738</v>
          </cell>
          <cell r="AA122">
            <v>15000</v>
          </cell>
          <cell r="AE122">
            <v>1823.4</v>
          </cell>
          <cell r="AG122">
            <v>8.5220356586463559</v>
          </cell>
          <cell r="AJ122">
            <v>9.2333333333333337E-2</v>
          </cell>
          <cell r="AL122">
            <v>0.11174887434788709</v>
          </cell>
          <cell r="AM122">
            <v>19454.857142857141</v>
          </cell>
          <cell r="AN122">
            <v>11199.857142857143</v>
          </cell>
          <cell r="AO122">
            <v>1.7370629727419991</v>
          </cell>
        </row>
        <row r="123">
          <cell r="A123">
            <v>44014</v>
          </cell>
          <cell r="B123">
            <v>1624</v>
          </cell>
          <cell r="E123">
            <v>59394</v>
          </cell>
          <cell r="F123">
            <v>29740</v>
          </cell>
          <cell r="I123">
            <v>26667</v>
          </cell>
          <cell r="L123">
            <v>53</v>
          </cell>
          <cell r="M123">
            <v>2987</v>
          </cell>
          <cell r="R123">
            <v>54137</v>
          </cell>
          <cell r="X123">
            <v>23519</v>
          </cell>
          <cell r="AA123">
            <v>10814</v>
          </cell>
          <cell r="AE123">
            <v>1863.4518518518519</v>
          </cell>
          <cell r="AG123">
            <v>8.4710913560292287</v>
          </cell>
          <cell r="AJ123">
            <v>0.15017569816904014</v>
          </cell>
          <cell r="AL123">
            <v>0.12118619527733172</v>
          </cell>
          <cell r="AM123">
            <v>20027.571428571428</v>
          </cell>
          <cell r="AN123">
            <v>10853.428571428571</v>
          </cell>
          <cell r="AO123">
            <v>1.8452760154789798</v>
          </cell>
        </row>
        <row r="124">
          <cell r="A124">
            <v>44015</v>
          </cell>
          <cell r="B124">
            <v>1301</v>
          </cell>
          <cell r="E124">
            <v>60695</v>
          </cell>
          <cell r="F124">
            <v>30091</v>
          </cell>
          <cell r="I124">
            <v>27568</v>
          </cell>
          <cell r="L124">
            <v>49</v>
          </cell>
          <cell r="M124">
            <v>3036</v>
          </cell>
          <cell r="R124">
            <v>52376</v>
          </cell>
          <cell r="X124">
            <v>22281</v>
          </cell>
          <cell r="AA124">
            <v>16838</v>
          </cell>
          <cell r="AE124">
            <v>1925.8148148148148</v>
          </cell>
          <cell r="AG124">
            <v>8.5669330257846603</v>
          </cell>
          <cell r="AJ124">
            <v>7.7265708516450884E-2</v>
          </cell>
          <cell r="AL124">
            <v>0.11575883991356807</v>
          </cell>
          <cell r="AM124">
            <v>19950.714285714286</v>
          </cell>
          <cell r="AN124">
            <v>11437.571428571429</v>
          </cell>
          <cell r="AO124">
            <v>1.7443138528408877</v>
          </cell>
        </row>
        <row r="125">
          <cell r="A125">
            <v>44016</v>
          </cell>
          <cell r="B125">
            <v>1447</v>
          </cell>
          <cell r="E125">
            <v>62142</v>
          </cell>
          <cell r="F125">
            <v>30834</v>
          </cell>
          <cell r="I125">
            <v>28219</v>
          </cell>
          <cell r="L125">
            <v>53</v>
          </cell>
          <cell r="M125">
            <v>3089</v>
          </cell>
          <cell r="R125">
            <v>53095</v>
          </cell>
          <cell r="X125">
            <v>22992</v>
          </cell>
          <cell r="AA125">
            <v>9699</v>
          </cell>
          <cell r="AE125">
            <v>1961.737037037037</v>
          </cell>
          <cell r="AG125">
            <v>8.5235267612886609</v>
          </cell>
          <cell r="AJ125">
            <v>0.14919063821012477</v>
          </cell>
          <cell r="AL125">
            <v>0.11647940074906367</v>
          </cell>
          <cell r="AM125">
            <v>20151.142857142859</v>
          </cell>
          <cell r="AN125">
            <v>11442.857142857143</v>
          </cell>
          <cell r="AO125">
            <v>1.7610237203495631</v>
          </cell>
        </row>
        <row r="126">
          <cell r="A126">
            <v>44017</v>
          </cell>
          <cell r="B126">
            <v>1607</v>
          </cell>
          <cell r="E126">
            <v>63749</v>
          </cell>
          <cell r="F126">
            <v>31473</v>
          </cell>
          <cell r="I126">
            <v>29105</v>
          </cell>
          <cell r="L126">
            <v>82</v>
          </cell>
          <cell r="M126">
            <v>3171</v>
          </cell>
          <cell r="R126">
            <v>53695</v>
          </cell>
          <cell r="X126">
            <v>21054</v>
          </cell>
          <cell r="AA126">
            <v>10506</v>
          </cell>
          <cell r="AE126">
            <v>2000.648148148148</v>
          </cell>
          <cell r="AG126">
            <v>8.4734662504509881</v>
          </cell>
          <cell r="AJ126">
            <v>0.15296021321149819</v>
          </cell>
          <cell r="AL126">
            <v>0.11658027986928261</v>
          </cell>
          <cell r="AM126">
            <v>20697.428571428572</v>
          </cell>
          <cell r="AN126">
            <v>11934.142857142857</v>
          </cell>
          <cell r="AO126">
            <v>1.7343037383736939</v>
          </cell>
        </row>
        <row r="127">
          <cell r="A127">
            <v>44018</v>
          </cell>
          <cell r="B127">
            <v>1209</v>
          </cell>
          <cell r="E127">
            <v>64958</v>
          </cell>
          <cell r="F127">
            <v>31798</v>
          </cell>
          <cell r="I127">
            <v>29919</v>
          </cell>
          <cell r="L127">
            <v>70</v>
          </cell>
          <cell r="M127">
            <v>3241</v>
          </cell>
          <cell r="R127">
            <v>52108</v>
          </cell>
          <cell r="X127">
            <v>12756</v>
          </cell>
          <cell r="AA127">
            <v>11909</v>
          </cell>
          <cell r="AE127">
            <v>2044.7555555555555</v>
          </cell>
          <cell r="AG127">
            <v>8.4990917208042127</v>
          </cell>
          <cell r="AJ127">
            <v>0.10151985893022084</v>
          </cell>
          <cell r="AL127">
            <v>0.11418849318873624</v>
          </cell>
          <cell r="AM127">
            <v>20836.428571428572</v>
          </cell>
          <cell r="AN127">
            <v>12343</v>
          </cell>
          <cell r="AO127">
            <v>1.6881170356824575</v>
          </cell>
        </row>
        <row r="128">
          <cell r="A128">
            <v>44019</v>
          </cell>
          <cell r="B128">
            <v>1268</v>
          </cell>
          <cell r="E128">
            <v>66226</v>
          </cell>
          <cell r="F128">
            <v>32132</v>
          </cell>
          <cell r="I128">
            <v>30785</v>
          </cell>
          <cell r="L128">
            <v>68</v>
          </cell>
          <cell r="M128">
            <v>3309</v>
          </cell>
          <cell r="R128">
            <v>52173</v>
          </cell>
          <cell r="X128">
            <v>17816</v>
          </cell>
          <cell r="AA128">
            <v>10675</v>
          </cell>
          <cell r="AE128">
            <v>2084.2925925925924</v>
          </cell>
          <cell r="AG128">
            <v>8.4975538308217313</v>
          </cell>
          <cell r="AJ128">
            <v>0.11878220140515222</v>
          </cell>
          <cell r="AL128">
            <v>0.11517889537809717</v>
          </cell>
          <cell r="AM128">
            <v>20308</v>
          </cell>
          <cell r="AN128">
            <v>12205.857142857143</v>
          </cell>
          <cell r="AO128">
            <v>1.6637913882094075</v>
          </cell>
        </row>
        <row r="129">
          <cell r="A129">
            <v>44020</v>
          </cell>
          <cell r="B129">
            <v>1853</v>
          </cell>
          <cell r="E129">
            <v>68079</v>
          </cell>
          <cell r="F129">
            <v>33135</v>
          </cell>
          <cell r="I129">
            <v>31585</v>
          </cell>
          <cell r="L129">
            <v>50</v>
          </cell>
          <cell r="M129">
            <v>3359</v>
          </cell>
          <cell r="R129">
            <v>52134</v>
          </cell>
          <cell r="X129">
            <v>22183</v>
          </cell>
          <cell r="AA129">
            <v>12777</v>
          </cell>
          <cell r="AE129">
            <v>2131.614814814815</v>
          </cell>
          <cell r="AG129">
            <v>8.4539432130319181</v>
          </cell>
          <cell r="AJ129">
            <v>0.14502621898724269</v>
          </cell>
          <cell r="AL129">
            <v>0.12387944915763417</v>
          </cell>
          <cell r="AM129">
            <v>20371.571428571428</v>
          </cell>
          <cell r="AN129">
            <v>11888.285714285714</v>
          </cell>
          <cell r="AO129">
            <v>1.7135835997019875</v>
          </cell>
        </row>
        <row r="130">
          <cell r="A130">
            <v>44021</v>
          </cell>
          <cell r="B130">
            <v>2657</v>
          </cell>
          <cell r="E130">
            <v>70736</v>
          </cell>
          <cell r="F130">
            <v>34668</v>
          </cell>
          <cell r="I130">
            <v>32651</v>
          </cell>
          <cell r="L130">
            <v>58</v>
          </cell>
          <cell r="M130">
            <v>3417</v>
          </cell>
          <cell r="R130">
            <v>52230</v>
          </cell>
          <cell r="X130">
            <v>23832</v>
          </cell>
          <cell r="AA130">
            <v>12544</v>
          </cell>
          <cell r="AE130">
            <v>2178.0740740740739</v>
          </cell>
          <cell r="AG130">
            <v>8.3137299253562542</v>
          </cell>
          <cell r="AJ130">
            <v>0.21181441326530612</v>
          </cell>
          <cell r="AL130">
            <v>0.1335169750906437</v>
          </cell>
          <cell r="AM130">
            <v>20416.285714285714</v>
          </cell>
          <cell r="AN130">
            <v>12135.428571428571</v>
          </cell>
          <cell r="AO130">
            <v>1.682370391298206</v>
          </cell>
        </row>
        <row r="131">
          <cell r="A131">
            <v>44022</v>
          </cell>
          <cell r="B131">
            <v>1611</v>
          </cell>
          <cell r="E131">
            <v>72347</v>
          </cell>
          <cell r="F131">
            <v>35349</v>
          </cell>
          <cell r="I131">
            <v>33529</v>
          </cell>
          <cell r="L131">
            <v>52</v>
          </cell>
          <cell r="M131">
            <v>3469</v>
          </cell>
          <cell r="R131">
            <v>52587</v>
          </cell>
          <cell r="X131">
            <v>23609</v>
          </cell>
          <cell r="AA131">
            <v>9388</v>
          </cell>
          <cell r="AE131">
            <v>2212.8444444444444</v>
          </cell>
          <cell r="AG131">
            <v>8.2583659308609896</v>
          </cell>
          <cell r="AJ131">
            <v>0.17160204516403921</v>
          </cell>
          <cell r="AL131">
            <v>0.15035226715528144</v>
          </cell>
          <cell r="AM131">
            <v>20606</v>
          </cell>
          <cell r="AN131">
            <v>11071.142857142857</v>
          </cell>
          <cell r="AO131">
            <v>1.8612351286484814</v>
          </cell>
        </row>
        <row r="132">
          <cell r="A132">
            <v>44023</v>
          </cell>
          <cell r="B132">
            <v>1671</v>
          </cell>
          <cell r="E132">
            <v>74018</v>
          </cell>
          <cell r="F132">
            <v>35764</v>
          </cell>
          <cell r="I132">
            <v>34719</v>
          </cell>
          <cell r="L132">
            <v>66</v>
          </cell>
          <cell r="M132">
            <v>3535</v>
          </cell>
          <cell r="R132">
            <v>48639</v>
          </cell>
          <cell r="X132">
            <v>23310</v>
          </cell>
          <cell r="AA132">
            <v>12625</v>
          </cell>
          <cell r="AE132">
            <v>2259.6037037037036</v>
          </cell>
          <cell r="AG132">
            <v>8.242495068767056</v>
          </cell>
          <cell r="AJ132">
            <v>0.13235643564356436</v>
          </cell>
          <cell r="AL132">
            <v>0.14766736297622601</v>
          </cell>
          <cell r="AM132">
            <v>20651.428571428572</v>
          </cell>
          <cell r="AN132">
            <v>11489.142857142857</v>
          </cell>
          <cell r="AO132">
            <v>1.797473391027554</v>
          </cell>
        </row>
        <row r="133">
          <cell r="A133">
            <v>44024</v>
          </cell>
          <cell r="B133">
            <v>1681</v>
          </cell>
          <cell r="E133">
            <v>75699</v>
          </cell>
          <cell r="F133">
            <v>36455</v>
          </cell>
          <cell r="I133">
            <v>35638</v>
          </cell>
          <cell r="L133">
            <v>71</v>
          </cell>
          <cell r="M133">
            <v>3606</v>
          </cell>
          <cell r="R133">
            <v>49001</v>
          </cell>
          <cell r="X133">
            <v>22379</v>
          </cell>
          <cell r="AA133">
            <v>10994</v>
          </cell>
          <cell r="AE133">
            <v>2300.3222222222221</v>
          </cell>
          <cell r="AG133">
            <v>8.204692268061665</v>
          </cell>
          <cell r="AJ133">
            <v>0.15290158268146262</v>
          </cell>
          <cell r="AL133">
            <v>0.14769131896381255</v>
          </cell>
          <cell r="AM133">
            <v>20840.714285714286</v>
          </cell>
          <cell r="AN133">
            <v>11558.857142857143</v>
          </cell>
          <cell r="AO133">
            <v>1.8030082064465098</v>
          </cell>
        </row>
        <row r="134">
          <cell r="A134">
            <v>44025</v>
          </cell>
          <cell r="B134">
            <v>1282</v>
          </cell>
          <cell r="E134">
            <v>76981</v>
          </cell>
          <cell r="F134">
            <v>36636</v>
          </cell>
          <cell r="I134">
            <v>36689</v>
          </cell>
          <cell r="L134">
            <v>50</v>
          </cell>
          <cell r="M134">
            <v>3656</v>
          </cell>
          <cell r="R134">
            <v>46943</v>
          </cell>
          <cell r="X134">
            <v>13100</v>
          </cell>
          <cell r="AA134">
            <v>9062</v>
          </cell>
          <cell r="AE134">
            <v>2333.885185185185</v>
          </cell>
          <cell r="AG134">
            <v>8.1857731128460269</v>
          </cell>
          <cell r="AJ134">
            <v>0.14146987419995585</v>
          </cell>
          <cell r="AL134">
            <v>0.154012681739576</v>
          </cell>
          <cell r="AM134">
            <v>20889.857142857141</v>
          </cell>
          <cell r="AN134">
            <v>11152.142857142857</v>
          </cell>
          <cell r="AO134">
            <v>1.8731697944021006</v>
          </cell>
        </row>
        <row r="135">
          <cell r="A135">
            <v>44026</v>
          </cell>
          <cell r="B135">
            <v>1591</v>
          </cell>
          <cell r="E135">
            <v>78572</v>
          </cell>
          <cell r="F135">
            <v>37226</v>
          </cell>
          <cell r="I135">
            <v>37636</v>
          </cell>
          <cell r="L135">
            <v>54</v>
          </cell>
          <cell r="M135">
            <v>3710</v>
          </cell>
          <cell r="R135">
            <v>46701</v>
          </cell>
          <cell r="X135">
            <v>23001</v>
          </cell>
          <cell r="AA135">
            <v>12015</v>
          </cell>
          <cell r="AE135">
            <v>2378.385185185185</v>
          </cell>
          <cell r="AG135">
            <v>8.1729369240950973</v>
          </cell>
          <cell r="AJ135">
            <v>0.13241781106949646</v>
          </cell>
          <cell r="AL135">
            <v>0.15548139285939172</v>
          </cell>
          <cell r="AM135">
            <v>21630.571428571428</v>
          </cell>
          <cell r="AN135">
            <v>11343.571428571429</v>
          </cell>
          <cell r="AO135">
            <v>1.9068572508028458</v>
          </cell>
        </row>
        <row r="136">
          <cell r="A136">
            <v>44027</v>
          </cell>
          <cell r="B136">
            <v>1522</v>
          </cell>
          <cell r="E136">
            <v>80094</v>
          </cell>
          <cell r="F136">
            <v>37247</v>
          </cell>
          <cell r="I136">
            <v>39050</v>
          </cell>
          <cell r="L136">
            <v>87</v>
          </cell>
          <cell r="M136">
            <v>3797</v>
          </cell>
          <cell r="R136">
            <v>47859</v>
          </cell>
          <cell r="X136">
            <v>24871</v>
          </cell>
          <cell r="AA136">
            <v>15491</v>
          </cell>
          <cell r="AE136">
            <v>2435.7592592592591</v>
          </cell>
          <cell r="AG136">
            <v>8.2110395285539486</v>
          </cell>
          <cell r="AJ136">
            <v>9.8250597120908917E-2</v>
          </cell>
          <cell r="AL136">
            <v>0.14631205932853542</v>
          </cell>
          <cell r="AM136">
            <v>22014.571428571428</v>
          </cell>
          <cell r="AN136">
            <v>11731.285714285714</v>
          </cell>
          <cell r="AO136">
            <v>1.8765693688427769</v>
          </cell>
        </row>
        <row r="137">
          <cell r="A137">
            <v>44028</v>
          </cell>
          <cell r="B137">
            <v>1574</v>
          </cell>
          <cell r="E137">
            <v>81668</v>
          </cell>
          <cell r="F137">
            <v>37450</v>
          </cell>
          <cell r="I137">
            <v>40345</v>
          </cell>
          <cell r="L137">
            <v>76</v>
          </cell>
          <cell r="M137">
            <v>3873</v>
          </cell>
          <cell r="R137">
            <v>46727</v>
          </cell>
          <cell r="X137">
            <v>23947</v>
          </cell>
          <cell r="AA137">
            <v>12156</v>
          </cell>
          <cell r="AE137">
            <v>2480.7814814814815</v>
          </cell>
          <cell r="AG137">
            <v>8.2016334427193023</v>
          </cell>
          <cell r="AJ137">
            <v>0.12948338269167489</v>
          </cell>
          <cell r="AL137">
            <v>0.13375585763051964</v>
          </cell>
          <cell r="AM137">
            <v>22031</v>
          </cell>
          <cell r="AN137">
            <v>11675.857142857143</v>
          </cell>
          <cell r="AO137">
            <v>1.8868850252658109</v>
          </cell>
        </row>
        <row r="138">
          <cell r="A138">
            <v>44029</v>
          </cell>
          <cell r="B138">
            <v>1462</v>
          </cell>
          <cell r="E138">
            <v>83130</v>
          </cell>
          <cell r="F138">
            <v>37339</v>
          </cell>
          <cell r="I138">
            <v>41834</v>
          </cell>
          <cell r="L138">
            <v>84</v>
          </cell>
          <cell r="M138">
            <v>3957</v>
          </cell>
          <cell r="R138">
            <v>46493</v>
          </cell>
          <cell r="X138">
            <v>29176</v>
          </cell>
          <cell r="AA138">
            <v>13994</v>
          </cell>
          <cell r="AE138">
            <v>2532.6111111111113</v>
          </cell>
          <cell r="AG138">
            <v>8.2257307831107909</v>
          </cell>
          <cell r="AJ138">
            <v>0.10447334571959412</v>
          </cell>
          <cell r="AL138">
            <v>0.12489430950809038</v>
          </cell>
          <cell r="AM138">
            <v>22826.285714285714</v>
          </cell>
          <cell r="AN138">
            <v>12333.857142857143</v>
          </cell>
          <cell r="AO138">
            <v>1.8507013215654933</v>
          </cell>
        </row>
        <row r="139">
          <cell r="A139">
            <v>44030</v>
          </cell>
          <cell r="B139">
            <v>1752</v>
          </cell>
          <cell r="E139">
            <v>84882</v>
          </cell>
          <cell r="F139">
            <v>37598</v>
          </cell>
          <cell r="I139">
            <v>43268</v>
          </cell>
          <cell r="L139">
            <v>59</v>
          </cell>
          <cell r="M139">
            <v>4016</v>
          </cell>
          <cell r="R139">
            <v>37593</v>
          </cell>
          <cell r="X139">
            <v>25552</v>
          </cell>
          <cell r="AA139">
            <v>13238</v>
          </cell>
          <cell r="AE139">
            <v>2581.640740740741</v>
          </cell>
          <cell r="AG139">
            <v>8.2119059400108387</v>
          </cell>
          <cell r="AJ139">
            <v>0.13234627587248829</v>
          </cell>
          <cell r="AL139">
            <v>0.12494537090281771</v>
          </cell>
          <cell r="AM139">
            <v>23146.571428571428</v>
          </cell>
          <cell r="AN139">
            <v>12421.428571428571</v>
          </cell>
          <cell r="AO139">
            <v>1.863438757906843</v>
          </cell>
        </row>
        <row r="140">
          <cell r="A140">
            <v>44031</v>
          </cell>
          <cell r="B140">
            <v>1639</v>
          </cell>
          <cell r="E140">
            <v>86521</v>
          </cell>
          <cell r="F140">
            <v>36977</v>
          </cell>
          <cell r="I140">
            <v>45401</v>
          </cell>
          <cell r="L140">
            <v>127</v>
          </cell>
          <cell r="M140">
            <v>4143</v>
          </cell>
          <cell r="R140">
            <v>37505</v>
          </cell>
          <cell r="X140">
            <v>20504</v>
          </cell>
          <cell r="AA140">
            <v>10195</v>
          </cell>
          <cell r="AE140">
            <v>2619.4</v>
          </cell>
          <cell r="AG140">
            <v>8.1741773673443436</v>
          </cell>
          <cell r="AJ140">
            <v>0.1607650809220206</v>
          </cell>
          <cell r="AL140">
            <v>0.12561664983575349</v>
          </cell>
          <cell r="AM140">
            <v>22878.714285714286</v>
          </cell>
          <cell r="AN140">
            <v>12307.285714285714</v>
          </cell>
          <cell r="AO140">
            <v>1.8589569476848791</v>
          </cell>
        </row>
        <row r="141">
          <cell r="A141">
            <v>44032</v>
          </cell>
          <cell r="B141">
            <v>1693</v>
          </cell>
          <cell r="E141">
            <v>88214</v>
          </cell>
          <cell r="F141">
            <v>36998</v>
          </cell>
          <cell r="I141">
            <v>46977</v>
          </cell>
          <cell r="L141">
            <v>96</v>
          </cell>
          <cell r="M141">
            <v>4239</v>
          </cell>
          <cell r="R141">
            <v>36380</v>
          </cell>
          <cell r="X141">
            <v>14027</v>
          </cell>
          <cell r="AA141">
            <v>13259</v>
          </cell>
          <cell r="AE141">
            <v>2668.5074074074073</v>
          </cell>
          <cell r="AG141">
            <v>8.1676037817126534</v>
          </cell>
          <cell r="AJ141">
            <v>0.12768685421223319</v>
          </cell>
          <cell r="AL141">
            <v>0.12433036702528003</v>
          </cell>
          <cell r="AM141">
            <v>23011.142857142859</v>
          </cell>
          <cell r="AN141">
            <v>12906.857142857143</v>
          </cell>
          <cell r="AO141">
            <v>1.7828618231726214</v>
          </cell>
        </row>
        <row r="142">
          <cell r="A142">
            <v>44033</v>
          </cell>
          <cell r="B142">
            <v>1655</v>
          </cell>
          <cell r="E142">
            <v>89869</v>
          </cell>
          <cell r="F142">
            <v>37083</v>
          </cell>
          <cell r="I142">
            <v>48466</v>
          </cell>
          <cell r="L142">
            <v>81</v>
          </cell>
          <cell r="M142">
            <v>4320</v>
          </cell>
          <cell r="R142">
            <v>44003</v>
          </cell>
          <cell r="X142">
            <v>22262</v>
          </cell>
          <cell r="AA142">
            <v>17347</v>
          </cell>
          <cell r="AE142">
            <v>2732.7555555555555</v>
          </cell>
          <cell r="AG142">
            <v>8.2102170937698205</v>
          </cell>
          <cell r="AJ142">
            <v>9.5405545627486016E-2</v>
          </cell>
          <cell r="AL142">
            <v>0.11807065217391305</v>
          </cell>
          <cell r="AM142">
            <v>22905.571428571428</v>
          </cell>
          <cell r="AN142">
            <v>13668.571428571429</v>
          </cell>
          <cell r="AO142">
            <v>1.675783862876254</v>
          </cell>
        </row>
        <row r="143">
          <cell r="A143">
            <v>44034</v>
          </cell>
          <cell r="B143">
            <v>1882</v>
          </cell>
          <cell r="E143">
            <v>91751</v>
          </cell>
          <cell r="F143">
            <v>37037</v>
          </cell>
          <cell r="I143">
            <v>50255</v>
          </cell>
          <cell r="L143">
            <v>139</v>
          </cell>
          <cell r="M143">
            <v>4459</v>
          </cell>
          <cell r="R143">
            <v>44222</v>
          </cell>
          <cell r="X143">
            <v>25302</v>
          </cell>
          <cell r="AA143">
            <v>11782</v>
          </cell>
          <cell r="AE143">
            <v>2776.3925925925928</v>
          </cell>
          <cell r="AG143">
            <v>8.1702215779664531</v>
          </cell>
          <cell r="AJ143">
            <v>0.15973518927177049</v>
          </cell>
          <cell r="AL143">
            <v>0.12674647443215797</v>
          </cell>
          <cell r="AM143">
            <v>22967.142857142859</v>
          </cell>
          <cell r="AN143">
            <v>13138.714285714286</v>
          </cell>
          <cell r="AO143">
            <v>1.748051016081156</v>
          </cell>
        </row>
        <row r="144">
          <cell r="A144">
            <v>44035</v>
          </cell>
          <cell r="B144">
            <v>1906</v>
          </cell>
          <cell r="E144">
            <v>93657</v>
          </cell>
          <cell r="F144">
            <v>36917</v>
          </cell>
          <cell r="I144">
            <v>52164</v>
          </cell>
          <cell r="L144">
            <v>117</v>
          </cell>
          <cell r="M144">
            <v>4576</v>
          </cell>
          <cell r="R144">
            <v>47756</v>
          </cell>
          <cell r="X144">
            <v>27815</v>
          </cell>
          <cell r="AA144">
            <v>13331</v>
          </cell>
          <cell r="AE144">
            <v>2825.7666666666669</v>
          </cell>
          <cell r="AG144">
            <v>8.1462891188058553</v>
          </cell>
          <cell r="AJ144">
            <v>0.14297502062861001</v>
          </cell>
          <cell r="AL144">
            <v>0.12871191462864751</v>
          </cell>
          <cell r="AM144">
            <v>23519.714285714286</v>
          </cell>
          <cell r="AN144">
            <v>13306.571428571429</v>
          </cell>
          <cell r="AO144">
            <v>1.7675262491142936</v>
          </cell>
        </row>
        <row r="145">
          <cell r="A145">
            <v>44036</v>
          </cell>
          <cell r="B145">
            <v>1761</v>
          </cell>
          <cell r="E145">
            <v>95418</v>
          </cell>
          <cell r="F145">
            <v>36808</v>
          </cell>
          <cell r="I145">
            <v>53945</v>
          </cell>
          <cell r="L145">
            <v>89</v>
          </cell>
          <cell r="M145">
            <v>4665</v>
          </cell>
          <cell r="R145">
            <v>53702</v>
          </cell>
          <cell r="X145">
            <v>24965</v>
          </cell>
          <cell r="AA145">
            <v>14143</v>
          </cell>
          <cell r="AE145">
            <v>2878.1481481481483</v>
          </cell>
          <cell r="AG145">
            <v>8.1441656710473911</v>
          </cell>
          <cell r="AJ145">
            <v>0.12451389379905253</v>
          </cell>
          <cell r="AL145">
            <v>0.13171123854440217</v>
          </cell>
          <cell r="AM145">
            <v>22918.142857142859</v>
          </cell>
          <cell r="AN145">
            <v>13327.857142857143</v>
          </cell>
          <cell r="AO145">
            <v>1.7195669650034837</v>
          </cell>
        </row>
        <row r="146">
          <cell r="A146">
            <v>44037</v>
          </cell>
          <cell r="B146">
            <v>1868</v>
          </cell>
          <cell r="E146">
            <v>97286</v>
          </cell>
          <cell r="F146">
            <v>37218</v>
          </cell>
          <cell r="I146">
            <v>55354</v>
          </cell>
          <cell r="L146">
            <v>49</v>
          </cell>
          <cell r="M146">
            <v>4714</v>
          </cell>
          <cell r="R146">
            <v>54752</v>
          </cell>
          <cell r="X146">
            <v>25318</v>
          </cell>
          <cell r="AA146">
            <v>12158</v>
          </cell>
          <cell r="AE146">
            <v>2923.1777777777779</v>
          </cell>
          <cell r="AG146">
            <v>8.1127603149476801</v>
          </cell>
          <cell r="AJ146">
            <v>0.1536436913966113</v>
          </cell>
          <cell r="AL146">
            <v>0.13451173887111642</v>
          </cell>
          <cell r="AM146">
            <v>22884.714285714286</v>
          </cell>
          <cell r="AN146">
            <v>13173.571428571429</v>
          </cell>
          <cell r="AO146">
            <v>1.7371685734424984</v>
          </cell>
        </row>
        <row r="147">
          <cell r="A147">
            <v>44038</v>
          </cell>
          <cell r="B147">
            <v>1492</v>
          </cell>
          <cell r="E147">
            <v>98778</v>
          </cell>
          <cell r="F147">
            <v>37342</v>
          </cell>
          <cell r="I147">
            <v>56655</v>
          </cell>
          <cell r="L147">
            <v>67</v>
          </cell>
          <cell r="M147">
            <v>4781</v>
          </cell>
          <cell r="R147">
            <v>55647</v>
          </cell>
          <cell r="X147">
            <v>20492</v>
          </cell>
          <cell r="AA147">
            <v>7692</v>
          </cell>
          <cell r="AE147">
            <v>2951.6666666666665</v>
          </cell>
          <cell r="AG147">
            <v>8.0680920852821476</v>
          </cell>
          <cell r="AJ147">
            <v>0.19396775871034841</v>
          </cell>
          <cell r="AL147">
            <v>0.13662609238451934</v>
          </cell>
          <cell r="AM147">
            <v>22883</v>
          </cell>
          <cell r="AN147">
            <v>12816</v>
          </cell>
          <cell r="AO147">
            <v>1.7855024968789013</v>
          </cell>
        </row>
        <row r="148">
          <cell r="A148">
            <v>44039</v>
          </cell>
          <cell r="B148">
            <v>1525</v>
          </cell>
          <cell r="E148">
            <v>100303</v>
          </cell>
          <cell r="F148">
            <v>37292</v>
          </cell>
          <cell r="I148">
            <v>58173</v>
          </cell>
          <cell r="L148">
            <v>57</v>
          </cell>
          <cell r="M148">
            <v>4838</v>
          </cell>
          <cell r="R148">
            <v>54910</v>
          </cell>
          <cell r="X148">
            <v>13060</v>
          </cell>
          <cell r="AA148">
            <v>10996</v>
          </cell>
          <cell r="AE148">
            <v>2992.3925925925928</v>
          </cell>
          <cell r="AG148">
            <v>8.055053188837821</v>
          </cell>
          <cell r="AJ148">
            <v>0.13868679519825391</v>
          </cell>
          <cell r="AL148">
            <v>0.13824057450628366</v>
          </cell>
          <cell r="AM148">
            <v>22744.857142857141</v>
          </cell>
          <cell r="AN148">
            <v>12492.714285714286</v>
          </cell>
          <cell r="AO148">
            <v>1.8206497501400813</v>
          </cell>
        </row>
        <row r="149">
          <cell r="A149">
            <v>44040</v>
          </cell>
          <cell r="B149">
            <v>1748</v>
          </cell>
          <cell r="E149">
            <v>102051</v>
          </cell>
          <cell r="F149">
            <v>36611</v>
          </cell>
          <cell r="I149">
            <v>60539</v>
          </cell>
          <cell r="L149">
            <v>63</v>
          </cell>
          <cell r="M149">
            <v>4901</v>
          </cell>
          <cell r="R149">
            <v>46648</v>
          </cell>
          <cell r="X149">
            <v>22563</v>
          </cell>
          <cell r="AA149">
            <v>15222</v>
          </cell>
          <cell r="AE149">
            <v>3048.7703703703705</v>
          </cell>
          <cell r="AG149">
            <v>8.0662413891093667</v>
          </cell>
          <cell r="AJ149">
            <v>0.11483379319406123</v>
          </cell>
          <cell r="AL149">
            <v>0.14277342834372508</v>
          </cell>
          <cell r="AM149">
            <v>22787.857142857141</v>
          </cell>
          <cell r="AN149">
            <v>12189.142857142857</v>
          </cell>
          <cell r="AO149">
            <v>1.8695208850968075</v>
          </cell>
        </row>
        <row r="150">
          <cell r="A150">
            <v>44041</v>
          </cell>
          <cell r="B150">
            <v>2381</v>
          </cell>
          <cell r="E150">
            <v>104432</v>
          </cell>
          <cell r="F150">
            <v>37319</v>
          </cell>
          <cell r="I150">
            <v>62138</v>
          </cell>
          <cell r="L150">
            <v>74</v>
          </cell>
          <cell r="M150">
            <v>4975</v>
          </cell>
          <cell r="R150">
            <v>57393</v>
          </cell>
          <cell r="X150">
            <v>30261</v>
          </cell>
          <cell r="AA150">
            <v>17859</v>
          </cell>
          <cell r="AE150">
            <v>3114.9148148148147</v>
          </cell>
          <cell r="AG150">
            <v>8.0533457177876517</v>
          </cell>
          <cell r="AJ150">
            <v>0.1333221344980122</v>
          </cell>
          <cell r="AL150">
            <v>0.13874027636459119</v>
          </cell>
          <cell r="AM150">
            <v>23496.285714285714</v>
          </cell>
          <cell r="AN150">
            <v>13057.285714285714</v>
          </cell>
          <cell r="AO150">
            <v>1.7994770297917966</v>
          </cell>
        </row>
        <row r="151">
          <cell r="A151">
            <v>44042</v>
          </cell>
          <cell r="B151">
            <v>1904</v>
          </cell>
          <cell r="E151">
            <v>106336</v>
          </cell>
          <cell r="F151">
            <v>36986</v>
          </cell>
          <cell r="I151">
            <v>64292</v>
          </cell>
          <cell r="L151">
            <v>83</v>
          </cell>
          <cell r="M151">
            <v>5058</v>
          </cell>
          <cell r="R151">
            <v>53723</v>
          </cell>
          <cell r="X151">
            <v>30046</v>
          </cell>
          <cell r="AA151">
            <v>14976</v>
          </cell>
          <cell r="AE151">
            <v>3170.3814814814814</v>
          </cell>
          <cell r="AG151">
            <v>8.0499830725248263</v>
          </cell>
          <cell r="AJ151">
            <v>0.12713675213675213</v>
          </cell>
          <cell r="AL151">
            <v>0.13626593297938655</v>
          </cell>
          <cell r="AM151">
            <v>23815</v>
          </cell>
          <cell r="AN151">
            <v>13292.285714285714</v>
          </cell>
          <cell r="AO151">
            <v>1.7916406938503537</v>
          </cell>
        </row>
        <row r="152">
          <cell r="A152">
            <v>44043</v>
          </cell>
          <cell r="B152">
            <v>2040</v>
          </cell>
          <cell r="E152">
            <v>108376</v>
          </cell>
          <cell r="F152">
            <v>37338</v>
          </cell>
          <cell r="I152">
            <v>65907</v>
          </cell>
          <cell r="L152">
            <v>73</v>
          </cell>
          <cell r="M152">
            <v>5131</v>
          </cell>
          <cell r="R152">
            <v>60739</v>
          </cell>
          <cell r="X152">
            <v>28562</v>
          </cell>
          <cell r="AA152">
            <v>10536</v>
          </cell>
          <cell r="AE152">
            <v>3209.4037037037037</v>
          </cell>
          <cell r="AG152">
            <v>7.9956724736103935</v>
          </cell>
          <cell r="AJ152">
            <v>0.19362186788154898</v>
          </cell>
          <cell r="AL152">
            <v>0.14488086852491641</v>
          </cell>
          <cell r="AM152">
            <v>24328.857142857141</v>
          </cell>
          <cell r="AN152">
            <v>12777</v>
          </cell>
          <cell r="AO152">
            <v>1.9041134180838335</v>
          </cell>
        </row>
        <row r="153">
          <cell r="A153">
            <v>44044</v>
          </cell>
          <cell r="B153">
            <v>1560</v>
          </cell>
          <cell r="E153">
            <v>109936</v>
          </cell>
          <cell r="F153">
            <v>36824</v>
          </cell>
          <cell r="I153">
            <v>67919</v>
          </cell>
          <cell r="L153">
            <v>62</v>
          </cell>
          <cell r="M153">
            <v>5193</v>
          </cell>
          <cell r="R153">
            <v>57816</v>
          </cell>
          <cell r="X153">
            <v>11190</v>
          </cell>
          <cell r="AA153">
            <v>9355</v>
          </cell>
          <cell r="AE153">
            <v>3244.051851851852</v>
          </cell>
          <cell r="AG153">
            <v>7.9673082520739342</v>
          </cell>
          <cell r="AJ153">
            <v>0.16675574559059328</v>
          </cell>
          <cell r="AL153">
            <v>0.14601320467242254</v>
          </cell>
          <cell r="AM153">
            <v>22310.571428571428</v>
          </cell>
          <cell r="AN153">
            <v>12376.571428571429</v>
          </cell>
          <cell r="AO153">
            <v>1.8026455515028392</v>
          </cell>
        </row>
        <row r="154">
          <cell r="A154">
            <v>44045</v>
          </cell>
          <cell r="B154">
            <v>1519</v>
          </cell>
          <cell r="E154">
            <v>111455</v>
          </cell>
          <cell r="F154">
            <v>37244</v>
          </cell>
          <cell r="I154">
            <v>68975</v>
          </cell>
          <cell r="L154">
            <v>43</v>
          </cell>
          <cell r="M154">
            <v>5236</v>
          </cell>
          <cell r="R154">
            <v>62366</v>
          </cell>
          <cell r="X154">
            <v>20032</v>
          </cell>
          <cell r="AA154">
            <v>6458</v>
          </cell>
          <cell r="AE154">
            <v>3267.9703703703703</v>
          </cell>
          <cell r="AG154">
            <v>7.9166659189807547</v>
          </cell>
          <cell r="AJ154">
            <v>0.23521213998141841</v>
          </cell>
          <cell r="AL154">
            <v>0.14843914662420085</v>
          </cell>
          <cell r="AM154">
            <v>22244.857142857141</v>
          </cell>
          <cell r="AN154">
            <v>12200.285714285714</v>
          </cell>
          <cell r="AO154">
            <v>1.8233062457553686</v>
          </cell>
        </row>
        <row r="155">
          <cell r="A155">
            <v>44046</v>
          </cell>
          <cell r="B155">
            <v>1679</v>
          </cell>
          <cell r="E155">
            <v>113134</v>
          </cell>
          <cell r="F155">
            <v>37595</v>
          </cell>
          <cell r="I155">
            <v>70237</v>
          </cell>
          <cell r="L155">
            <v>66</v>
          </cell>
          <cell r="M155">
            <v>5302</v>
          </cell>
          <cell r="R155">
            <v>77572</v>
          </cell>
          <cell r="X155">
            <v>14728</v>
          </cell>
          <cell r="AA155">
            <v>12179</v>
          </cell>
          <cell r="AE155">
            <v>3313.0777777777776</v>
          </cell>
          <cell r="AG155">
            <v>7.9068273021372883</v>
          </cell>
          <cell r="AJ155">
            <v>0.13786025125215534</v>
          </cell>
          <cell r="AL155">
            <v>0.1481896402379165</v>
          </cell>
          <cell r="AM155">
            <v>22483.142857142859</v>
          </cell>
          <cell r="AN155">
            <v>12369.285714285714</v>
          </cell>
          <cell r="AO155">
            <v>1.8176589478547094</v>
          </cell>
        </row>
        <row r="156">
          <cell r="A156">
            <v>44047</v>
          </cell>
          <cell r="B156">
            <v>1922</v>
          </cell>
          <cell r="E156">
            <v>115056</v>
          </cell>
          <cell r="F156">
            <v>37618</v>
          </cell>
          <cell r="I156">
            <v>72050</v>
          </cell>
          <cell r="L156">
            <v>86</v>
          </cell>
          <cell r="M156">
            <v>5388</v>
          </cell>
          <cell r="R156">
            <v>68131</v>
          </cell>
          <cell r="X156">
            <v>22902</v>
          </cell>
          <cell r="AA156">
            <v>13456</v>
          </cell>
          <cell r="AE156">
            <v>3362.9148148148147</v>
          </cell>
          <cell r="AG156">
            <v>7.8916962174940899</v>
          </cell>
          <cell r="AJ156">
            <v>0.1428359096313912</v>
          </cell>
          <cell r="AL156">
            <v>0.15332649524281117</v>
          </cell>
          <cell r="AM156">
            <v>22531.571428571428</v>
          </cell>
          <cell r="AN156">
            <v>12117</v>
          </cell>
          <cell r="AO156">
            <v>1.8595008193918814</v>
          </cell>
        </row>
        <row r="157">
          <cell r="A157">
            <v>44048</v>
          </cell>
          <cell r="B157">
            <v>1815</v>
          </cell>
          <cell r="E157">
            <v>116871</v>
          </cell>
          <cell r="F157">
            <v>37530</v>
          </cell>
          <cell r="I157">
            <v>73889</v>
          </cell>
          <cell r="L157">
            <v>64</v>
          </cell>
          <cell r="M157">
            <v>5452</v>
          </cell>
          <cell r="R157">
            <v>94593</v>
          </cell>
          <cell r="X157">
            <v>28738</v>
          </cell>
          <cell r="AA157">
            <v>14722</v>
          </cell>
          <cell r="AE157">
            <v>3417.4407407407407</v>
          </cell>
          <cell r="AG157">
            <v>7.8951065704922518</v>
          </cell>
          <cell r="AJ157">
            <v>0.12328487977177013</v>
          </cell>
          <cell r="AL157">
            <v>0.15228569329840111</v>
          </cell>
          <cell r="AM157">
            <v>22314</v>
          </cell>
          <cell r="AN157">
            <v>11668.857142857143</v>
          </cell>
          <cell r="AO157">
            <v>1.9122695330672608</v>
          </cell>
        </row>
        <row r="158">
          <cell r="A158">
            <v>44049</v>
          </cell>
          <cell r="B158">
            <v>1882</v>
          </cell>
          <cell r="E158">
            <v>118753</v>
          </cell>
          <cell r="F158">
            <v>37587</v>
          </cell>
          <cell r="I158">
            <v>75645</v>
          </cell>
          <cell r="L158">
            <v>69</v>
          </cell>
          <cell r="M158">
            <v>5521</v>
          </cell>
          <cell r="R158">
            <v>91219</v>
          </cell>
          <cell r="X158">
            <v>29375</v>
          </cell>
          <cell r="AA158">
            <v>13602</v>
          </cell>
          <cell r="AE158">
            <v>3467.8185185185184</v>
          </cell>
          <cell r="AG158">
            <v>7.8845250225257466</v>
          </cell>
          <cell r="AJ158">
            <v>0.13836200558741363</v>
          </cell>
          <cell r="AL158">
            <v>0.15461722368879813</v>
          </cell>
          <cell r="AM158">
            <v>22218.142857142859</v>
          </cell>
          <cell r="AN158">
            <v>11472.571428571429</v>
          </cell>
          <cell r="AO158">
            <v>1.9366314688449469</v>
          </cell>
        </row>
        <row r="159">
          <cell r="A159">
            <v>44050</v>
          </cell>
          <cell r="B159">
            <v>2473</v>
          </cell>
          <cell r="E159">
            <v>121226</v>
          </cell>
          <cell r="F159">
            <v>38076</v>
          </cell>
          <cell r="I159">
            <v>77557</v>
          </cell>
          <cell r="L159">
            <v>72</v>
          </cell>
          <cell r="M159">
            <v>5593</v>
          </cell>
          <cell r="R159">
            <v>80200</v>
          </cell>
          <cell r="X159">
            <v>30159</v>
          </cell>
          <cell r="AA159">
            <v>15599</v>
          </cell>
          <cell r="AE159">
            <v>3525.5925925925926</v>
          </cell>
          <cell r="AG159">
            <v>7.852358404962632</v>
          </cell>
          <cell r="AJ159">
            <v>0.15853580357715238</v>
          </cell>
          <cell r="AL159">
            <v>0.1505194972531656</v>
          </cell>
          <cell r="AM159">
            <v>22446.285714285714</v>
          </cell>
          <cell r="AN159">
            <v>12195.857142857143</v>
          </cell>
          <cell r="AO159">
            <v>1.8404844736503028</v>
          </cell>
        </row>
        <row r="160">
          <cell r="A160">
            <v>44051</v>
          </cell>
          <cell r="B160">
            <v>2277</v>
          </cell>
          <cell r="E160">
            <v>123503</v>
          </cell>
          <cell r="F160">
            <v>38539</v>
          </cell>
          <cell r="I160">
            <v>79306</v>
          </cell>
          <cell r="L160">
            <v>65</v>
          </cell>
          <cell r="M160">
            <v>5658</v>
          </cell>
          <cell r="R160">
            <v>83624</v>
          </cell>
          <cell r="X160">
            <v>30565</v>
          </cell>
          <cell r="AA160">
            <v>11692</v>
          </cell>
          <cell r="AE160">
            <v>3568.8962962962964</v>
          </cell>
          <cell r="AG160">
            <v>7.8022558156482029</v>
          </cell>
          <cell r="AJ160">
            <v>0.19474854601436881</v>
          </cell>
          <cell r="AL160">
            <v>0.15468372326355634</v>
          </cell>
          <cell r="AM160">
            <v>25214.142857142859</v>
          </cell>
          <cell r="AN160">
            <v>12529.714285714286</v>
          </cell>
          <cell r="AO160">
            <v>2.012347790395403</v>
          </cell>
        </row>
        <row r="161">
          <cell r="A161">
            <v>44052</v>
          </cell>
          <cell r="B161">
            <v>1893</v>
          </cell>
          <cell r="E161">
            <v>125396</v>
          </cell>
          <cell r="F161">
            <v>38721</v>
          </cell>
          <cell r="I161">
            <v>80952</v>
          </cell>
          <cell r="L161">
            <v>65</v>
          </cell>
          <cell r="M161">
            <v>5723</v>
          </cell>
          <cell r="R161">
            <v>86224</v>
          </cell>
          <cell r="X161">
            <v>21918</v>
          </cell>
          <cell r="AA161">
            <v>8992</v>
          </cell>
          <cell r="AE161">
            <v>3602.2</v>
          </cell>
          <cell r="AG161">
            <v>7.756180420428084</v>
          </cell>
          <cell r="AJ161">
            <v>0.21052046263345195</v>
          </cell>
          <cell r="AL161">
            <v>0.15448460805389952</v>
          </cell>
          <cell r="AM161">
            <v>25483.571428571428</v>
          </cell>
          <cell r="AN161">
            <v>12891.714285714286</v>
          </cell>
          <cell r="AO161">
            <v>1.9767403204716205</v>
          </cell>
        </row>
        <row r="162">
          <cell r="A162">
            <v>44053</v>
          </cell>
          <cell r="B162">
            <v>1687</v>
          </cell>
          <cell r="E162">
            <v>127083</v>
          </cell>
          <cell r="F162">
            <v>39082</v>
          </cell>
          <cell r="I162">
            <v>82236</v>
          </cell>
          <cell r="L162">
            <v>42</v>
          </cell>
          <cell r="M162">
            <v>5765</v>
          </cell>
          <cell r="R162">
            <v>84139</v>
          </cell>
          <cell r="X162">
            <v>15836</v>
          </cell>
          <cell r="AA162">
            <v>12299</v>
          </cell>
          <cell r="AE162">
            <v>3647.7518518518518</v>
          </cell>
          <cell r="AG162">
            <v>7.7499980327817255</v>
          </cell>
          <cell r="AJ162">
            <v>0.13716562322140011</v>
          </cell>
          <cell r="AL162">
            <v>0.15436798654301587</v>
          </cell>
          <cell r="AM162">
            <v>25641.857142857141</v>
          </cell>
          <cell r="AN162">
            <v>12908.857142857143</v>
          </cell>
          <cell r="AO162">
            <v>1.9863770168876296</v>
          </cell>
        </row>
        <row r="163">
          <cell r="A163">
            <v>44054</v>
          </cell>
          <cell r="B163">
            <v>1693</v>
          </cell>
          <cell r="E163">
            <v>128776</v>
          </cell>
          <cell r="F163">
            <v>39242</v>
          </cell>
          <cell r="I163">
            <v>83710</v>
          </cell>
          <cell r="L163">
            <v>59</v>
          </cell>
          <cell r="M163">
            <v>5824</v>
          </cell>
          <cell r="R163">
            <v>85928</v>
          </cell>
          <cell r="X163">
            <v>25791</v>
          </cell>
          <cell r="AA163">
            <v>13513</v>
          </cell>
          <cell r="AE163">
            <v>3697.8</v>
          </cell>
          <cell r="AG163">
            <v>7.7530440454743124</v>
          </cell>
          <cell r="AJ163">
            <v>0.1252867608969141</v>
          </cell>
          <cell r="AL163">
            <v>0.15173801966400868</v>
          </cell>
          <cell r="AM163">
            <v>26054.571428571428</v>
          </cell>
          <cell r="AN163">
            <v>12917</v>
          </cell>
          <cell r="AO163">
            <v>2.017076057023413</v>
          </cell>
        </row>
        <row r="164">
          <cell r="A164">
            <v>44055</v>
          </cell>
          <cell r="B164">
            <v>1942</v>
          </cell>
          <cell r="E164">
            <v>130718</v>
          </cell>
          <cell r="F164">
            <v>39017</v>
          </cell>
          <cell r="I164">
            <v>85798</v>
          </cell>
          <cell r="L164">
            <v>79</v>
          </cell>
          <cell r="M164">
            <v>5903</v>
          </cell>
          <cell r="R164">
            <v>86619</v>
          </cell>
          <cell r="X164">
            <v>26248</v>
          </cell>
          <cell r="AA164">
            <v>13698</v>
          </cell>
          <cell r="AE164">
            <v>3748.5333333333333</v>
          </cell>
          <cell r="AG164">
            <v>7.7426521213604858</v>
          </cell>
          <cell r="AJ164">
            <v>0.14177252153599065</v>
          </cell>
          <cell r="AL164">
            <v>0.15489680630907768</v>
          </cell>
          <cell r="AM164">
            <v>25698.857142857141</v>
          </cell>
          <cell r="AN164">
            <v>12770.714285714286</v>
          </cell>
          <cell r="AO164">
            <v>2.0123273113708819</v>
          </cell>
        </row>
        <row r="165">
          <cell r="A165">
            <v>44056</v>
          </cell>
          <cell r="B165">
            <v>2098</v>
          </cell>
          <cell r="E165">
            <v>132816</v>
          </cell>
          <cell r="F165">
            <v>39290</v>
          </cell>
          <cell r="I165">
            <v>87558</v>
          </cell>
          <cell r="L165">
            <v>65</v>
          </cell>
          <cell r="M165">
            <v>5968</v>
          </cell>
          <cell r="R165">
            <v>76515</v>
          </cell>
          <cell r="X165">
            <v>25814</v>
          </cell>
          <cell r="AA165">
            <v>14850</v>
          </cell>
          <cell r="AE165">
            <v>3803.5333333333333</v>
          </cell>
          <cell r="AG165">
            <v>7.7321557643657393</v>
          </cell>
          <cell r="AJ165">
            <v>0.14127946127946128</v>
          </cell>
          <cell r="AL165">
            <v>0.15514711560738281</v>
          </cell>
          <cell r="AM165">
            <v>25190.142857142859</v>
          </cell>
          <cell r="AN165">
            <v>12949</v>
          </cell>
          <cell r="AO165">
            <v>1.9453349955319221</v>
          </cell>
        </row>
        <row r="166">
          <cell r="A166">
            <v>44057</v>
          </cell>
          <cell r="B166">
            <v>2307</v>
          </cell>
          <cell r="E166">
            <v>135123</v>
          </cell>
          <cell r="F166">
            <v>39484</v>
          </cell>
          <cell r="I166">
            <v>89618</v>
          </cell>
          <cell r="L166">
            <v>53</v>
          </cell>
          <cell r="M166">
            <v>6021</v>
          </cell>
          <cell r="R166">
            <v>75527</v>
          </cell>
          <cell r="X166">
            <v>26018</v>
          </cell>
          <cell r="AA166">
            <v>12728</v>
          </cell>
          <cell r="AE166">
            <v>3850.6740740740743</v>
          </cell>
          <cell r="AG166">
            <v>7.694337751530087</v>
          </cell>
          <cell r="AJ166">
            <v>0.18125392834695161</v>
          </cell>
          <cell r="AL166">
            <v>0.15833067493050176</v>
          </cell>
          <cell r="AM166">
            <v>24598.571428571428</v>
          </cell>
          <cell r="AN166">
            <v>12538.857142857143</v>
          </cell>
          <cell r="AO166">
            <v>1.9617873581552203</v>
          </cell>
        </row>
        <row r="167">
          <cell r="A167">
            <v>44058</v>
          </cell>
          <cell r="B167">
            <v>2345</v>
          </cell>
          <cell r="E167">
            <v>137468</v>
          </cell>
          <cell r="F167">
            <v>40076</v>
          </cell>
          <cell r="I167">
            <v>91321</v>
          </cell>
          <cell r="L167">
            <v>50</v>
          </cell>
          <cell r="M167">
            <v>6071</v>
          </cell>
          <cell r="R167">
            <v>76327</v>
          </cell>
          <cell r="X167">
            <v>27296</v>
          </cell>
          <cell r="AA167">
            <v>12821</v>
          </cell>
          <cell r="AE167">
            <v>3898.1592592592592</v>
          </cell>
          <cell r="AG167">
            <v>7.6563491139756161</v>
          </cell>
          <cell r="AJ167">
            <v>0.182903049684112</v>
          </cell>
          <cell r="AL167">
            <v>0.15708484718957041</v>
          </cell>
          <cell r="AM167">
            <v>24131.571428571428</v>
          </cell>
          <cell r="AN167">
            <v>12700.142857142857</v>
          </cell>
          <cell r="AO167">
            <v>1.9001023610533065</v>
          </cell>
        </row>
        <row r="168">
          <cell r="A168">
            <v>44059</v>
          </cell>
          <cell r="B168">
            <v>2081</v>
          </cell>
          <cell r="E168">
            <v>139549</v>
          </cell>
          <cell r="F168">
            <v>40296</v>
          </cell>
          <cell r="I168">
            <v>93103</v>
          </cell>
          <cell r="L168">
            <v>79</v>
          </cell>
          <cell r="M168">
            <v>6150</v>
          </cell>
          <cell r="R168">
            <v>77090</v>
          </cell>
          <cell r="X168">
            <v>25414</v>
          </cell>
          <cell r="AA168">
            <v>9218</v>
          </cell>
          <cell r="AE168">
            <v>3932.3</v>
          </cell>
          <cell r="AG168">
            <v>7.6082308006506674</v>
          </cell>
          <cell r="AJ168">
            <v>0.22575395964417444</v>
          </cell>
          <cell r="AL168">
            <v>0.15879587554837479</v>
          </cell>
          <cell r="AM168">
            <v>24631</v>
          </cell>
          <cell r="AN168">
            <v>12732.428571428571</v>
          </cell>
          <cell r="AO168">
            <v>1.9345091835246335</v>
          </cell>
        </row>
        <row r="169">
          <cell r="A169">
            <v>44060</v>
          </cell>
          <cell r="B169">
            <v>1821</v>
          </cell>
          <cell r="E169">
            <v>141370</v>
          </cell>
          <cell r="F169">
            <v>40705</v>
          </cell>
          <cell r="I169">
            <v>94458</v>
          </cell>
          <cell r="L169">
            <v>57</v>
          </cell>
          <cell r="M169">
            <v>6207</v>
          </cell>
          <cell r="R169">
            <v>78659</v>
          </cell>
          <cell r="X169">
            <v>12453</v>
          </cell>
          <cell r="AA169">
            <v>7224</v>
          </cell>
          <cell r="AE169">
            <v>3959.0555555555557</v>
          </cell>
          <cell r="AG169">
            <v>7.5613284289453206</v>
          </cell>
          <cell r="AJ169">
            <v>0.25207641196013292</v>
          </cell>
          <cell r="AL169">
            <v>0.1699781087897968</v>
          </cell>
          <cell r="AM169">
            <v>24147.714285714286</v>
          </cell>
          <cell r="AN169">
            <v>12007.428571428571</v>
          </cell>
          <cell r="AO169">
            <v>2.0110645790700996</v>
          </cell>
        </row>
        <row r="170">
          <cell r="A170">
            <v>44061</v>
          </cell>
          <cell r="B170">
            <v>1673</v>
          </cell>
          <cell r="E170">
            <v>143043</v>
          </cell>
          <cell r="F170">
            <v>40460</v>
          </cell>
          <cell r="I170">
            <v>96306</v>
          </cell>
          <cell r="L170">
            <v>70</v>
          </cell>
          <cell r="M170">
            <v>6277</v>
          </cell>
          <cell r="R170">
            <v>78394</v>
          </cell>
          <cell r="X170">
            <v>14371</v>
          </cell>
          <cell r="AA170">
            <v>12409</v>
          </cell>
          <cell r="AE170">
            <v>4005.0148148148146</v>
          </cell>
          <cell r="AG170">
            <v>7.55964290458114</v>
          </cell>
          <cell r="AJ170">
            <v>0.13482150052381336</v>
          </cell>
          <cell r="AL170">
            <v>0.17199932487823696</v>
          </cell>
          <cell r="AM170">
            <v>22516.285714285714</v>
          </cell>
          <cell r="AN170">
            <v>11849.714285714286</v>
          </cell>
          <cell r="AO170">
            <v>1.9001543135458359</v>
          </cell>
        </row>
        <row r="171">
          <cell r="A171">
            <v>44062</v>
          </cell>
          <cell r="B171">
            <v>1902</v>
          </cell>
          <cell r="E171">
            <v>144945</v>
          </cell>
          <cell r="F171">
            <v>39942</v>
          </cell>
          <cell r="I171">
            <v>98657</v>
          </cell>
          <cell r="L171">
            <v>69</v>
          </cell>
          <cell r="M171">
            <v>6346</v>
          </cell>
          <cell r="R171">
            <v>79174</v>
          </cell>
          <cell r="X171">
            <v>26078</v>
          </cell>
          <cell r="AA171">
            <v>14940</v>
          </cell>
          <cell r="AE171">
            <v>4060.3481481481481</v>
          </cell>
          <cell r="AG171">
            <v>7.5635171961778607</v>
          </cell>
          <cell r="AJ171">
            <v>0.12730923694779117</v>
          </cell>
          <cell r="AL171">
            <v>0.16898681553628697</v>
          </cell>
          <cell r="AM171">
            <v>22492</v>
          </cell>
          <cell r="AN171">
            <v>12027.142857142857</v>
          </cell>
          <cell r="AO171">
            <v>1.8701033376885616</v>
          </cell>
        </row>
        <row r="172">
          <cell r="A172">
            <v>44063</v>
          </cell>
          <cell r="B172">
            <v>2266</v>
          </cell>
          <cell r="E172">
            <v>147211</v>
          </cell>
          <cell r="F172">
            <v>40119</v>
          </cell>
          <cell r="I172">
            <v>100674</v>
          </cell>
          <cell r="L172">
            <v>72</v>
          </cell>
          <cell r="M172">
            <v>6418</v>
          </cell>
          <cell r="R172">
            <v>79484</v>
          </cell>
          <cell r="X172">
            <v>28824</v>
          </cell>
          <cell r="AA172">
            <v>11774</v>
          </cell>
          <cell r="AE172">
            <v>4103.9555555555553</v>
          </cell>
          <cell r="AG172">
            <v>7.527073384461759</v>
          </cell>
          <cell r="AJ172">
            <v>0.19245795821301173</v>
          </cell>
          <cell r="AL172">
            <v>0.17746628202283207</v>
          </cell>
          <cell r="AM172">
            <v>22922</v>
          </cell>
          <cell r="AN172">
            <v>11587.714285714286</v>
          </cell>
          <cell r="AO172">
            <v>1.9781295460709618</v>
          </cell>
        </row>
        <row r="173">
          <cell r="A173">
            <v>44064</v>
          </cell>
          <cell r="B173">
            <v>2197</v>
          </cell>
          <cell r="E173">
            <v>149408</v>
          </cell>
          <cell r="F173">
            <v>39917</v>
          </cell>
          <cell r="I173">
            <v>102991</v>
          </cell>
          <cell r="L173">
            <v>82</v>
          </cell>
          <cell r="M173">
            <v>6500</v>
          </cell>
          <cell r="R173">
            <v>78877</v>
          </cell>
          <cell r="X173">
            <v>19929</v>
          </cell>
          <cell r="AA173">
            <v>13534</v>
          </cell>
          <cell r="AE173">
            <v>4154.0814814814812</v>
          </cell>
          <cell r="AG173">
            <v>7.5069741914756909</v>
          </cell>
          <cell r="AJ173">
            <v>0.16233190483227428</v>
          </cell>
          <cell r="AL173">
            <v>0.17437744140625</v>
          </cell>
          <cell r="AM173">
            <v>22052.142857142859</v>
          </cell>
          <cell r="AN173">
            <v>11702.857142857143</v>
          </cell>
          <cell r="AO173">
            <v>1.88433837890625</v>
          </cell>
        </row>
        <row r="174">
          <cell r="A174">
            <v>44065</v>
          </cell>
          <cell r="B174">
            <v>2090</v>
          </cell>
          <cell r="E174">
            <v>151498</v>
          </cell>
          <cell r="F174">
            <v>39706</v>
          </cell>
          <cell r="I174">
            <v>105198</v>
          </cell>
          <cell r="L174">
            <v>94</v>
          </cell>
          <cell r="M174">
            <v>6594</v>
          </cell>
          <cell r="R174">
            <v>75457</v>
          </cell>
          <cell r="X174">
            <v>24749</v>
          </cell>
          <cell r="AA174">
            <v>18166</v>
          </cell>
          <cell r="AE174">
            <v>4221.3629629629631</v>
          </cell>
          <cell r="AG174">
            <v>7.5233204398737934</v>
          </cell>
          <cell r="AJ174">
            <v>0.11505009358141584</v>
          </cell>
          <cell r="AL174">
            <v>0.16077465192230561</v>
          </cell>
          <cell r="AM174">
            <v>21688.285714285714</v>
          </cell>
          <cell r="AN174">
            <v>12466.428571428571</v>
          </cell>
          <cell r="AO174">
            <v>1.7397352890620523</v>
          </cell>
        </row>
        <row r="175">
          <cell r="A175">
            <v>44066</v>
          </cell>
          <cell r="B175">
            <v>2037</v>
          </cell>
          <cell r="E175">
            <v>153535</v>
          </cell>
          <cell r="F175">
            <v>39355</v>
          </cell>
          <cell r="I175">
            <v>107500</v>
          </cell>
          <cell r="L175">
            <v>86</v>
          </cell>
          <cell r="M175">
            <v>6680</v>
          </cell>
          <cell r="R175">
            <v>75522</v>
          </cell>
          <cell r="X175">
            <v>22152</v>
          </cell>
          <cell r="AA175">
            <v>17416</v>
          </cell>
          <cell r="AE175">
            <v>4285.8666666666668</v>
          </cell>
          <cell r="AG175">
            <v>7.5369394600579671</v>
          </cell>
          <cell r="AJ175">
            <v>0.11696141479099678</v>
          </cell>
          <cell r="AL175">
            <v>0.14650702366361837</v>
          </cell>
          <cell r="AM175">
            <v>21222.285714285714</v>
          </cell>
          <cell r="AN175">
            <v>13637.571428571429</v>
          </cell>
          <cell r="AO175">
            <v>1.5561631207902538</v>
          </cell>
        </row>
        <row r="176">
          <cell r="A176">
            <v>44067</v>
          </cell>
          <cell r="B176">
            <v>1877</v>
          </cell>
          <cell r="E176">
            <v>155412</v>
          </cell>
          <cell r="F176">
            <v>37593</v>
          </cell>
          <cell r="I176">
            <v>111060</v>
          </cell>
          <cell r="L176">
            <v>79</v>
          </cell>
          <cell r="M176">
            <v>6759</v>
          </cell>
          <cell r="R176">
            <v>76745</v>
          </cell>
          <cell r="X176">
            <v>19395</v>
          </cell>
          <cell r="AA176">
            <v>16185</v>
          </cell>
          <cell r="AE176">
            <v>4345.8111111111111</v>
          </cell>
          <cell r="AG176">
            <v>7.5500540498803179</v>
          </cell>
          <cell r="AJ176">
            <v>0.11597157862218103</v>
          </cell>
          <cell r="AL176">
            <v>0.1344710028345974</v>
          </cell>
          <cell r="AM176">
            <v>22214</v>
          </cell>
          <cell r="AN176">
            <v>14917.714285714286</v>
          </cell>
          <cell r="AO176">
            <v>1.4891021221175209</v>
          </cell>
        </row>
        <row r="177">
          <cell r="A177">
            <v>44068</v>
          </cell>
          <cell r="B177">
            <v>2447</v>
          </cell>
          <cell r="E177">
            <v>157859</v>
          </cell>
          <cell r="F177">
            <v>38134</v>
          </cell>
          <cell r="I177">
            <v>112867</v>
          </cell>
          <cell r="L177">
            <v>99</v>
          </cell>
          <cell r="M177">
            <v>6858</v>
          </cell>
          <cell r="R177">
            <v>76667</v>
          </cell>
          <cell r="X177">
            <v>21275</v>
          </cell>
          <cell r="AA177">
            <v>18579</v>
          </cell>
          <cell r="AE177">
            <v>4414.6222222222223</v>
          </cell>
          <cell r="AG177">
            <v>7.5507129780373621</v>
          </cell>
          <cell r="AJ177">
            <v>0.13170784218741591</v>
          </cell>
          <cell r="AL177">
            <v>0.13396748467367126</v>
          </cell>
          <cell r="AM177">
            <v>23200.285714285714</v>
          </cell>
          <cell r="AN177">
            <v>15799.142857142857</v>
          </cell>
          <cell r="AO177">
            <v>1.468452176429101</v>
          </cell>
        </row>
        <row r="178">
          <cell r="A178">
            <v>44069</v>
          </cell>
          <cell r="B178">
            <v>2306</v>
          </cell>
          <cell r="E178">
            <v>160165</v>
          </cell>
          <cell r="F178">
            <v>37812</v>
          </cell>
          <cell r="I178">
            <v>115409</v>
          </cell>
          <cell r="L178">
            <v>86</v>
          </cell>
          <cell r="M178">
            <v>6944</v>
          </cell>
          <cell r="R178">
            <v>77056</v>
          </cell>
          <cell r="X178">
            <v>29312</v>
          </cell>
          <cell r="AA178">
            <v>20520</v>
          </cell>
          <cell r="AE178">
            <v>4490.6222222222223</v>
          </cell>
          <cell r="AG178">
            <v>7.5701183154871536</v>
          </cell>
          <cell r="AJ178">
            <v>0.11237816764132554</v>
          </cell>
          <cell r="AL178">
            <v>0.13101038098025375</v>
          </cell>
          <cell r="AM178">
            <v>23662.285714285714</v>
          </cell>
          <cell r="AN178">
            <v>16596.285714285714</v>
          </cell>
          <cell r="AO178">
            <v>1.4257579148518602</v>
          </cell>
        </row>
        <row r="179">
          <cell r="A179">
            <v>44070</v>
          </cell>
          <cell r="B179">
            <v>2719</v>
          </cell>
          <cell r="E179">
            <v>162884</v>
          </cell>
          <cell r="F179">
            <v>37245</v>
          </cell>
          <cell r="I179">
            <v>118575</v>
          </cell>
          <cell r="L179">
            <v>120</v>
          </cell>
          <cell r="M179">
            <v>7064</v>
          </cell>
          <cell r="R179">
            <v>76201</v>
          </cell>
          <cell r="X179">
            <v>29663</v>
          </cell>
          <cell r="AA179">
            <v>21018</v>
          </cell>
          <cell r="AE179">
            <v>4568.4666666666662</v>
          </cell>
          <cell r="AG179">
            <v>7.5727879963655118</v>
          </cell>
          <cell r="AJ179">
            <v>0.12936530592825196</v>
          </cell>
          <cell r="AL179">
            <v>0.12496611331706772</v>
          </cell>
          <cell r="AM179">
            <v>23782.142857142859</v>
          </cell>
          <cell r="AN179">
            <v>17916.857142857141</v>
          </cell>
          <cell r="AO179">
            <v>1.3273613038000927</v>
          </cell>
        </row>
        <row r="180">
          <cell r="A180">
            <v>44071</v>
          </cell>
          <cell r="B180">
            <v>3003</v>
          </cell>
          <cell r="E180">
            <v>165887</v>
          </cell>
          <cell r="F180">
            <v>37818</v>
          </cell>
          <cell r="I180">
            <v>120900</v>
          </cell>
          <cell r="L180">
            <v>105</v>
          </cell>
          <cell r="M180">
            <v>7169</v>
          </cell>
          <cell r="R180">
            <v>77857</v>
          </cell>
          <cell r="X180">
            <v>33082</v>
          </cell>
          <cell r="AA180">
            <v>16649</v>
          </cell>
          <cell r="AE180">
            <v>4630.1296296296296</v>
          </cell>
          <cell r="AG180">
            <v>7.5360637060167459</v>
          </cell>
          <cell r="AJ180">
            <v>0.18037119346507297</v>
          </cell>
          <cell r="AL180">
            <v>0.12820832004232377</v>
          </cell>
          <cell r="AM180">
            <v>25661.142857142859</v>
          </cell>
          <cell r="AN180">
            <v>18361.857142857141</v>
          </cell>
          <cell r="AO180">
            <v>1.397524371173162</v>
          </cell>
        </row>
        <row r="181">
          <cell r="A181">
            <v>44072</v>
          </cell>
          <cell r="B181">
            <v>3308</v>
          </cell>
          <cell r="E181">
            <v>169195</v>
          </cell>
          <cell r="F181">
            <v>39132</v>
          </cell>
          <cell r="I181">
            <v>122802</v>
          </cell>
          <cell r="L181">
            <v>92</v>
          </cell>
          <cell r="M181">
            <v>7261</v>
          </cell>
          <cell r="R181">
            <v>76252</v>
          </cell>
          <cell r="X181">
            <v>28905</v>
          </cell>
          <cell r="AA181">
            <v>21166</v>
          </cell>
          <cell r="AE181">
            <v>4708.5222222222219</v>
          </cell>
          <cell r="AG181">
            <v>7.5138213304175654</v>
          </cell>
          <cell r="AJ181">
            <v>0.15628838703581216</v>
          </cell>
          <cell r="AL181">
            <v>0.13454418282864375</v>
          </cell>
          <cell r="AM181">
            <v>26254.857142857141</v>
          </cell>
          <cell r="AN181">
            <v>18790.428571428572</v>
          </cell>
          <cell r="AO181">
            <v>1.3972463184143902</v>
          </cell>
        </row>
        <row r="182">
          <cell r="A182">
            <v>44073</v>
          </cell>
          <cell r="B182">
            <v>2858</v>
          </cell>
          <cell r="E182">
            <v>172053</v>
          </cell>
          <cell r="F182">
            <v>40525</v>
          </cell>
          <cell r="I182">
            <v>124185</v>
          </cell>
          <cell r="L182">
            <v>82</v>
          </cell>
          <cell r="M182">
            <v>7343</v>
          </cell>
          <cell r="R182">
            <v>77951</v>
          </cell>
          <cell r="X182">
            <v>25934</v>
          </cell>
          <cell r="AA182">
            <v>11317</v>
          </cell>
          <cell r="AE182">
            <v>4750.437037037037</v>
          </cell>
          <cell r="AG182">
            <v>7.4547842815876502</v>
          </cell>
          <cell r="AJ182">
            <v>0.25254042590792614</v>
          </cell>
          <cell r="AL182">
            <v>0.14763142369692428</v>
          </cell>
          <cell r="AM182">
            <v>26795.142857142859</v>
          </cell>
          <cell r="AN182">
            <v>17919.142857142859</v>
          </cell>
          <cell r="AO182">
            <v>1.4953361927388109</v>
          </cell>
        </row>
        <row r="183">
          <cell r="A183">
            <v>44074</v>
          </cell>
          <cell r="B183">
            <v>2743</v>
          </cell>
          <cell r="E183">
            <v>174796</v>
          </cell>
          <cell r="F183">
            <v>41420</v>
          </cell>
          <cell r="I183">
            <v>125959</v>
          </cell>
          <cell r="L183">
            <v>74</v>
          </cell>
          <cell r="M183">
            <v>7417</v>
          </cell>
          <cell r="R183">
            <v>79320</v>
          </cell>
          <cell r="X183">
            <v>15305</v>
          </cell>
          <cell r="AA183">
            <v>14566</v>
          </cell>
          <cell r="AE183">
            <v>4804.385185185185</v>
          </cell>
          <cell r="AG183">
            <v>7.4211309183276501</v>
          </cell>
          <cell r="AJ183">
            <v>0.18831525470273239</v>
          </cell>
          <cell r="AL183">
            <v>0.15655615232403183</v>
          </cell>
          <cell r="AM183">
            <v>26210.857142857141</v>
          </cell>
          <cell r="AN183">
            <v>17687.857142857141</v>
          </cell>
          <cell r="AO183">
            <v>1.4818559948309979</v>
          </cell>
        </row>
        <row r="184">
          <cell r="A184">
            <v>44075</v>
          </cell>
          <cell r="B184">
            <v>2775</v>
          </cell>
          <cell r="E184">
            <v>177571</v>
          </cell>
          <cell r="F184">
            <v>42009</v>
          </cell>
          <cell r="I184">
            <v>128057</v>
          </cell>
          <cell r="L184">
            <v>88</v>
          </cell>
          <cell r="M184">
            <v>7505</v>
          </cell>
          <cell r="R184">
            <v>80675</v>
          </cell>
          <cell r="X184">
            <v>30625</v>
          </cell>
          <cell r="AA184">
            <v>15293</v>
          </cell>
          <cell r="AE184">
            <v>4861.0259259259255</v>
          </cell>
          <cell r="AG184">
            <v>7.3912801076752395</v>
          </cell>
          <cell r="AJ184">
            <v>0.1814555679068855</v>
          </cell>
          <cell r="AL184">
            <v>0.16354570269395746</v>
          </cell>
          <cell r="AM184">
            <v>27546.571428571428</v>
          </cell>
          <cell r="AN184">
            <v>17218.428571428572</v>
          </cell>
          <cell r="AO184">
            <v>1.5998307461274879</v>
          </cell>
        </row>
        <row r="185">
          <cell r="A185">
            <v>44076</v>
          </cell>
          <cell r="B185">
            <v>3075</v>
          </cell>
          <cell r="E185">
            <v>180646</v>
          </cell>
          <cell r="F185">
            <v>43059</v>
          </cell>
          <cell r="I185">
            <v>129971</v>
          </cell>
          <cell r="L185">
            <v>111</v>
          </cell>
          <cell r="M185">
            <v>7616</v>
          </cell>
          <cell r="R185">
            <v>81757</v>
          </cell>
          <cell r="X185">
            <v>31001</v>
          </cell>
          <cell r="AA185">
            <v>21508</v>
          </cell>
          <cell r="AE185">
            <v>4940.6851851851852</v>
          </cell>
          <cell r="AG185">
            <v>7.3845255361314397</v>
          </cell>
          <cell r="AJ185">
            <v>0.14297005765296633</v>
          </cell>
          <cell r="AL185">
            <v>0.16854431890188204</v>
          </cell>
          <cell r="AM185">
            <v>27787.857142857141</v>
          </cell>
          <cell r="AN185">
            <v>17359.571428571428</v>
          </cell>
          <cell r="AO185">
            <v>1.6007225326497527</v>
          </cell>
        </row>
        <row r="186">
          <cell r="A186">
            <v>44077</v>
          </cell>
          <cell r="B186">
            <v>3622</v>
          </cell>
          <cell r="E186">
            <v>184268</v>
          </cell>
          <cell r="F186">
            <v>44463</v>
          </cell>
          <cell r="I186">
            <v>132055</v>
          </cell>
          <cell r="L186">
            <v>134</v>
          </cell>
          <cell r="M186">
            <v>7750</v>
          </cell>
          <cell r="R186">
            <v>84701</v>
          </cell>
          <cell r="X186">
            <v>37597</v>
          </cell>
          <cell r="AA186">
            <v>19306</v>
          </cell>
          <cell r="AE186">
            <v>5012.1888888888889</v>
          </cell>
          <cell r="AG186">
            <v>7.3441454837519267</v>
          </cell>
          <cell r="AJ186">
            <v>0.18761006940847405</v>
          </cell>
          <cell r="AL186">
            <v>0.17849004632527857</v>
          </cell>
          <cell r="AM186">
            <v>28921.285714285714</v>
          </cell>
          <cell r="AN186">
            <v>17115</v>
          </cell>
          <cell r="AO186">
            <v>1.6898209590584701</v>
          </cell>
        </row>
        <row r="187">
          <cell r="A187">
            <v>44078</v>
          </cell>
          <cell r="B187">
            <v>3269</v>
          </cell>
          <cell r="E187">
            <v>187537</v>
          </cell>
          <cell r="F187">
            <v>45524</v>
          </cell>
          <cell r="I187">
            <v>134181</v>
          </cell>
          <cell r="L187">
            <v>82</v>
          </cell>
          <cell r="M187">
            <v>7832</v>
          </cell>
          <cell r="R187">
            <v>85178</v>
          </cell>
          <cell r="X187">
            <v>36268</v>
          </cell>
          <cell r="AA187">
            <v>18100</v>
          </cell>
          <cell r="AE187">
            <v>5079.2259259259263</v>
          </cell>
          <cell r="AG187">
            <v>7.3126423052517637</v>
          </cell>
          <cell r="AJ187">
            <v>0.18060773480662984</v>
          </cell>
          <cell r="AL187">
            <v>0.17854786567262651</v>
          </cell>
          <cell r="AM187">
            <v>29376.428571428572</v>
          </cell>
          <cell r="AN187">
            <v>17322.285714285714</v>
          </cell>
          <cell r="AO187">
            <v>1.695874843306723</v>
          </cell>
        </row>
        <row r="188">
          <cell r="A188">
            <v>44079</v>
          </cell>
          <cell r="B188">
            <v>3128</v>
          </cell>
          <cell r="E188">
            <v>190665</v>
          </cell>
          <cell r="F188">
            <v>46324</v>
          </cell>
          <cell r="I188">
            <v>136401</v>
          </cell>
          <cell r="L188">
            <v>108</v>
          </cell>
          <cell r="M188">
            <v>7940</v>
          </cell>
          <cell r="R188">
            <v>86778</v>
          </cell>
          <cell r="X188">
            <v>30640</v>
          </cell>
          <cell r="AA188">
            <v>16897</v>
          </cell>
          <cell r="AE188">
            <v>5141.8074074074075</v>
          </cell>
          <cell r="AG188">
            <v>7.2812944169092386</v>
          </cell>
          <cell r="AJ188">
            <v>0.18512161922234716</v>
          </cell>
          <cell r="AL188">
            <v>0.18352466513373281</v>
          </cell>
          <cell r="AM188">
            <v>29624.285714285714</v>
          </cell>
          <cell r="AN188">
            <v>16712.428571428572</v>
          </cell>
          <cell r="AO188">
            <v>1.7725901168505902</v>
          </cell>
        </row>
        <row r="189">
          <cell r="A189">
            <v>44080</v>
          </cell>
          <cell r="B189">
            <v>3444</v>
          </cell>
          <cell r="E189">
            <v>194109</v>
          </cell>
          <cell r="F189">
            <v>47509</v>
          </cell>
          <cell r="I189">
            <v>138575</v>
          </cell>
          <cell r="L189">
            <v>85</v>
          </cell>
          <cell r="M189">
            <v>8025</v>
          </cell>
          <cell r="R189">
            <v>89701</v>
          </cell>
          <cell r="X189">
            <v>27979</v>
          </cell>
          <cell r="AA189">
            <v>13225</v>
          </cell>
          <cell r="AE189">
            <v>5190.7888888888892</v>
          </cell>
          <cell r="AG189">
            <v>7.2202370832882554</v>
          </cell>
          <cell r="AJ189">
            <v>0.26041587901701324</v>
          </cell>
          <cell r="AL189">
            <v>0.18550822154001431</v>
          </cell>
          <cell r="AM189">
            <v>29916.428571428572</v>
          </cell>
          <cell r="AN189">
            <v>16985</v>
          </cell>
          <cell r="AO189">
            <v>1.761344043063207</v>
          </cell>
        </row>
        <row r="190">
          <cell r="A190">
            <v>44081</v>
          </cell>
          <cell r="B190">
            <v>2880</v>
          </cell>
          <cell r="E190">
            <v>196989</v>
          </cell>
          <cell r="F190">
            <v>48207</v>
          </cell>
          <cell r="I190">
            <v>140652</v>
          </cell>
          <cell r="L190">
            <v>105</v>
          </cell>
          <cell r="M190">
            <v>8130</v>
          </cell>
          <cell r="R190">
            <v>89992</v>
          </cell>
          <cell r="X190">
            <v>18412</v>
          </cell>
          <cell r="AA190">
            <v>16181</v>
          </cell>
          <cell r="AE190">
            <v>5250.7185185185181</v>
          </cell>
          <cell r="AG190">
            <v>7.196818096441933</v>
          </cell>
          <cell r="AJ190">
            <v>0.1779865274086892</v>
          </cell>
          <cell r="AL190">
            <v>0.18415899095510746</v>
          </cell>
          <cell r="AM190">
            <v>30360.285714285714</v>
          </cell>
          <cell r="AN190">
            <v>17215.714285714286</v>
          </cell>
          <cell r="AO190">
            <v>1.7635216994440295</v>
          </cell>
        </row>
        <row r="191">
          <cell r="A191">
            <v>44082</v>
          </cell>
          <cell r="B191">
            <v>3046</v>
          </cell>
          <cell r="E191">
            <v>200035</v>
          </cell>
          <cell r="F191">
            <v>48847</v>
          </cell>
          <cell r="I191">
            <v>142958</v>
          </cell>
          <cell r="L191">
            <v>100</v>
          </cell>
          <cell r="M191">
            <v>8230</v>
          </cell>
          <cell r="R191">
            <v>90952</v>
          </cell>
          <cell r="X191">
            <v>32643</v>
          </cell>
          <cell r="AA191">
            <v>16600</v>
          </cell>
          <cell r="AE191">
            <v>5312.2</v>
          </cell>
          <cell r="AG191">
            <v>7.1702152123378413</v>
          </cell>
          <cell r="AJ191">
            <v>0.18349397590361446</v>
          </cell>
          <cell r="AL191">
            <v>0.18440775917975324</v>
          </cell>
          <cell r="AM191">
            <v>30648.571428571428</v>
          </cell>
          <cell r="AN191">
            <v>17402.428571428572</v>
          </cell>
          <cell r="AO191">
            <v>1.7611663396734445</v>
          </cell>
        </row>
        <row r="192">
          <cell r="A192">
            <v>44083</v>
          </cell>
          <cell r="B192">
            <v>3307</v>
          </cell>
          <cell r="E192">
            <v>203342</v>
          </cell>
          <cell r="F192">
            <v>49806</v>
          </cell>
          <cell r="I192">
            <v>145200</v>
          </cell>
          <cell r="L192">
            <v>106</v>
          </cell>
          <cell r="M192">
            <v>8336</v>
          </cell>
          <cell r="R192">
            <v>92330</v>
          </cell>
          <cell r="X192">
            <v>29863</v>
          </cell>
          <cell r="AA192">
            <v>15335</v>
          </cell>
          <cell r="AE192">
            <v>5368.9962962962964</v>
          </cell>
          <cell r="AG192">
            <v>7.1290190909895648</v>
          </cell>
          <cell r="AJ192">
            <v>0.2156504727746984</v>
          </cell>
          <cell r="AL192">
            <v>0.19625747985195946</v>
          </cell>
          <cell r="AM192">
            <v>30486</v>
          </cell>
          <cell r="AN192">
            <v>16520.571428571428</v>
          </cell>
          <cell r="AO192">
            <v>1.8453356853792675</v>
          </cell>
        </row>
        <row r="193">
          <cell r="A193">
            <v>44084</v>
          </cell>
          <cell r="B193">
            <v>3861</v>
          </cell>
          <cell r="E193">
            <v>207203</v>
          </cell>
          <cell r="F193">
            <v>51237</v>
          </cell>
          <cell r="I193">
            <v>147510</v>
          </cell>
          <cell r="L193">
            <v>120</v>
          </cell>
          <cell r="M193">
            <v>8456</v>
          </cell>
          <cell r="R193">
            <v>95501</v>
          </cell>
          <cell r="X193">
            <v>34909</v>
          </cell>
          <cell r="AA193">
            <v>20314</v>
          </cell>
          <cell r="AE193">
            <v>5444.2333333333336</v>
          </cell>
          <cell r="AG193">
            <v>7.0942167825755416</v>
          </cell>
          <cell r="AJ193">
            <v>0.19006596435955497</v>
          </cell>
          <cell r="AL193">
            <v>0.19661043102561465</v>
          </cell>
          <cell r="AM193">
            <v>30102</v>
          </cell>
          <cell r="AN193">
            <v>16664.571428571428</v>
          </cell>
          <cell r="AO193">
            <v>1.8063470836333713</v>
          </cell>
        </row>
        <row r="194">
          <cell r="A194">
            <v>44085</v>
          </cell>
          <cell r="B194">
            <v>3737</v>
          </cell>
          <cell r="E194">
            <v>210940</v>
          </cell>
          <cell r="F194">
            <v>52179</v>
          </cell>
          <cell r="I194">
            <v>150217</v>
          </cell>
          <cell r="L194">
            <v>88</v>
          </cell>
          <cell r="M194">
            <v>8544</v>
          </cell>
          <cell r="R194">
            <v>94886</v>
          </cell>
          <cell r="X194">
            <v>31854</v>
          </cell>
          <cell r="AA194">
            <v>28349</v>
          </cell>
          <cell r="AE194">
            <v>5549.2296296296299</v>
          </cell>
          <cell r="AG194">
            <v>7.1029297430548972</v>
          </cell>
          <cell r="AJ194">
            <v>0.13182122826201984</v>
          </cell>
          <cell r="AL194">
            <v>0.18441935051733241</v>
          </cell>
          <cell r="AM194">
            <v>29471.428571428572</v>
          </cell>
          <cell r="AN194">
            <v>18128.714285714286</v>
          </cell>
          <cell r="AO194">
            <v>1.6256767086153774</v>
          </cell>
        </row>
        <row r="195">
          <cell r="A195">
            <v>44086</v>
          </cell>
          <cell r="B195">
            <v>3806</v>
          </cell>
          <cell r="E195">
            <v>214746</v>
          </cell>
          <cell r="F195">
            <v>53638</v>
          </cell>
          <cell r="I195">
            <v>152458</v>
          </cell>
          <cell r="L195">
            <v>106</v>
          </cell>
          <cell r="M195">
            <v>8650</v>
          </cell>
          <cell r="R195">
            <v>95539</v>
          </cell>
          <cell r="X195">
            <v>38571</v>
          </cell>
          <cell r="AA195">
            <v>24922</v>
          </cell>
          <cell r="AE195">
            <v>5641.5333333333338</v>
          </cell>
          <cell r="AG195">
            <v>7.0930960297281436</v>
          </cell>
          <cell r="AJ195">
            <v>0.15271647540325817</v>
          </cell>
          <cell r="AL195">
            <v>0.17847560885225977</v>
          </cell>
          <cell r="AM195">
            <v>30604.428571428572</v>
          </cell>
          <cell r="AN195">
            <v>19275.142857142859</v>
          </cell>
          <cell r="AO195">
            <v>1.5877666276329245</v>
          </cell>
        </row>
        <row r="196">
          <cell r="A196">
            <v>44087</v>
          </cell>
          <cell r="B196">
            <v>3636</v>
          </cell>
          <cell r="E196">
            <v>218382</v>
          </cell>
          <cell r="F196">
            <v>54649</v>
          </cell>
          <cell r="I196">
            <v>155010</v>
          </cell>
          <cell r="L196">
            <v>73</v>
          </cell>
          <cell r="M196">
            <v>8723</v>
          </cell>
          <cell r="R196">
            <v>97227</v>
          </cell>
          <cell r="X196">
            <v>30100</v>
          </cell>
          <cell r="AA196">
            <v>26138</v>
          </cell>
          <cell r="AE196">
            <v>5738.3407407407403</v>
          </cell>
          <cell r="AG196">
            <v>7.0946872910771033</v>
          </cell>
          <cell r="AJ196">
            <v>0.13910781238044226</v>
          </cell>
          <cell r="AL196">
            <v>0.1641853638079262</v>
          </cell>
          <cell r="AM196">
            <v>30907.428571428572</v>
          </cell>
          <cell r="AN196">
            <v>21119.857142857141</v>
          </cell>
          <cell r="AO196">
            <v>1.463429812160526</v>
          </cell>
        </row>
        <row r="197">
          <cell r="A197">
            <v>44088</v>
          </cell>
          <cell r="B197">
            <v>3141</v>
          </cell>
          <cell r="E197">
            <v>221523</v>
          </cell>
          <cell r="F197">
            <v>54277</v>
          </cell>
          <cell r="I197">
            <v>158405</v>
          </cell>
          <cell r="L197">
            <v>118</v>
          </cell>
          <cell r="M197">
            <v>8841</v>
          </cell>
          <cell r="R197">
            <v>98842</v>
          </cell>
          <cell r="X197">
            <v>22606</v>
          </cell>
          <cell r="AA197">
            <v>20193</v>
          </cell>
          <cell r="AE197">
            <v>5813.1296296296296</v>
          </cell>
          <cell r="AG197">
            <v>7.0852462272540553</v>
          </cell>
          <cell r="AJ197">
            <v>0.15554895260733917</v>
          </cell>
          <cell r="AL197">
            <v>0.16156627220103917</v>
          </cell>
          <cell r="AM197">
            <v>31506.571428571428</v>
          </cell>
          <cell r="AN197">
            <v>21693</v>
          </cell>
          <cell r="AO197">
            <v>1.4523842450823503</v>
          </cell>
        </row>
        <row r="198">
          <cell r="A198">
            <v>44089</v>
          </cell>
          <cell r="B198">
            <v>3507</v>
          </cell>
          <cell r="E198">
            <v>225030</v>
          </cell>
          <cell r="F198">
            <v>55000</v>
          </cell>
          <cell r="I198">
            <v>161065</v>
          </cell>
          <cell r="L198">
            <v>124</v>
          </cell>
          <cell r="M198">
            <v>8965</v>
          </cell>
          <cell r="R198">
            <v>99634</v>
          </cell>
          <cell r="X198">
            <v>42636</v>
          </cell>
          <cell r="AA198">
            <v>22511</v>
          </cell>
          <cell r="AE198">
            <v>5896.5037037037036</v>
          </cell>
          <cell r="AG198">
            <v>7.0748611296271608</v>
          </cell>
          <cell r="AJ198">
            <v>0.15579050242103859</v>
          </cell>
          <cell r="AL198">
            <v>0.15843485757026407</v>
          </cell>
          <cell r="AM198">
            <v>32934.142857142855</v>
          </cell>
          <cell r="AN198">
            <v>22537.428571428572</v>
          </cell>
          <cell r="AO198">
            <v>1.4613088069370315</v>
          </cell>
        </row>
        <row r="199">
          <cell r="A199">
            <v>44090</v>
          </cell>
          <cell r="B199">
            <v>3963</v>
          </cell>
          <cell r="E199">
            <v>228993</v>
          </cell>
          <cell r="F199">
            <v>55792</v>
          </cell>
          <cell r="I199">
            <v>164101</v>
          </cell>
          <cell r="L199">
            <v>135</v>
          </cell>
          <cell r="M199">
            <v>9100</v>
          </cell>
          <cell r="R199">
            <v>100236</v>
          </cell>
          <cell r="X199">
            <v>39774</v>
          </cell>
          <cell r="AA199">
            <v>30713</v>
          </cell>
          <cell r="AE199">
            <v>6010.2555555555555</v>
          </cell>
          <cell r="AG199">
            <v>7.0865441301699175</v>
          </cell>
          <cell r="AJ199">
            <v>0.12903330837104809</v>
          </cell>
          <cell r="AL199">
            <v>0.14815178468291557</v>
          </cell>
          <cell r="AM199">
            <v>34350</v>
          </cell>
          <cell r="AN199">
            <v>24734.285714285714</v>
          </cell>
          <cell r="AO199">
            <v>1.3887605406029804</v>
          </cell>
        </row>
        <row r="200">
          <cell r="A200">
            <v>44091</v>
          </cell>
          <cell r="B200">
            <v>3635</v>
          </cell>
          <cell r="E200">
            <v>232628</v>
          </cell>
          <cell r="F200">
            <v>56720</v>
          </cell>
          <cell r="I200">
            <v>166686</v>
          </cell>
          <cell r="L200">
            <v>122</v>
          </cell>
          <cell r="M200">
            <v>9222</v>
          </cell>
          <cell r="R200">
            <v>103209</v>
          </cell>
          <cell r="X200">
            <v>41804</v>
          </cell>
          <cell r="AA200">
            <v>29555</v>
          </cell>
          <cell r="AE200">
            <v>6119.7185185185181</v>
          </cell>
          <cell r="AG200">
            <v>7.1028595010058977</v>
          </cell>
          <cell r="AJ200">
            <v>0.12299103366604636</v>
          </cell>
          <cell r="AL200">
            <v>0.13940596882350684</v>
          </cell>
          <cell r="AM200">
            <v>35335</v>
          </cell>
          <cell r="AN200">
            <v>26054.428571428572</v>
          </cell>
          <cell r="AO200">
            <v>1.3561993848043381</v>
          </cell>
        </row>
        <row r="201">
          <cell r="A201">
            <v>44092</v>
          </cell>
          <cell r="B201">
            <v>3891</v>
          </cell>
          <cell r="E201">
            <v>236519</v>
          </cell>
          <cell r="F201">
            <v>56409</v>
          </cell>
          <cell r="I201">
            <v>170774</v>
          </cell>
          <cell r="L201">
            <v>114</v>
          </cell>
          <cell r="M201">
            <v>9336</v>
          </cell>
          <cell r="R201">
            <v>104866</v>
          </cell>
          <cell r="X201">
            <v>44428</v>
          </cell>
          <cell r="AA201">
            <v>24324</v>
          </cell>
          <cell r="AE201">
            <v>6209.8074074074075</v>
          </cell>
          <cell r="AG201">
            <v>7.0888512127989713</v>
          </cell>
          <cell r="AJ201">
            <v>0.15996546620621607</v>
          </cell>
          <cell r="AL201">
            <v>0.14341541635829463</v>
          </cell>
          <cell r="AM201">
            <v>37131.285714285717</v>
          </cell>
          <cell r="AN201">
            <v>25479.428571428572</v>
          </cell>
          <cell r="AO201">
            <v>1.457304492139317</v>
          </cell>
        </row>
        <row r="202">
          <cell r="A202">
            <v>44093</v>
          </cell>
          <cell r="B202">
            <v>4168</v>
          </cell>
          <cell r="E202">
            <v>240687</v>
          </cell>
          <cell r="F202">
            <v>56889</v>
          </cell>
          <cell r="I202">
            <v>174350</v>
          </cell>
          <cell r="L202">
            <v>112</v>
          </cell>
          <cell r="M202">
            <v>9448</v>
          </cell>
          <cell r="R202">
            <v>107863</v>
          </cell>
          <cell r="X202">
            <v>44543</v>
          </cell>
          <cell r="AA202">
            <v>21554</v>
          </cell>
          <cell r="AE202">
            <v>6289.6370370370369</v>
          </cell>
          <cell r="AG202">
            <v>7.0556448831885392</v>
          </cell>
          <cell r="AJ202">
            <v>0.19337477962327179</v>
          </cell>
          <cell r="AL202">
            <v>0.14824445104807188</v>
          </cell>
          <cell r="AM202">
            <v>37984.428571428572</v>
          </cell>
          <cell r="AN202">
            <v>24998.285714285714</v>
          </cell>
          <cell r="AO202">
            <v>1.5194813358630306</v>
          </cell>
        </row>
        <row r="203">
          <cell r="A203">
            <v>44094</v>
          </cell>
          <cell r="B203">
            <v>3989</v>
          </cell>
          <cell r="E203">
            <v>244676</v>
          </cell>
          <cell r="F203">
            <v>57796</v>
          </cell>
          <cell r="I203">
            <v>177327</v>
          </cell>
          <cell r="L203">
            <v>105</v>
          </cell>
          <cell r="M203">
            <v>9553</v>
          </cell>
          <cell r="R203">
            <v>107370</v>
          </cell>
          <cell r="X203">
            <v>36753</v>
          </cell>
          <cell r="AA203">
            <v>19973</v>
          </cell>
          <cell r="AE203">
            <v>6363.6111111111113</v>
          </cell>
          <cell r="AG203">
            <v>7.0222457453939091</v>
          </cell>
          <cell r="AJ203">
            <v>0.19971962148901015</v>
          </cell>
          <cell r="AL203">
            <v>0.15574892046699798</v>
          </cell>
          <cell r="AM203">
            <v>38934.857142857145</v>
          </cell>
          <cell r="AN203">
            <v>24117.571428571428</v>
          </cell>
          <cell r="AO203">
            <v>1.6143771879424014</v>
          </cell>
        </row>
        <row r="204">
          <cell r="A204">
            <v>44095</v>
          </cell>
          <cell r="B204">
            <v>4176</v>
          </cell>
          <cell r="E204">
            <v>248852</v>
          </cell>
          <cell r="F204">
            <v>58378</v>
          </cell>
          <cell r="I204">
            <v>180797</v>
          </cell>
          <cell r="L204">
            <v>124</v>
          </cell>
          <cell r="M204">
            <v>9677</v>
          </cell>
          <cell r="R204">
            <v>108880</v>
          </cell>
          <cell r="X204">
            <v>27525</v>
          </cell>
          <cell r="AA204">
            <v>24825</v>
          </cell>
          <cell r="AE204">
            <v>6455.5555555555557</v>
          </cell>
          <cell r="AG204">
            <v>7.0041631170334178</v>
          </cell>
          <cell r="AJ204">
            <v>0.16821752265861029</v>
          </cell>
          <cell r="AL204">
            <v>0.15755671499812632</v>
          </cell>
          <cell r="AM204">
            <v>39637.571428571428</v>
          </cell>
          <cell r="AN204">
            <v>24779.285714285714</v>
          </cell>
          <cell r="AO204">
            <v>1.5996252630365224</v>
          </cell>
        </row>
        <row r="205">
          <cell r="A205">
            <v>44096</v>
          </cell>
          <cell r="B205">
            <v>4071</v>
          </cell>
          <cell r="E205">
            <v>252923</v>
          </cell>
          <cell r="F205">
            <v>58788</v>
          </cell>
          <cell r="I205">
            <v>184298</v>
          </cell>
          <cell r="L205">
            <v>160</v>
          </cell>
          <cell r="M205">
            <v>9837</v>
          </cell>
          <cell r="R205">
            <v>109721</v>
          </cell>
          <cell r="X205">
            <v>43896</v>
          </cell>
          <cell r="AA205">
            <v>31065</v>
          </cell>
          <cell r="AE205">
            <v>6570.6111111111113</v>
          </cell>
          <cell r="AG205">
            <v>7.0142493960612518</v>
          </cell>
          <cell r="AJ205">
            <v>0.13104780299372285</v>
          </cell>
          <cell r="AL205">
            <v>0.15325066342873156</v>
          </cell>
          <cell r="AM205">
            <v>39817.571428571428</v>
          </cell>
          <cell r="AN205">
            <v>26001.285714285714</v>
          </cell>
          <cell r="AO205">
            <v>1.5313693278903791</v>
          </cell>
        </row>
        <row r="206">
          <cell r="A206">
            <v>44097</v>
          </cell>
          <cell r="B206">
            <v>4465</v>
          </cell>
          <cell r="E206">
            <v>257388</v>
          </cell>
          <cell r="F206">
            <v>59453</v>
          </cell>
          <cell r="I206">
            <v>187958</v>
          </cell>
          <cell r="L206">
            <v>140</v>
          </cell>
          <cell r="M206">
            <v>9977</v>
          </cell>
          <cell r="R206">
            <v>109541</v>
          </cell>
          <cell r="X206">
            <v>38181</v>
          </cell>
          <cell r="AA206">
            <v>25498</v>
          </cell>
          <cell r="AE206">
            <v>6665.0481481481484</v>
          </cell>
          <cell r="AG206">
            <v>6.9916351966680654</v>
          </cell>
          <cell r="AJ206">
            <v>0.17511177347242921</v>
          </cell>
          <cell r="AL206">
            <v>0.16061065420772197</v>
          </cell>
          <cell r="AM206">
            <v>39590</v>
          </cell>
          <cell r="AN206">
            <v>25256.285714285714</v>
          </cell>
          <cell r="AO206">
            <v>1.5675305723044901</v>
          </cell>
        </row>
        <row r="207">
          <cell r="A207">
            <v>44098</v>
          </cell>
          <cell r="B207">
            <v>4634</v>
          </cell>
          <cell r="E207">
            <v>262022</v>
          </cell>
          <cell r="F207">
            <v>60064</v>
          </cell>
          <cell r="I207">
            <v>191853</v>
          </cell>
          <cell r="L207">
            <v>128</v>
          </cell>
          <cell r="M207">
            <v>10105</v>
          </cell>
          <cell r="R207">
            <v>110910</v>
          </cell>
          <cell r="X207">
            <v>42564</v>
          </cell>
          <cell r="AA207">
            <v>34786</v>
          </cell>
          <cell r="AE207">
            <v>6793.885185185185</v>
          </cell>
          <cell r="AG207">
            <v>7.0007442123180494</v>
          </cell>
          <cell r="AJ207">
            <v>0.13321451158512046</v>
          </cell>
          <cell r="AL207">
            <v>0.16148331273176761</v>
          </cell>
          <cell r="AM207">
            <v>39698.571428571428</v>
          </cell>
          <cell r="AN207">
            <v>26003.571428571428</v>
          </cell>
          <cell r="AO207">
            <v>1.526658426040379</v>
          </cell>
        </row>
        <row r="208">
          <cell r="A208">
            <v>44099</v>
          </cell>
          <cell r="B208">
            <v>4823</v>
          </cell>
          <cell r="E208">
            <v>266845</v>
          </cell>
          <cell r="F208">
            <v>60431</v>
          </cell>
          <cell r="I208">
            <v>196196</v>
          </cell>
          <cell r="L208">
            <v>113</v>
          </cell>
          <cell r="M208">
            <v>10218</v>
          </cell>
          <cell r="R208">
            <v>112082</v>
          </cell>
          <cell r="X208">
            <v>46133</v>
          </cell>
          <cell r="AA208">
            <v>26419</v>
          </cell>
          <cell r="AE208">
            <v>6891.7333333333336</v>
          </cell>
          <cell r="AG208">
            <v>6.9732166613577169</v>
          </cell>
          <cell r="AJ208">
            <v>0.18255800749460616</v>
          </cell>
          <cell r="AL208">
            <v>0.16470779926135129</v>
          </cell>
          <cell r="AM208">
            <v>39942.142857142855</v>
          </cell>
          <cell r="AN208">
            <v>26302.857142857141</v>
          </cell>
          <cell r="AO208">
            <v>1.518547686291549</v>
          </cell>
        </row>
        <row r="209">
          <cell r="A209">
            <v>44100</v>
          </cell>
          <cell r="B209">
            <v>4494</v>
          </cell>
          <cell r="E209">
            <v>271339</v>
          </cell>
          <cell r="F209">
            <v>61628</v>
          </cell>
          <cell r="I209">
            <v>199403</v>
          </cell>
          <cell r="L209">
            <v>90</v>
          </cell>
          <cell r="M209">
            <v>10308</v>
          </cell>
          <cell r="R209">
            <v>119379</v>
          </cell>
          <cell r="X209">
            <v>48836</v>
          </cell>
          <cell r="AA209">
            <v>25658</v>
          </cell>
          <cell r="AE209">
            <v>6986.7629629629628</v>
          </cell>
          <cell r="AG209">
            <v>6.9522847802932866</v>
          </cell>
          <cell r="AJ209">
            <v>0.17515005066645881</v>
          </cell>
          <cell r="AL209">
            <v>0.16284852091125468</v>
          </cell>
          <cell r="AM209">
            <v>40555.428571428572</v>
          </cell>
          <cell r="AN209">
            <v>26889.142857142859</v>
          </cell>
          <cell r="AO209">
            <v>1.5082454947296837</v>
          </cell>
        </row>
        <row r="210">
          <cell r="A210">
            <v>44101</v>
          </cell>
          <cell r="B210">
            <v>3874</v>
          </cell>
          <cell r="E210">
            <v>275213</v>
          </cell>
          <cell r="F210">
            <v>61813</v>
          </cell>
          <cell r="I210">
            <v>203014</v>
          </cell>
          <cell r="L210">
            <v>78</v>
          </cell>
          <cell r="M210">
            <v>10386</v>
          </cell>
          <cell r="R210">
            <v>129553</v>
          </cell>
          <cell r="X210">
            <v>37272</v>
          </cell>
          <cell r="AA210">
            <v>20800</v>
          </cell>
          <cell r="AE210">
            <v>7063.8</v>
          </cell>
          <cell r="AG210">
            <v>6.9299996729805642</v>
          </cell>
          <cell r="AJ210">
            <v>0.18625</v>
          </cell>
          <cell r="AL210">
            <v>0.16152784169351128</v>
          </cell>
          <cell r="AM210">
            <v>40629.571428571428</v>
          </cell>
          <cell r="AN210">
            <v>27007.285714285714</v>
          </cell>
          <cell r="AO210">
            <v>1.5043929944829701</v>
          </cell>
        </row>
        <row r="211">
          <cell r="A211">
            <v>44102</v>
          </cell>
          <cell r="B211">
            <v>3509</v>
          </cell>
          <cell r="E211">
            <v>278722</v>
          </cell>
          <cell r="F211">
            <v>61379</v>
          </cell>
          <cell r="I211">
            <v>206870</v>
          </cell>
          <cell r="L211">
            <v>87</v>
          </cell>
          <cell r="M211">
            <v>10473</v>
          </cell>
          <cell r="R211">
            <v>131361</v>
          </cell>
          <cell r="X211">
            <v>32189</v>
          </cell>
          <cell r="AA211">
            <v>27637</v>
          </cell>
          <cell r="AE211">
            <v>7166.1592592592597</v>
          </cell>
          <cell r="AG211">
            <v>6.9419098600038751</v>
          </cell>
          <cell r="AJ211">
            <v>0.12696747114375656</v>
          </cell>
          <cell r="AL211">
            <v>0.15568400369013308</v>
          </cell>
          <cell r="AM211">
            <v>41295.857142857145</v>
          </cell>
          <cell r="AN211">
            <v>27409</v>
          </cell>
          <cell r="AO211">
            <v>1.5066531848245885</v>
          </cell>
        </row>
        <row r="212">
          <cell r="A212">
            <v>44103</v>
          </cell>
          <cell r="B212">
            <v>4002</v>
          </cell>
          <cell r="E212">
            <v>282724</v>
          </cell>
          <cell r="F212">
            <v>61686</v>
          </cell>
          <cell r="I212">
            <v>210437</v>
          </cell>
          <cell r="L212">
            <v>128</v>
          </cell>
          <cell r="M212">
            <v>10601</v>
          </cell>
          <cell r="R212">
            <v>132496</v>
          </cell>
          <cell r="X212">
            <v>37158</v>
          </cell>
          <cell r="AA212">
            <v>27891</v>
          </cell>
          <cell r="AE212">
            <v>7269.4592592592589</v>
          </cell>
          <cell r="AG212">
            <v>6.9422970812523879</v>
          </cell>
          <cell r="AJ212">
            <v>0.14348714639130902</v>
          </cell>
          <cell r="AL212">
            <v>0.15793713465013859</v>
          </cell>
          <cell r="AM212">
            <v>40333.285714285717</v>
          </cell>
          <cell r="AN212">
            <v>26955.571428571428</v>
          </cell>
          <cell r="AO212">
            <v>1.4962875419340822</v>
          </cell>
        </row>
        <row r="213">
          <cell r="A213">
            <v>44104</v>
          </cell>
          <cell r="B213">
            <v>4284</v>
          </cell>
          <cell r="E213">
            <v>287008</v>
          </cell>
          <cell r="F213">
            <v>61321</v>
          </cell>
          <cell r="I213">
            <v>214947</v>
          </cell>
          <cell r="L213">
            <v>139</v>
          </cell>
          <cell r="M213">
            <v>10740</v>
          </cell>
          <cell r="R213">
            <v>132693</v>
          </cell>
          <cell r="X213">
            <v>45496</v>
          </cell>
          <cell r="AA213">
            <v>30940</v>
          </cell>
          <cell r="AE213">
            <v>7384.051851851852</v>
          </cell>
          <cell r="AG213">
            <v>6.9464753595718589</v>
          </cell>
          <cell r="AJ213">
            <v>0.13846153846153847</v>
          </cell>
          <cell r="AL213">
            <v>0.15257738331332965</v>
          </cell>
          <cell r="AM213">
            <v>41378.285714285717</v>
          </cell>
          <cell r="AN213">
            <v>27733</v>
          </cell>
          <cell r="AO213">
            <v>1.4920234274793827</v>
          </cell>
        </row>
        <row r="214">
          <cell r="A214">
            <v>44105</v>
          </cell>
          <cell r="B214">
            <v>4174</v>
          </cell>
          <cell r="E214">
            <v>291182</v>
          </cell>
          <cell r="F214">
            <v>61839</v>
          </cell>
          <cell r="I214">
            <v>218487</v>
          </cell>
          <cell r="L214">
            <v>116</v>
          </cell>
          <cell r="M214">
            <v>10856</v>
          </cell>
          <cell r="R214">
            <v>135480</v>
          </cell>
          <cell r="X214">
            <v>43592</v>
          </cell>
          <cell r="AA214">
            <v>30296</v>
          </cell>
          <cell r="AE214">
            <v>7496.2592592592591</v>
          </cell>
          <cell r="AG214">
            <v>6.9509447699377018</v>
          </cell>
          <cell r="AJ214">
            <v>0.13777396355954583</v>
          </cell>
          <cell r="AL214">
            <v>0.15376421765335554</v>
          </cell>
          <cell r="AM214">
            <v>41525.142857142855</v>
          </cell>
          <cell r="AN214">
            <v>27091.571428571428</v>
          </cell>
          <cell r="AO214">
            <v>1.5327698124350746</v>
          </cell>
        </row>
        <row r="215">
          <cell r="A215">
            <v>44106</v>
          </cell>
          <cell r="B215">
            <v>4317</v>
          </cell>
          <cell r="E215">
            <v>295499</v>
          </cell>
          <cell r="F215">
            <v>63187</v>
          </cell>
          <cell r="I215">
            <v>221340</v>
          </cell>
          <cell r="L215">
            <v>116</v>
          </cell>
          <cell r="M215">
            <v>10972</v>
          </cell>
          <cell r="R215">
            <v>135348</v>
          </cell>
          <cell r="X215">
            <v>42421</v>
          </cell>
          <cell r="AA215">
            <v>26831</v>
          </cell>
          <cell r="AE215">
            <v>7595.6333333333332</v>
          </cell>
          <cell r="AG215">
            <v>6.9401960751136214</v>
          </cell>
          <cell r="AJ215">
            <v>0.16089597853229473</v>
          </cell>
          <cell r="AL215">
            <v>0.15076846984788453</v>
          </cell>
          <cell r="AM215">
            <v>40994.857142857145</v>
          </cell>
          <cell r="AN215">
            <v>27150.428571428572</v>
          </cell>
          <cell r="AO215">
            <v>1.5099156551067334</v>
          </cell>
        </row>
        <row r="216">
          <cell r="A216">
            <v>44107</v>
          </cell>
          <cell r="B216">
            <v>4007</v>
          </cell>
          <cell r="E216">
            <v>299506</v>
          </cell>
          <cell r="F216">
            <v>63399</v>
          </cell>
          <cell r="I216">
            <v>225052</v>
          </cell>
          <cell r="L216">
            <v>83</v>
          </cell>
          <cell r="M216">
            <v>11055</v>
          </cell>
          <cell r="R216">
            <v>139099</v>
          </cell>
          <cell r="X216">
            <v>43487</v>
          </cell>
          <cell r="AA216">
            <v>24122</v>
          </cell>
          <cell r="AE216">
            <v>7684.9740740740745</v>
          </cell>
          <cell r="AG216">
            <v>6.9278845832804681</v>
          </cell>
          <cell r="AJ216">
            <v>0.16611392090208107</v>
          </cell>
          <cell r="AL216">
            <v>0.14941358073807667</v>
          </cell>
          <cell r="AM216">
            <v>40230.714285714283</v>
          </cell>
          <cell r="AN216">
            <v>26931</v>
          </cell>
          <cell r="AO216">
            <v>1.4938440565041879</v>
          </cell>
        </row>
        <row r="217">
          <cell r="A217">
            <v>44108</v>
          </cell>
          <cell r="B217">
            <v>3992</v>
          </cell>
          <cell r="E217">
            <v>303498</v>
          </cell>
          <cell r="F217">
            <v>63894</v>
          </cell>
          <cell r="I217">
            <v>228453</v>
          </cell>
          <cell r="L217">
            <v>96</v>
          </cell>
          <cell r="M217">
            <v>11151</v>
          </cell>
          <cell r="R217">
            <v>139401</v>
          </cell>
          <cell r="X217">
            <v>36743</v>
          </cell>
          <cell r="AA217">
            <v>21641</v>
          </cell>
          <cell r="AE217">
            <v>7765.1259259259259</v>
          </cell>
          <cell r="AG217">
            <v>6.9080652920282839</v>
          </cell>
          <cell r="AJ217">
            <v>0.18446467353634305</v>
          </cell>
          <cell r="AL217">
            <v>0.14937314504800431</v>
          </cell>
          <cell r="AM217">
            <v>40155.142857142855</v>
          </cell>
          <cell r="AN217">
            <v>27051.142857142859</v>
          </cell>
          <cell r="AO217">
            <v>1.4844157627351364</v>
          </cell>
        </row>
        <row r="218">
          <cell r="A218">
            <v>44109</v>
          </cell>
          <cell r="B218">
            <v>3622</v>
          </cell>
          <cell r="E218">
            <v>307120</v>
          </cell>
          <cell r="F218">
            <v>63274</v>
          </cell>
          <cell r="I218">
            <v>232593</v>
          </cell>
          <cell r="L218">
            <v>102</v>
          </cell>
          <cell r="M218">
            <v>11253</v>
          </cell>
          <cell r="R218">
            <v>141169</v>
          </cell>
          <cell r="X218">
            <v>27024</v>
          </cell>
          <cell r="AA218">
            <v>22771</v>
          </cell>
          <cell r="AE218">
            <v>7849.4629629629626</v>
          </cell>
          <cell r="AG218">
            <v>6.900739124772076</v>
          </cell>
          <cell r="AJ218">
            <v>0.15906196477976373</v>
          </cell>
          <cell r="AL218">
            <v>0.15392537345792773</v>
          </cell>
          <cell r="AM218">
            <v>39417.285714285717</v>
          </cell>
          <cell r="AN218">
            <v>26356</v>
          </cell>
          <cell r="AO218">
            <v>1.4955716237018408</v>
          </cell>
        </row>
        <row r="219">
          <cell r="A219">
            <v>44110</v>
          </cell>
          <cell r="B219">
            <v>4056</v>
          </cell>
          <cell r="E219">
            <v>311176</v>
          </cell>
          <cell r="F219">
            <v>63365</v>
          </cell>
          <cell r="I219">
            <v>236437</v>
          </cell>
          <cell r="L219">
            <v>121</v>
          </cell>
          <cell r="M219">
            <v>11374</v>
          </cell>
          <cell r="R219">
            <v>140305</v>
          </cell>
          <cell r="X219">
            <v>36342</v>
          </cell>
          <cell r="AA219">
            <v>26153</v>
          </cell>
          <cell r="AE219">
            <v>7946.3259259259257</v>
          </cell>
          <cell r="AG219">
            <v>6.8948376481476723</v>
          </cell>
          <cell r="AJ219">
            <v>0.15508737047375062</v>
          </cell>
          <cell r="AL219">
            <v>0.15568469089595849</v>
          </cell>
          <cell r="AM219">
            <v>39300.714285714283</v>
          </cell>
          <cell r="AN219">
            <v>26107.714285714286</v>
          </cell>
          <cell r="AO219">
            <v>1.5053295687098502</v>
          </cell>
        </row>
        <row r="220">
          <cell r="A220">
            <v>44111</v>
          </cell>
          <cell r="B220">
            <v>4538</v>
          </cell>
          <cell r="E220">
            <v>315714</v>
          </cell>
          <cell r="F220">
            <v>63951</v>
          </cell>
          <cell r="I220">
            <v>240291</v>
          </cell>
          <cell r="L220">
            <v>98</v>
          </cell>
          <cell r="M220">
            <v>11472</v>
          </cell>
          <cell r="R220">
            <v>142213</v>
          </cell>
          <cell r="X220">
            <v>44212</v>
          </cell>
          <cell r="AA220">
            <v>32167</v>
          </cell>
          <cell r="AE220">
            <v>8065.4629629629626</v>
          </cell>
          <cell r="AG220">
            <v>6.8976193643614154</v>
          </cell>
          <cell r="AJ220">
            <v>0.14107625827711631</v>
          </cell>
          <cell r="AL220">
            <v>0.15602698104695595</v>
          </cell>
          <cell r="AM220">
            <v>39117.285714285717</v>
          </cell>
          <cell r="AN220">
            <v>26283</v>
          </cell>
          <cell r="AO220">
            <v>1.4883112930139526</v>
          </cell>
        </row>
        <row r="221">
          <cell r="A221">
            <v>44112</v>
          </cell>
          <cell r="B221">
            <v>4850</v>
          </cell>
          <cell r="E221">
            <v>320564</v>
          </cell>
          <cell r="F221">
            <v>64924</v>
          </cell>
          <cell r="I221">
            <v>244060</v>
          </cell>
          <cell r="L221">
            <v>108</v>
          </cell>
          <cell r="M221">
            <v>11580</v>
          </cell>
          <cell r="R221">
            <v>144072</v>
          </cell>
          <cell r="X221">
            <v>43389</v>
          </cell>
          <cell r="AA221">
            <v>32901</v>
          </cell>
          <cell r="AE221">
            <v>8187.3185185185184</v>
          </cell>
          <cell r="AG221">
            <v>6.8958959833293818</v>
          </cell>
          <cell r="AJ221">
            <v>0.14741193276800096</v>
          </cell>
          <cell r="AL221">
            <v>0.15747162166507669</v>
          </cell>
          <cell r="AM221">
            <v>39088.285714285717</v>
          </cell>
          <cell r="AN221">
            <v>26655.142857142859</v>
          </cell>
          <cell r="AO221">
            <v>1.4664444277705724</v>
          </cell>
        </row>
        <row r="222">
          <cell r="A222">
            <v>44113</v>
          </cell>
          <cell r="B222">
            <v>4094</v>
          </cell>
          <cell r="E222">
            <v>324658</v>
          </cell>
          <cell r="F222">
            <v>65314</v>
          </cell>
          <cell r="I222">
            <v>247667</v>
          </cell>
          <cell r="L222">
            <v>97</v>
          </cell>
          <cell r="M222">
            <v>11677</v>
          </cell>
          <cell r="R222">
            <v>149115</v>
          </cell>
          <cell r="X222">
            <v>44700</v>
          </cell>
          <cell r="AA222">
            <v>39118</v>
          </cell>
          <cell r="AE222">
            <v>8332.2000000000007</v>
          </cell>
          <cell r="AG222">
            <v>6.9294272742393535</v>
          </cell>
          <cell r="AJ222">
            <v>0.10465770233652028</v>
          </cell>
          <cell r="AL222">
            <v>0.14662121052128746</v>
          </cell>
          <cell r="AM222">
            <v>39413.857142857145</v>
          </cell>
          <cell r="AN222">
            <v>28410.428571428572</v>
          </cell>
          <cell r="AO222">
            <v>1.3873024493018158</v>
          </cell>
        </row>
        <row r="223">
          <cell r="A223">
            <v>44114</v>
          </cell>
          <cell r="B223">
            <v>4294</v>
          </cell>
          <cell r="E223">
            <v>328952</v>
          </cell>
          <cell r="F223">
            <v>65706</v>
          </cell>
          <cell r="I223">
            <v>251481</v>
          </cell>
          <cell r="L223">
            <v>88</v>
          </cell>
          <cell r="M223">
            <v>11765</v>
          </cell>
          <cell r="R223">
            <v>151652</v>
          </cell>
          <cell r="X223">
            <v>42668</v>
          </cell>
          <cell r="AA223">
            <v>33675</v>
          </cell>
          <cell r="AE223">
            <v>8456.9222222222215</v>
          </cell>
          <cell r="AG223">
            <v>6.9413440258761154</v>
          </cell>
          <cell r="AJ223">
            <v>0.12751299183370454</v>
          </cell>
          <cell r="AL223">
            <v>0.14127795956358613</v>
          </cell>
          <cell r="AM223">
            <v>39296.857142857145</v>
          </cell>
          <cell r="AN223">
            <v>29775.142857142859</v>
          </cell>
          <cell r="AO223">
            <v>1.3197873585829023</v>
          </cell>
        </row>
        <row r="224">
          <cell r="A224">
            <v>44115</v>
          </cell>
          <cell r="B224">
            <v>4497</v>
          </cell>
          <cell r="E224">
            <v>333449</v>
          </cell>
          <cell r="F224">
            <v>66578</v>
          </cell>
          <cell r="I224">
            <v>255027</v>
          </cell>
          <cell r="L224">
            <v>79</v>
          </cell>
          <cell r="M224">
            <v>11844</v>
          </cell>
          <cell r="R224">
            <v>152286</v>
          </cell>
          <cell r="X224">
            <v>36332</v>
          </cell>
          <cell r="AA224">
            <v>22163</v>
          </cell>
          <cell r="AE224">
            <v>8539.0074074074073</v>
          </cell>
          <cell r="AG224">
            <v>6.9141967737195191</v>
          </cell>
          <cell r="AJ224">
            <v>0.20290574380724632</v>
          </cell>
          <cell r="AL224">
            <v>0.14334188410513621</v>
          </cell>
          <cell r="AM224">
            <v>39238.142857142855</v>
          </cell>
          <cell r="AN224">
            <v>29849.714285714286</v>
          </cell>
          <cell r="AO224">
            <v>1.3145232306602599</v>
          </cell>
        </row>
        <row r="225">
          <cell r="A225">
            <v>44116</v>
          </cell>
          <cell r="B225">
            <v>3267</v>
          </cell>
          <cell r="E225">
            <v>336716</v>
          </cell>
          <cell r="F225">
            <v>66262</v>
          </cell>
          <cell r="I225">
            <v>258519</v>
          </cell>
          <cell r="L225">
            <v>91</v>
          </cell>
          <cell r="M225">
            <v>11935</v>
          </cell>
          <cell r="R225">
            <v>154532</v>
          </cell>
          <cell r="X225">
            <v>39285</v>
          </cell>
          <cell r="AA225">
            <v>33018</v>
          </cell>
          <cell r="AE225">
            <v>8661.2962962962956</v>
          </cell>
          <cell r="AG225">
            <v>6.9451704106724952</v>
          </cell>
          <cell r="AJ225">
            <v>9.8946029438488098E-2</v>
          </cell>
          <cell r="AL225">
            <v>0.13502132804124181</v>
          </cell>
          <cell r="AM225">
            <v>40989.714285714283</v>
          </cell>
          <cell r="AN225">
            <v>31313.571428571428</v>
          </cell>
          <cell r="AO225">
            <v>1.3090079609480143</v>
          </cell>
        </row>
        <row r="226">
          <cell r="A226">
            <v>44117</v>
          </cell>
          <cell r="B226">
            <v>3906</v>
          </cell>
          <cell r="E226">
            <v>340622</v>
          </cell>
          <cell r="F226">
            <v>65299</v>
          </cell>
          <cell r="I226">
            <v>263296</v>
          </cell>
          <cell r="L226">
            <v>92</v>
          </cell>
          <cell r="M226">
            <v>12027</v>
          </cell>
          <cell r="R226">
            <v>153822</v>
          </cell>
          <cell r="X226">
            <v>50418</v>
          </cell>
          <cell r="AA226">
            <v>40012</v>
          </cell>
          <cell r="AE226">
            <v>8809.4888888888891</v>
          </cell>
          <cell r="AG226">
            <v>6.9829958135411099</v>
          </cell>
          <cell r="AJ226">
            <v>9.7620713785864247E-2</v>
          </cell>
          <cell r="AL226">
            <v>0.12634839994164443</v>
          </cell>
          <cell r="AM226">
            <v>43000.571428571428</v>
          </cell>
          <cell r="AN226">
            <v>33293.428571428572</v>
          </cell>
          <cell r="AO226">
            <v>1.2915633286706085</v>
          </cell>
        </row>
        <row r="227">
          <cell r="A227">
            <v>44118</v>
          </cell>
          <cell r="B227">
            <v>4127</v>
          </cell>
          <cell r="E227">
            <v>344749</v>
          </cell>
          <cell r="F227">
            <v>64742</v>
          </cell>
          <cell r="I227">
            <v>267851</v>
          </cell>
          <cell r="L227">
            <v>129</v>
          </cell>
          <cell r="M227">
            <v>12156</v>
          </cell>
          <cell r="R227">
            <v>154420</v>
          </cell>
          <cell r="X227">
            <v>40393</v>
          </cell>
          <cell r="AA227">
            <v>37044</v>
          </cell>
          <cell r="AE227">
            <v>8946.6888888888898</v>
          </cell>
          <cell r="AG227">
            <v>7.0068542620863292</v>
          </cell>
          <cell r="AJ227">
            <v>0.11140805528560631</v>
          </cell>
          <cell r="AL227">
            <v>0.1220311771059677</v>
          </cell>
          <cell r="AM227">
            <v>42455</v>
          </cell>
          <cell r="AN227">
            <v>33990.142857142855</v>
          </cell>
          <cell r="AO227">
            <v>1.2490385868171865</v>
          </cell>
        </row>
        <row r="228">
          <cell r="A228">
            <v>44119</v>
          </cell>
          <cell r="B228">
            <v>4411</v>
          </cell>
          <cell r="E228">
            <v>349160</v>
          </cell>
          <cell r="F228">
            <v>63231</v>
          </cell>
          <cell r="I228">
            <v>273661</v>
          </cell>
          <cell r="L228">
            <v>112</v>
          </cell>
          <cell r="M228">
            <v>12268</v>
          </cell>
          <cell r="R228">
            <v>154926</v>
          </cell>
          <cell r="X228">
            <v>42208</v>
          </cell>
          <cell r="AA228">
            <v>34119</v>
          </cell>
          <cell r="AE228">
            <v>9073.0555555555547</v>
          </cell>
          <cell r="AG228">
            <v>7.0160528124642001</v>
          </cell>
          <cell r="AJ228">
            <v>0.12928280430258801</v>
          </cell>
          <cell r="AL228">
            <v>0.11957398943754731</v>
          </cell>
          <cell r="AM228">
            <v>42286.285714285717</v>
          </cell>
          <cell r="AN228">
            <v>34164.142857142855</v>
          </cell>
          <cell r="AO228">
            <v>1.2377388155501383</v>
          </cell>
        </row>
        <row r="229">
          <cell r="A229">
            <v>44120</v>
          </cell>
          <cell r="B229">
            <v>4301</v>
          </cell>
          <cell r="E229">
            <v>353461</v>
          </cell>
          <cell r="F229">
            <v>63570</v>
          </cell>
          <cell r="I229">
            <v>277544</v>
          </cell>
          <cell r="L229">
            <v>79</v>
          </cell>
          <cell r="M229">
            <v>12347</v>
          </cell>
          <cell r="R229">
            <v>157672</v>
          </cell>
          <cell r="X229">
            <v>41541</v>
          </cell>
          <cell r="AA229">
            <v>30197</v>
          </cell>
          <cell r="AE229">
            <v>9184.896296296296</v>
          </cell>
          <cell r="AG229">
            <v>7.0161121028911255</v>
          </cell>
          <cell r="AJ229">
            <v>0.14243136735437295</v>
          </cell>
          <cell r="AL229">
            <v>0.12510641624824087</v>
          </cell>
          <cell r="AM229">
            <v>41835</v>
          </cell>
          <cell r="AN229">
            <v>32889.714285714283</v>
          </cell>
          <cell r="AO229">
            <v>1.271978212901993</v>
          </cell>
        </row>
        <row r="230">
          <cell r="A230">
            <v>44121</v>
          </cell>
          <cell r="B230">
            <v>4301</v>
          </cell>
          <cell r="E230">
            <v>357762</v>
          </cell>
          <cell r="F230">
            <v>63739</v>
          </cell>
          <cell r="I230">
            <v>281592</v>
          </cell>
          <cell r="L230">
            <v>84</v>
          </cell>
          <cell r="M230">
            <v>12431</v>
          </cell>
          <cell r="R230">
            <v>158700</v>
          </cell>
          <cell r="X230">
            <v>43305</v>
          </cell>
          <cell r="AA230">
            <v>25976</v>
          </cell>
          <cell r="AE230">
            <v>9281.103703703704</v>
          </cell>
          <cell r="AG230">
            <v>7.0043716213572154</v>
          </cell>
          <cell r="AJ230">
            <v>0.16557591623036649</v>
          </cell>
          <cell r="AL230">
            <v>0.12946627181176387</v>
          </cell>
          <cell r="AM230">
            <v>41926</v>
          </cell>
          <cell r="AN230">
            <v>31789.857142857141</v>
          </cell>
          <cell r="AO230">
            <v>1.3188483298806</v>
          </cell>
        </row>
        <row r="231">
          <cell r="A231">
            <v>44122</v>
          </cell>
          <cell r="B231">
            <v>4105</v>
          </cell>
          <cell r="E231">
            <v>361867</v>
          </cell>
          <cell r="F231">
            <v>64032</v>
          </cell>
          <cell r="I231">
            <v>285324</v>
          </cell>
          <cell r="L231">
            <v>80</v>
          </cell>
          <cell r="M231">
            <v>12511</v>
          </cell>
          <cell r="R231">
            <v>159715</v>
          </cell>
          <cell r="X231">
            <v>36378</v>
          </cell>
          <cell r="AA231">
            <v>22421</v>
          </cell>
          <cell r="AE231">
            <v>9364.1444444444442</v>
          </cell>
          <cell r="AG231">
            <v>6.9868736303669579</v>
          </cell>
          <cell r="AJ231">
            <v>0.18308728424245127</v>
          </cell>
          <cell r="AL231">
            <v>0.12755681435631344</v>
          </cell>
          <cell r="AM231">
            <v>41932.571428571428</v>
          </cell>
          <cell r="AN231">
            <v>31826.714285714286</v>
          </cell>
          <cell r="AO231">
            <v>1.3175275038489678</v>
          </cell>
        </row>
        <row r="232">
          <cell r="A232">
            <v>44123</v>
          </cell>
          <cell r="B232">
            <v>3373</v>
          </cell>
          <cell r="E232">
            <v>365240</v>
          </cell>
          <cell r="F232">
            <v>63380</v>
          </cell>
          <cell r="I232">
            <v>289243</v>
          </cell>
          <cell r="L232">
            <v>106</v>
          </cell>
          <cell r="M232">
            <v>12617</v>
          </cell>
          <cell r="R232">
            <v>162410</v>
          </cell>
          <cell r="X232">
            <v>36259</v>
          </cell>
          <cell r="AA232">
            <v>25202</v>
          </cell>
          <cell r="AE232">
            <v>9457.4851851851854</v>
          </cell>
          <cell r="AG232">
            <v>6.9913508925637933</v>
          </cell>
          <cell r="AJ232">
            <v>0.13383858423934608</v>
          </cell>
          <cell r="AL232">
            <v>0.13268766484781669</v>
          </cell>
          <cell r="AM232">
            <v>41500.285714285717</v>
          </cell>
          <cell r="AN232">
            <v>30710.142857142859</v>
          </cell>
          <cell r="AO232">
            <v>1.3513543687288052</v>
          </cell>
        </row>
        <row r="233">
          <cell r="A233">
            <v>44124</v>
          </cell>
          <cell r="B233">
            <v>3602</v>
          </cell>
          <cell r="E233">
            <v>368842</v>
          </cell>
          <cell r="F233">
            <v>62455</v>
          </cell>
          <cell r="I233">
            <v>293653</v>
          </cell>
          <cell r="L233">
            <v>117</v>
          </cell>
          <cell r="M233">
            <v>12734</v>
          </cell>
          <cell r="R233">
            <v>160740</v>
          </cell>
          <cell r="X233">
            <v>31029</v>
          </cell>
          <cell r="AA233">
            <v>29564</v>
          </cell>
          <cell r="AE233">
            <v>9566.9814814814818</v>
          </cell>
          <cell r="AG233">
            <v>7.0032290248941278</v>
          </cell>
          <cell r="AJ233">
            <v>0.12183736977404952</v>
          </cell>
          <cell r="AL233">
            <v>0.1379795915373821</v>
          </cell>
          <cell r="AM233">
            <v>38730.428571428572</v>
          </cell>
          <cell r="AN233">
            <v>29217.571428571428</v>
          </cell>
          <cell r="AO233">
            <v>1.3255868533123414</v>
          </cell>
        </row>
        <row r="234">
          <cell r="A234">
            <v>44125</v>
          </cell>
          <cell r="B234">
            <v>4267</v>
          </cell>
          <cell r="E234">
            <v>373109</v>
          </cell>
          <cell r="F234">
            <v>62743</v>
          </cell>
          <cell r="I234">
            <v>297509</v>
          </cell>
          <cell r="L234">
            <v>123</v>
          </cell>
          <cell r="M234">
            <v>12857</v>
          </cell>
          <cell r="R234">
            <v>162216</v>
          </cell>
          <cell r="X234">
            <v>43586</v>
          </cell>
          <cell r="AA234">
            <v>30597</v>
          </cell>
          <cell r="AE234">
            <v>9680.3037037037029</v>
          </cell>
          <cell r="AG234">
            <v>7.0051432691251083</v>
          </cell>
          <cell r="AJ234">
            <v>0.13945811680883746</v>
          </cell>
          <cell r="AL234">
            <v>0.14317736626345443</v>
          </cell>
          <cell r="AM234">
            <v>39186.571428571428</v>
          </cell>
          <cell r="AN234">
            <v>28296.571428571428</v>
          </cell>
          <cell r="AO234">
            <v>1.3848522789232416</v>
          </cell>
        </row>
        <row r="235">
          <cell r="A235">
            <v>44126</v>
          </cell>
          <cell r="B235">
            <v>4432</v>
          </cell>
          <cell r="E235">
            <v>377541</v>
          </cell>
          <cell r="F235">
            <v>63576</v>
          </cell>
          <cell r="I235">
            <v>301006</v>
          </cell>
          <cell r="L235">
            <v>102</v>
          </cell>
          <cell r="M235">
            <v>12959</v>
          </cell>
          <cell r="R235">
            <v>164346</v>
          </cell>
          <cell r="X235">
            <v>43928</v>
          </cell>
          <cell r="AA235">
            <v>33412</v>
          </cell>
          <cell r="AE235">
            <v>9804.0518518518511</v>
          </cell>
          <cell r="AG235">
            <v>7.0114080325050789</v>
          </cell>
          <cell r="AJ235">
            <v>0.13264695319047048</v>
          </cell>
          <cell r="AL235">
            <v>0.14379664486317506</v>
          </cell>
          <cell r="AM235">
            <v>39432.285714285717</v>
          </cell>
          <cell r="AN235">
            <v>28195.571428571428</v>
          </cell>
          <cell r="AO235">
            <v>1.3985276309856158</v>
          </cell>
        </row>
        <row r="236">
          <cell r="A236">
            <v>44127</v>
          </cell>
          <cell r="B236">
            <v>4369</v>
          </cell>
          <cell r="E236">
            <v>381910</v>
          </cell>
          <cell r="F236">
            <v>63733</v>
          </cell>
          <cell r="I236">
            <v>305100</v>
          </cell>
          <cell r="L236">
            <v>118</v>
          </cell>
          <cell r="M236">
            <v>13077</v>
          </cell>
          <cell r="R236">
            <v>161763</v>
          </cell>
          <cell r="X236">
            <v>42287</v>
          </cell>
          <cell r="AA236">
            <v>32680</v>
          </cell>
          <cell r="AE236">
            <v>9925.0888888888894</v>
          </cell>
          <cell r="AG236">
            <v>7.0167683485637982</v>
          </cell>
          <cell r="AJ236">
            <v>0.13369033047735618</v>
          </cell>
          <cell r="AL236">
            <v>0.14235033925104579</v>
          </cell>
          <cell r="AM236">
            <v>39538.857142857145</v>
          </cell>
          <cell r="AN236">
            <v>28550.285714285714</v>
          </cell>
          <cell r="AO236">
            <v>1.3848848147629247</v>
          </cell>
        </row>
        <row r="237">
          <cell r="A237">
            <v>44128</v>
          </cell>
          <cell r="B237">
            <v>4070</v>
          </cell>
          <cell r="E237">
            <v>385980</v>
          </cell>
          <cell r="F237">
            <v>63556</v>
          </cell>
          <cell r="I237">
            <v>309219</v>
          </cell>
          <cell r="L237">
            <v>128</v>
          </cell>
          <cell r="M237">
            <v>13205</v>
          </cell>
          <cell r="R237">
            <v>166380</v>
          </cell>
          <cell r="X237">
            <v>39922</v>
          </cell>
          <cell r="AA237">
            <v>31465</v>
          </cell>
          <cell r="AE237">
            <v>10041.625925925926</v>
          </cell>
          <cell r="AG237">
            <v>7.0242991864863464</v>
          </cell>
          <cell r="AJ237">
            <v>0.1293500715080248</v>
          </cell>
          <cell r="AL237">
            <v>0.13742019372653294</v>
          </cell>
          <cell r="AM237">
            <v>39055.571428571428</v>
          </cell>
          <cell r="AN237">
            <v>29334.428571428572</v>
          </cell>
          <cell r="AO237">
            <v>1.3313902240663091</v>
          </cell>
        </row>
        <row r="238">
          <cell r="A238">
            <v>44129</v>
          </cell>
          <cell r="B238">
            <v>3732</v>
          </cell>
          <cell r="E238">
            <v>389712</v>
          </cell>
          <cell r="F238">
            <v>62649</v>
          </cell>
          <cell r="I238">
            <v>313764</v>
          </cell>
          <cell r="L238">
            <v>94</v>
          </cell>
          <cell r="M238">
            <v>13299</v>
          </cell>
          <cell r="R238">
            <v>168918</v>
          </cell>
          <cell r="X238">
            <v>33797</v>
          </cell>
          <cell r="AA238">
            <v>18992</v>
          </cell>
          <cell r="AE238">
            <v>10111.966666666667</v>
          </cell>
          <cell r="AG238">
            <v>7.0057657962803299</v>
          </cell>
          <cell r="AJ238">
            <v>0.19650379106992419</v>
          </cell>
          <cell r="AL238">
            <v>0.13790661278180594</v>
          </cell>
          <cell r="AM238">
            <v>38686.857142857145</v>
          </cell>
          <cell r="AN238">
            <v>28844.571428571428</v>
          </cell>
          <cell r="AO238">
            <v>1.3412179563374145</v>
          </cell>
        </row>
        <row r="239">
          <cell r="A239">
            <v>44130</v>
          </cell>
          <cell r="B239">
            <v>3222</v>
          </cell>
          <cell r="E239">
            <v>392934</v>
          </cell>
          <cell r="F239">
            <v>61851</v>
          </cell>
          <cell r="I239">
            <v>317672</v>
          </cell>
          <cell r="L239">
            <v>112</v>
          </cell>
          <cell r="M239">
            <v>13411</v>
          </cell>
          <cell r="R239">
            <v>170163</v>
          </cell>
          <cell r="X239">
            <v>24413</v>
          </cell>
          <cell r="AA239">
            <v>19038</v>
          </cell>
          <cell r="AE239">
            <v>10182.477777777778</v>
          </cell>
          <cell r="AG239">
            <v>6.9967704499992367</v>
          </cell>
          <cell r="AJ239">
            <v>0.16924046643554996</v>
          </cell>
          <cell r="AL239">
            <v>0.14147781841960072</v>
          </cell>
          <cell r="AM239">
            <v>36994.571428571428</v>
          </cell>
          <cell r="AN239">
            <v>27964</v>
          </cell>
          <cell r="AO239">
            <v>1.3229356110918118</v>
          </cell>
        </row>
        <row r="240">
          <cell r="A240">
            <v>44131</v>
          </cell>
          <cell r="B240">
            <v>3520</v>
          </cell>
          <cell r="E240">
            <v>396454</v>
          </cell>
          <cell r="F240">
            <v>60694</v>
          </cell>
          <cell r="I240">
            <v>322248</v>
          </cell>
          <cell r="L240">
            <v>101</v>
          </cell>
          <cell r="M240">
            <v>13512</v>
          </cell>
          <cell r="R240">
            <v>169479</v>
          </cell>
          <cell r="X240">
            <v>37438</v>
          </cell>
          <cell r="AA240">
            <v>28700</v>
          </cell>
          <cell r="AE240">
            <v>10288.774074074074</v>
          </cell>
          <cell r="AG240">
            <v>7.0070399087914357</v>
          </cell>
          <cell r="AJ240">
            <v>0.12264808362369338</v>
          </cell>
          <cell r="AL240">
            <v>0.14168428398431887</v>
          </cell>
          <cell r="AM240">
            <v>37910.142857142855</v>
          </cell>
          <cell r="AN240">
            <v>27840.571428571428</v>
          </cell>
          <cell r="AO240">
            <v>1.3616869522382544</v>
          </cell>
        </row>
        <row r="241">
          <cell r="A241">
            <v>44132</v>
          </cell>
          <cell r="B241">
            <v>4029</v>
          </cell>
          <cell r="E241">
            <v>400483</v>
          </cell>
          <cell r="F241">
            <v>61078</v>
          </cell>
          <cell r="I241">
            <v>325793</v>
          </cell>
          <cell r="L241">
            <v>100</v>
          </cell>
          <cell r="M241">
            <v>13612</v>
          </cell>
          <cell r="R241">
            <v>169833</v>
          </cell>
          <cell r="X241">
            <v>40572</v>
          </cell>
          <cell r="AA241">
            <v>27344</v>
          </cell>
          <cell r="AE241">
            <v>10390.048148148147</v>
          </cell>
          <cell r="AG241">
            <v>7.0048241748089186</v>
          </cell>
          <cell r="AJ241">
            <v>0.14734493856056174</v>
          </cell>
          <cell r="AL241">
            <v>0.1428474516127349</v>
          </cell>
          <cell r="AM241">
            <v>37479.571428571428</v>
          </cell>
          <cell r="AN241">
            <v>27375.857142857141</v>
          </cell>
          <cell r="AO241">
            <v>1.3690738972295715</v>
          </cell>
        </row>
        <row r="242">
          <cell r="A242">
            <v>44133</v>
          </cell>
          <cell r="B242">
            <v>3565</v>
          </cell>
          <cell r="E242">
            <v>404048</v>
          </cell>
          <cell r="F242">
            <v>60569</v>
          </cell>
          <cell r="I242">
            <v>329778</v>
          </cell>
          <cell r="L242">
            <v>89</v>
          </cell>
          <cell r="M242">
            <v>13701</v>
          </cell>
          <cell r="R242">
            <v>68888</v>
          </cell>
          <cell r="X242">
            <v>34317</v>
          </cell>
          <cell r="AA242">
            <v>25393</v>
          </cell>
          <cell r="AE242">
            <v>10484.096296296297</v>
          </cell>
          <cell r="AG242">
            <v>7.0058656397259735</v>
          </cell>
          <cell r="AJ242">
            <v>0.14039302169889339</v>
          </cell>
          <cell r="AL242">
            <v>0.14436420277541773</v>
          </cell>
          <cell r="AM242">
            <v>36106.571428571428</v>
          </cell>
          <cell r="AN242">
            <v>26230.285714285714</v>
          </cell>
          <cell r="AO242">
            <v>1.3765222316624186</v>
          </cell>
        </row>
        <row r="243">
          <cell r="A243">
            <v>44134</v>
          </cell>
          <cell r="B243">
            <v>2897</v>
          </cell>
          <cell r="E243">
            <v>406945</v>
          </cell>
          <cell r="F243">
            <v>58868</v>
          </cell>
          <cell r="I243">
            <v>334295</v>
          </cell>
          <cell r="L243">
            <v>81</v>
          </cell>
          <cell r="M243">
            <v>13782</v>
          </cell>
          <cell r="R243">
            <v>68292</v>
          </cell>
          <cell r="X243">
            <v>24854</v>
          </cell>
          <cell r="AA243">
            <v>23278</v>
          </cell>
          <cell r="AE243">
            <v>10570.31111111111</v>
          </cell>
          <cell r="AG243">
            <v>7.0131934290874689</v>
          </cell>
          <cell r="AJ243">
            <v>0.12445227253200447</v>
          </cell>
          <cell r="AL243">
            <v>0.14370587222317893</v>
          </cell>
          <cell r="AM243">
            <v>33616.142857142855</v>
          </cell>
          <cell r="AN243">
            <v>24887.142857142859</v>
          </cell>
          <cell r="AO243">
            <v>1.3507433557201078</v>
          </cell>
        </row>
        <row r="244">
          <cell r="A244">
            <v>44135</v>
          </cell>
          <cell r="B244">
            <v>3143</v>
          </cell>
          <cell r="E244">
            <v>410088</v>
          </cell>
          <cell r="F244">
            <v>58418</v>
          </cell>
          <cell r="I244">
            <v>337801</v>
          </cell>
          <cell r="L244">
            <v>87</v>
          </cell>
          <cell r="M244">
            <v>13869</v>
          </cell>
          <cell r="R244">
            <v>67900</v>
          </cell>
          <cell r="X244">
            <v>29001</v>
          </cell>
          <cell r="AA244">
            <v>27459</v>
          </cell>
          <cell r="AE244">
            <v>10672.011111111111</v>
          </cell>
          <cell r="AG244">
            <v>7.0264016503774798</v>
          </cell>
          <cell r="AJ244">
            <v>0.11446156087257366</v>
          </cell>
          <cell r="AL244">
            <v>0.14164179455241946</v>
          </cell>
          <cell r="AM244">
            <v>32056</v>
          </cell>
          <cell r="AN244">
            <v>24314.857142857141</v>
          </cell>
          <cell r="AO244">
            <v>1.3183708961011493</v>
          </cell>
        </row>
        <row r="245">
          <cell r="A245">
            <v>44136</v>
          </cell>
          <cell r="B245">
            <v>2696</v>
          </cell>
          <cell r="E245">
            <v>412784</v>
          </cell>
          <cell r="F245">
            <v>56899</v>
          </cell>
          <cell r="I245">
            <v>341942</v>
          </cell>
          <cell r="L245">
            <v>74</v>
          </cell>
          <cell r="M245">
            <v>13943</v>
          </cell>
          <cell r="R245">
            <v>61215</v>
          </cell>
          <cell r="X245">
            <v>23208</v>
          </cell>
          <cell r="AA245">
            <v>17971</v>
          </cell>
          <cell r="AE245">
            <v>10738.570370370371</v>
          </cell>
          <cell r="AG245">
            <v>7.0240464746695608</v>
          </cell>
          <cell r="AJ245">
            <v>0.15001947582215791</v>
          </cell>
          <cell r="AL245">
            <v>0.13637303984442881</v>
          </cell>
          <cell r="AM245">
            <v>30543.285714285714</v>
          </cell>
          <cell r="AN245">
            <v>24169</v>
          </cell>
          <cell r="AO245">
            <v>1.2637380824314499</v>
          </cell>
        </row>
        <row r="246">
          <cell r="A246">
            <v>44137</v>
          </cell>
          <cell r="B246">
            <v>2618</v>
          </cell>
          <cell r="E246">
            <v>415402</v>
          </cell>
          <cell r="F246">
            <v>55792</v>
          </cell>
          <cell r="I246">
            <v>345566</v>
          </cell>
          <cell r="L246">
            <v>101</v>
          </cell>
          <cell r="M246">
            <v>14044</v>
          </cell>
          <cell r="R246">
            <v>59500</v>
          </cell>
          <cell r="X246">
            <v>26661</v>
          </cell>
          <cell r="AA246">
            <v>20146</v>
          </cell>
          <cell r="AE246">
            <v>10813.185185185184</v>
          </cell>
          <cell r="AG246">
            <v>7.0282762239950696</v>
          </cell>
          <cell r="AJ246">
            <v>0.12995135510771369</v>
          </cell>
          <cell r="AL246">
            <v>0.13193885760257443</v>
          </cell>
          <cell r="AM246">
            <v>30864.428571428572</v>
          </cell>
          <cell r="AN246">
            <v>24327.285714285714</v>
          </cell>
          <cell r="AO246">
            <v>1.2687164911827402</v>
          </cell>
        </row>
        <row r="247">
          <cell r="A247">
            <v>44138</v>
          </cell>
          <cell r="B247">
            <v>2973</v>
          </cell>
          <cell r="E247">
            <v>418375</v>
          </cell>
          <cell r="F247">
            <v>54732</v>
          </cell>
          <cell r="I247">
            <v>349497</v>
          </cell>
          <cell r="L247">
            <v>102</v>
          </cell>
          <cell r="M247">
            <v>14146</v>
          </cell>
          <cell r="R247">
            <v>56039</v>
          </cell>
          <cell r="X247">
            <v>29928</v>
          </cell>
          <cell r="AA247">
            <v>22218</v>
          </cell>
          <cell r="AE247">
            <v>10895.474074074074</v>
          </cell>
          <cell r="AG247">
            <v>7.0314383029578726</v>
          </cell>
          <cell r="AJ247">
            <v>0.13381042398055631</v>
          </cell>
          <cell r="AL247">
            <v>0.13382048605387983</v>
          </cell>
          <cell r="AM247">
            <v>29791.571428571428</v>
          </cell>
          <cell r="AN247">
            <v>23401.285714285714</v>
          </cell>
          <cell r="AO247">
            <v>1.2730741290161103</v>
          </cell>
        </row>
        <row r="248">
          <cell r="A248">
            <v>44139</v>
          </cell>
          <cell r="B248">
            <v>3356</v>
          </cell>
          <cell r="E248">
            <v>421731</v>
          </cell>
          <cell r="F248">
            <v>54190</v>
          </cell>
          <cell r="I248">
            <v>353282</v>
          </cell>
          <cell r="L248">
            <v>113</v>
          </cell>
          <cell r="M248">
            <v>14259</v>
          </cell>
          <cell r="R248">
            <v>56967</v>
          </cell>
          <cell r="X248">
            <v>40979</v>
          </cell>
          <cell r="AA248">
            <v>28105</v>
          </cell>
          <cell r="AE248">
            <v>10999.566666666668</v>
          </cell>
          <cell r="AG248">
            <v>7.0421263791374118</v>
          </cell>
          <cell r="AJ248">
            <v>0.11940935776552215</v>
          </cell>
          <cell r="AL248">
            <v>0.12911223187701282</v>
          </cell>
          <cell r="AM248">
            <v>29849.714285714286</v>
          </cell>
          <cell r="AN248">
            <v>23510</v>
          </cell>
          <cell r="AO248">
            <v>1.2696603269125599</v>
          </cell>
        </row>
        <row r="249">
          <cell r="A249">
            <v>44140</v>
          </cell>
          <cell r="B249">
            <v>4065</v>
          </cell>
          <cell r="E249">
            <v>425796</v>
          </cell>
          <cell r="F249">
            <v>54306</v>
          </cell>
          <cell r="I249">
            <v>357142</v>
          </cell>
          <cell r="L249">
            <v>89</v>
          </cell>
          <cell r="M249">
            <v>14348</v>
          </cell>
          <cell r="R249">
            <v>55943</v>
          </cell>
          <cell r="X249">
            <v>39581</v>
          </cell>
          <cell r="AA249">
            <v>31306</v>
          </cell>
          <cell r="AE249">
            <v>11115.514814814815</v>
          </cell>
          <cell r="AG249">
            <v>7.0484199006096819</v>
          </cell>
          <cell r="AJ249">
            <v>0.1298473136140037</v>
          </cell>
          <cell r="AL249">
            <v>0.12756697148689311</v>
          </cell>
          <cell r="AM249">
            <v>30601.714285714286</v>
          </cell>
          <cell r="AN249">
            <v>24354.714285714286</v>
          </cell>
          <cell r="AO249">
            <v>1.2565006481584675</v>
          </cell>
        </row>
        <row r="250">
          <cell r="A250">
            <v>44141</v>
          </cell>
          <cell r="B250">
            <v>3778</v>
          </cell>
          <cell r="E250">
            <v>429574</v>
          </cell>
          <cell r="F250">
            <v>54427</v>
          </cell>
          <cell r="I250">
            <v>360705</v>
          </cell>
          <cell r="L250">
            <v>94</v>
          </cell>
          <cell r="M250">
            <v>14442</v>
          </cell>
          <cell r="R250">
            <v>56663</v>
          </cell>
          <cell r="X250">
            <v>38091</v>
          </cell>
          <cell r="AA250">
            <v>29472</v>
          </cell>
          <cell r="AE250">
            <v>11224.67037037037</v>
          </cell>
          <cell r="AG250">
            <v>7.0550382471937318</v>
          </cell>
          <cell r="AJ250">
            <v>0.12818946796959826</v>
          </cell>
          <cell r="AL250">
            <v>0.12808118770411542</v>
          </cell>
          <cell r="AM250">
            <v>32492.714285714286</v>
          </cell>
          <cell r="AN250">
            <v>25239.571428571428</v>
          </cell>
          <cell r="AO250">
            <v>1.2873718707019024</v>
          </cell>
        </row>
        <row r="251">
          <cell r="A251">
            <v>44142</v>
          </cell>
          <cell r="B251">
            <v>4262</v>
          </cell>
          <cell r="E251">
            <v>433836</v>
          </cell>
          <cell r="F251">
            <v>54879</v>
          </cell>
          <cell r="I251">
            <v>364417</v>
          </cell>
          <cell r="L251">
            <v>98</v>
          </cell>
          <cell r="M251">
            <v>14540</v>
          </cell>
          <cell r="R251">
            <v>56461</v>
          </cell>
          <cell r="X251">
            <v>38249</v>
          </cell>
          <cell r="AA251">
            <v>29116</v>
          </cell>
          <cell r="AE251">
            <v>11332.507407407407</v>
          </cell>
          <cell r="AG251">
            <v>7.0528425487972415</v>
          </cell>
          <cell r="AJ251">
            <v>0.14637999725236983</v>
          </cell>
          <cell r="AL251">
            <v>0.13316585732389785</v>
          </cell>
          <cell r="AM251">
            <v>33813.857142857145</v>
          </cell>
          <cell r="AN251">
            <v>25476.285714285714</v>
          </cell>
          <cell r="AO251">
            <v>1.3272679354469703</v>
          </cell>
        </row>
        <row r="252">
          <cell r="A252">
            <v>44143</v>
          </cell>
          <cell r="B252">
            <v>3880</v>
          </cell>
          <cell r="E252">
            <v>437716</v>
          </cell>
          <cell r="F252">
            <v>54804</v>
          </cell>
          <cell r="I252">
            <v>368298</v>
          </cell>
          <cell r="L252">
            <v>74</v>
          </cell>
          <cell r="M252">
            <v>14614</v>
          </cell>
          <cell r="R252">
            <v>57043</v>
          </cell>
          <cell r="X252">
            <v>35588</v>
          </cell>
          <cell r="AA252">
            <v>20941</v>
          </cell>
          <cell r="AE252">
            <v>11410.066666666668</v>
          </cell>
          <cell r="AG252">
            <v>7.0381662996097925</v>
          </cell>
          <cell r="AJ252">
            <v>0.1852824602454515</v>
          </cell>
          <cell r="AL252">
            <v>0.13751489211490095</v>
          </cell>
          <cell r="AM252">
            <v>35582.428571428572</v>
          </cell>
          <cell r="AN252">
            <v>25900.571428571428</v>
          </cell>
          <cell r="AO252">
            <v>1.3738086308079249</v>
          </cell>
        </row>
        <row r="253">
          <cell r="A253">
            <v>44144</v>
          </cell>
          <cell r="B253">
            <v>2853</v>
          </cell>
          <cell r="E253">
            <v>440569</v>
          </cell>
          <cell r="F253">
            <v>53614</v>
          </cell>
          <cell r="I253">
            <v>372266</v>
          </cell>
          <cell r="L253">
            <v>75</v>
          </cell>
          <cell r="M253">
            <v>14689</v>
          </cell>
          <cell r="R253">
            <v>57925</v>
          </cell>
          <cell r="X253">
            <v>34365</v>
          </cell>
          <cell r="AA253">
            <v>24747</v>
          </cell>
          <cell r="AE253">
            <v>11501.722222222223</v>
          </cell>
          <cell r="AG253">
            <v>7.0487596721512409</v>
          </cell>
          <cell r="AJ253">
            <v>0.11528670141835375</v>
          </cell>
          <cell r="AL253">
            <v>0.13537559506199404</v>
          </cell>
          <cell r="AM253">
            <v>36683</v>
          </cell>
          <cell r="AN253">
            <v>26557.857142857141</v>
          </cell>
          <cell r="AO253">
            <v>1.3812484871305237</v>
          </cell>
        </row>
        <row r="254">
          <cell r="A254">
            <v>44145</v>
          </cell>
          <cell r="B254">
            <v>3779</v>
          </cell>
          <cell r="E254">
            <v>444348</v>
          </cell>
          <cell r="F254">
            <v>53846</v>
          </cell>
          <cell r="I254">
            <v>375741</v>
          </cell>
          <cell r="L254">
            <v>72</v>
          </cell>
          <cell r="M254">
            <v>14761</v>
          </cell>
          <cell r="R254">
            <v>55560</v>
          </cell>
          <cell r="X254">
            <v>33063</v>
          </cell>
          <cell r="AA254">
            <v>32020</v>
          </cell>
          <cell r="AE254">
            <v>11620.314814814816</v>
          </cell>
          <cell r="AG254">
            <v>7.0608734595407201</v>
          </cell>
          <cell r="AJ254">
            <v>0.11801998750780762</v>
          </cell>
          <cell r="AL254">
            <v>0.13271369956107856</v>
          </cell>
          <cell r="AM254">
            <v>37130.857142857145</v>
          </cell>
          <cell r="AN254">
            <v>27958.142857142859</v>
          </cell>
          <cell r="AO254">
            <v>1.3280873959541559</v>
          </cell>
        </row>
        <row r="255">
          <cell r="A255">
            <v>44146</v>
          </cell>
          <cell r="B255">
            <v>3770</v>
          </cell>
          <cell r="E255">
            <v>448118</v>
          </cell>
          <cell r="F255">
            <v>54300</v>
          </cell>
          <cell r="I255">
            <v>378982</v>
          </cell>
          <cell r="L255">
            <v>75</v>
          </cell>
          <cell r="M255">
            <v>14836</v>
          </cell>
          <cell r="R255">
            <v>55982</v>
          </cell>
          <cell r="X255">
            <v>39341</v>
          </cell>
          <cell r="AA255">
            <v>37611</v>
          </cell>
          <cell r="AE255">
            <v>11759.614814814815</v>
          </cell>
          <cell r="AG255">
            <v>7.0854016129680133</v>
          </cell>
          <cell r="AJ255">
            <v>0.10023663289994948</v>
          </cell>
          <cell r="AL255">
            <v>0.12858347180734164</v>
          </cell>
          <cell r="AM255">
            <v>36896.857142857145</v>
          </cell>
          <cell r="AN255">
            <v>29316.142857142859</v>
          </cell>
          <cell r="AO255">
            <v>1.2585849824328867</v>
          </cell>
        </row>
        <row r="256">
          <cell r="A256">
            <v>44147</v>
          </cell>
          <cell r="B256">
            <v>4173</v>
          </cell>
          <cell r="E256">
            <v>452291</v>
          </cell>
          <cell r="F256">
            <v>55274</v>
          </cell>
          <cell r="I256">
            <v>382084</v>
          </cell>
          <cell r="L256">
            <v>97</v>
          </cell>
          <cell r="M256">
            <v>14933</v>
          </cell>
          <cell r="R256">
            <v>56868</v>
          </cell>
          <cell r="X256">
            <v>42165</v>
          </cell>
          <cell r="AA256">
            <v>36496</v>
          </cell>
          <cell r="AE256">
            <v>11894.785185185185</v>
          </cell>
          <cell r="AG256">
            <v>7.1007205538027511</v>
          </cell>
          <cell r="AJ256">
            <v>0.11434129767645769</v>
          </cell>
          <cell r="AL256">
            <v>0.12592501057494426</v>
          </cell>
          <cell r="AM256">
            <v>37266</v>
          </cell>
          <cell r="AN256">
            <v>30057.571428571428</v>
          </cell>
          <cell r="AO256">
            <v>1.2398207249896627</v>
          </cell>
        </row>
        <row r="257">
          <cell r="A257">
            <v>44148</v>
          </cell>
          <cell r="B257">
            <v>5444</v>
          </cell>
          <cell r="E257">
            <v>457735</v>
          </cell>
          <cell r="F257">
            <v>57604</v>
          </cell>
          <cell r="I257">
            <v>385094</v>
          </cell>
          <cell r="L257">
            <v>104</v>
          </cell>
          <cell r="M257">
            <v>15037</v>
          </cell>
          <cell r="R257">
            <v>58896</v>
          </cell>
          <cell r="X257">
            <v>42333</v>
          </cell>
          <cell r="AA257">
            <v>37892</v>
          </cell>
          <cell r="AE257">
            <v>12035.125925925926</v>
          </cell>
          <cell r="AG257">
            <v>7.0990507608113864</v>
          </cell>
          <cell r="AJ257">
            <v>0.14367148738520005</v>
          </cell>
          <cell r="AL257">
            <v>0.12869305328964506</v>
          </cell>
          <cell r="AM257">
            <v>37872</v>
          </cell>
          <cell r="AN257">
            <v>31260.428571428572</v>
          </cell>
          <cell r="AO257">
            <v>1.2114997052412224</v>
          </cell>
        </row>
        <row r="258">
          <cell r="A258">
            <v>44149</v>
          </cell>
          <cell r="B258">
            <v>5272</v>
          </cell>
          <cell r="E258">
            <v>463007</v>
          </cell>
          <cell r="F258">
            <v>59765</v>
          </cell>
          <cell r="I258">
            <v>388094</v>
          </cell>
          <cell r="L258">
            <v>111</v>
          </cell>
          <cell r="M258">
            <v>15148</v>
          </cell>
          <cell r="R258">
            <v>61975</v>
          </cell>
          <cell r="X258">
            <v>41336</v>
          </cell>
          <cell r="AA258">
            <v>38710</v>
          </cell>
          <cell r="AE258">
            <v>12178.496296296296</v>
          </cell>
          <cell r="AG258">
            <v>7.1018235145472959</v>
          </cell>
          <cell r="AJ258">
            <v>0.13619219839834668</v>
          </cell>
          <cell r="AL258">
            <v>0.12770940866923214</v>
          </cell>
          <cell r="AM258">
            <v>38313</v>
          </cell>
          <cell r="AN258">
            <v>32631</v>
          </cell>
          <cell r="AO258">
            <v>1.1741288958352487</v>
          </cell>
        </row>
        <row r="259">
          <cell r="A259">
            <v>44150</v>
          </cell>
          <cell r="B259">
            <v>4106</v>
          </cell>
          <cell r="E259">
            <v>467113</v>
          </cell>
          <cell r="F259">
            <v>59911</v>
          </cell>
          <cell r="I259">
            <v>391991</v>
          </cell>
          <cell r="L259">
            <v>63</v>
          </cell>
          <cell r="M259">
            <v>15211</v>
          </cell>
          <cell r="R259">
            <v>63380</v>
          </cell>
          <cell r="X259">
            <v>32861</v>
          </cell>
          <cell r="AA259">
            <v>25396</v>
          </cell>
          <cell r="AE259">
            <v>12272.555555555555</v>
          </cell>
          <cell r="AG259">
            <v>7.0937653201687816</v>
          </cell>
          <cell r="AJ259">
            <v>0.16167900456764844</v>
          </cell>
          <cell r="AL259">
            <v>0.12623673090796661</v>
          </cell>
          <cell r="AM259">
            <v>37923.428571428572</v>
          </cell>
          <cell r="AN259">
            <v>33267.428571428572</v>
          </cell>
          <cell r="AO259">
            <v>1.1399567144182212</v>
          </cell>
        </row>
        <row r="260">
          <cell r="A260">
            <v>44151</v>
          </cell>
          <cell r="B260">
            <v>3535</v>
          </cell>
          <cell r="E260">
            <v>470648</v>
          </cell>
          <cell r="F260">
            <v>59909</v>
          </cell>
          <cell r="I260">
            <v>395443</v>
          </cell>
          <cell r="L260">
            <v>85</v>
          </cell>
          <cell r="M260">
            <v>15296</v>
          </cell>
          <cell r="R260">
            <v>63683</v>
          </cell>
          <cell r="X260">
            <v>34639</v>
          </cell>
          <cell r="AA260">
            <v>27570</v>
          </cell>
          <cell r="AE260">
            <v>12374.666666666666</v>
          </cell>
          <cell r="AG260">
            <v>7.0990634189457937</v>
          </cell>
          <cell r="AJ260">
            <v>0.12821907870874139</v>
          </cell>
          <cell r="AL260">
            <v>0.12761832028681133</v>
          </cell>
          <cell r="AM260">
            <v>37962.571428571428</v>
          </cell>
          <cell r="AN260">
            <v>33670.714285714283</v>
          </cell>
          <cell r="AO260">
            <v>1.1274655805171938</v>
          </cell>
        </row>
        <row r="261">
          <cell r="A261">
            <v>44152</v>
          </cell>
          <cell r="B261">
            <v>3807</v>
          </cell>
          <cell r="E261">
            <v>474455</v>
          </cell>
          <cell r="F261">
            <v>60426</v>
          </cell>
          <cell r="I261">
            <v>398636</v>
          </cell>
          <cell r="L261">
            <v>97</v>
          </cell>
          <cell r="M261">
            <v>15393</v>
          </cell>
          <cell r="R261">
            <v>64928</v>
          </cell>
          <cell r="X261">
            <v>39772</v>
          </cell>
          <cell r="AA261">
            <v>36556</v>
          </cell>
          <cell r="AE261">
            <v>12510.059259259258</v>
          </cell>
          <cell r="AG261">
            <v>7.1191493397687875</v>
          </cell>
          <cell r="AJ261">
            <v>0.10414159098369624</v>
          </cell>
          <cell r="AL261">
            <v>0.12532520782080581</v>
          </cell>
          <cell r="AM261">
            <v>38921</v>
          </cell>
          <cell r="AN261">
            <v>34318.714285714283</v>
          </cell>
          <cell r="AO261">
            <v>1.1341042579850229</v>
          </cell>
        </row>
        <row r="262">
          <cell r="A262">
            <v>44153</v>
          </cell>
          <cell r="B262">
            <v>4265</v>
          </cell>
          <cell r="E262">
            <v>478720</v>
          </cell>
          <cell r="F262">
            <v>60870</v>
          </cell>
          <cell r="I262">
            <v>402347</v>
          </cell>
          <cell r="L262">
            <v>110</v>
          </cell>
          <cell r="M262">
            <v>15503</v>
          </cell>
          <cell r="R262">
            <v>64430</v>
          </cell>
          <cell r="X262">
            <v>41942</v>
          </cell>
          <cell r="AA262">
            <v>37897</v>
          </cell>
          <cell r="AE262">
            <v>12650.418518518518</v>
          </cell>
          <cell r="AG262">
            <v>7.1348867814171122</v>
          </cell>
          <cell r="AJ262">
            <v>0.11254188985935562</v>
          </cell>
          <cell r="AL262">
            <v>0.12723424955408558</v>
          </cell>
          <cell r="AM262">
            <v>39292.571428571428</v>
          </cell>
          <cell r="AN262">
            <v>34359.571428571428</v>
          </cell>
          <cell r="AO262">
            <v>1.1435698931884233</v>
          </cell>
        </row>
        <row r="263">
          <cell r="A263">
            <v>44154</v>
          </cell>
          <cell r="B263">
            <v>4798</v>
          </cell>
          <cell r="E263">
            <v>483518</v>
          </cell>
          <cell r="F263">
            <v>61306</v>
          </cell>
          <cell r="I263">
            <v>406612</v>
          </cell>
          <cell r="L263">
            <v>97</v>
          </cell>
          <cell r="M263">
            <v>15600</v>
          </cell>
          <cell r="R263">
            <v>63546</v>
          </cell>
          <cell r="X263">
            <v>47630</v>
          </cell>
          <cell r="AA263">
            <v>41222</v>
          </cell>
          <cell r="AE263">
            <v>12803.092592592593</v>
          </cell>
          <cell r="AG263">
            <v>7.1493408725218091</v>
          </cell>
          <cell r="AJ263">
            <v>0.11639415845907525</v>
          </cell>
          <cell r="AL263">
            <v>0.12733085144122361</v>
          </cell>
          <cell r="AM263">
            <v>40073.285714285717</v>
          </cell>
          <cell r="AN263">
            <v>35034.714285714283</v>
          </cell>
          <cell r="AO263">
            <v>1.1438165411449055</v>
          </cell>
        </row>
        <row r="264">
          <cell r="A264">
            <v>44155</v>
          </cell>
          <cell r="B264">
            <v>4792</v>
          </cell>
          <cell r="E264">
            <v>488310</v>
          </cell>
          <cell r="F264">
            <v>62080</v>
          </cell>
          <cell r="I264">
            <v>410552</v>
          </cell>
          <cell r="L264">
            <v>78</v>
          </cell>
          <cell r="M264">
            <v>15678</v>
          </cell>
          <cell r="R264">
            <v>63074</v>
          </cell>
          <cell r="X264">
            <v>41955</v>
          </cell>
          <cell r="AA264">
            <v>39204</v>
          </cell>
          <cell r="AE264">
            <v>12948.292592592592</v>
          </cell>
          <cell r="AG264">
            <v>7.159466322622924</v>
          </cell>
          <cell r="AJ264">
            <v>0.12223242526272829</v>
          </cell>
          <cell r="AL264">
            <v>0.12400884184056296</v>
          </cell>
          <cell r="AM264">
            <v>40019.285714285717</v>
          </cell>
          <cell r="AN264">
            <v>35222.142857142855</v>
          </cell>
          <cell r="AO264">
            <v>1.1361967917908784</v>
          </cell>
        </row>
        <row r="265">
          <cell r="A265">
            <v>44156</v>
          </cell>
          <cell r="B265">
            <v>4998</v>
          </cell>
          <cell r="E265">
            <v>493308</v>
          </cell>
          <cell r="F265">
            <v>63579</v>
          </cell>
          <cell r="I265">
            <v>413955</v>
          </cell>
          <cell r="L265">
            <v>96</v>
          </cell>
          <cell r="M265">
            <v>15774</v>
          </cell>
          <cell r="R265">
            <v>64317</v>
          </cell>
          <cell r="X265">
            <v>43122</v>
          </cell>
          <cell r="AA265">
            <v>30568</v>
          </cell>
          <cell r="AE265">
            <v>13061.507407407407</v>
          </cell>
          <cell r="AG265">
            <v>7.148894808111768</v>
          </cell>
          <cell r="AJ265">
            <v>0.1635043182412981</v>
          </cell>
          <cell r="AL265">
            <v>0.12709457957410042</v>
          </cell>
          <cell r="AM265">
            <v>40274.428571428572</v>
          </cell>
          <cell r="AN265">
            <v>34059</v>
          </cell>
          <cell r="AO265">
            <v>1.1824900487808971</v>
          </cell>
        </row>
        <row r="266">
          <cell r="A266">
            <v>44157</v>
          </cell>
          <cell r="B266">
            <v>4360</v>
          </cell>
          <cell r="E266">
            <v>497668</v>
          </cell>
          <cell r="F266">
            <v>63596</v>
          </cell>
          <cell r="I266">
            <v>418188</v>
          </cell>
          <cell r="L266">
            <v>110</v>
          </cell>
          <cell r="M266">
            <v>15884</v>
          </cell>
          <cell r="R266">
            <v>64502</v>
          </cell>
          <cell r="X266">
            <v>35989</v>
          </cell>
          <cell r="AA266">
            <v>26535</v>
          </cell>
          <cell r="AE266">
            <v>13159.785185185185</v>
          </cell>
          <cell r="AG266">
            <v>7.1395830151828124</v>
          </cell>
          <cell r="AJ266">
            <v>0.1643112869794611</v>
          </cell>
          <cell r="AL266">
            <v>0.12755059444296019</v>
          </cell>
          <cell r="AM266">
            <v>40721.285714285717</v>
          </cell>
          <cell r="AN266">
            <v>34221.714285714283</v>
          </cell>
          <cell r="AO266">
            <v>1.1899253606732569</v>
          </cell>
        </row>
        <row r="267">
          <cell r="A267">
            <v>44158</v>
          </cell>
          <cell r="B267">
            <v>4442</v>
          </cell>
          <cell r="E267">
            <v>502110</v>
          </cell>
          <cell r="F267">
            <v>63722</v>
          </cell>
          <cell r="I267">
            <v>422386</v>
          </cell>
          <cell r="L267">
            <v>118</v>
          </cell>
          <cell r="M267">
            <v>16002</v>
          </cell>
          <cell r="R267">
            <v>65279</v>
          </cell>
          <cell r="X267">
            <v>40083</v>
          </cell>
          <cell r="AA267">
            <v>27334</v>
          </cell>
          <cell r="AE267">
            <v>13261.022222222222</v>
          </cell>
          <cell r="AG267">
            <v>7.1308597717631592</v>
          </cell>
          <cell r="AJ267">
            <v>0.16250823150654861</v>
          </cell>
          <cell r="AL267">
            <v>0.13146634575206004</v>
          </cell>
          <cell r="AM267">
            <v>41499</v>
          </cell>
          <cell r="AN267">
            <v>34188</v>
          </cell>
          <cell r="AO267">
            <v>1.2138469638469638</v>
          </cell>
        </row>
        <row r="268">
          <cell r="A268">
            <v>44159</v>
          </cell>
          <cell r="B268">
            <v>4192</v>
          </cell>
          <cell r="E268">
            <v>506302</v>
          </cell>
          <cell r="F268">
            <v>64878</v>
          </cell>
          <cell r="I268">
            <v>425313</v>
          </cell>
          <cell r="L268">
            <v>109</v>
          </cell>
          <cell r="M268">
            <v>16111</v>
          </cell>
          <cell r="R268">
            <v>64414</v>
          </cell>
          <cell r="X268">
            <v>39971</v>
          </cell>
          <cell r="AA268">
            <v>27768</v>
          </cell>
          <cell r="AE268">
            <v>13363.866666666667</v>
          </cell>
          <cell r="AG268">
            <v>7.1266635328321835</v>
          </cell>
          <cell r="AJ268">
            <v>0.15096513972918468</v>
          </cell>
          <cell r="AL268">
            <v>0.13814807745696836</v>
          </cell>
          <cell r="AM268">
            <v>41527.428571428572</v>
          </cell>
          <cell r="AN268">
            <v>32932.571428571428</v>
          </cell>
          <cell r="AO268">
            <v>1.2609834813992227</v>
          </cell>
        </row>
        <row r="269">
          <cell r="A269">
            <v>44160</v>
          </cell>
          <cell r="B269">
            <v>5534</v>
          </cell>
          <cell r="E269">
            <v>511836</v>
          </cell>
          <cell r="F269">
            <v>65804</v>
          </cell>
          <cell r="I269">
            <v>429807</v>
          </cell>
          <cell r="L269">
            <v>114</v>
          </cell>
          <cell r="M269">
            <v>16225</v>
          </cell>
          <cell r="R269">
            <v>65438</v>
          </cell>
          <cell r="X269">
            <v>45330</v>
          </cell>
          <cell r="AA269">
            <v>43720</v>
          </cell>
          <cell r="AE269">
            <v>13525.792592592592</v>
          </cell>
          <cell r="AG269">
            <v>7.1350276260364645</v>
          </cell>
          <cell r="AJ269">
            <v>0.12657822506861849</v>
          </cell>
          <cell r="AL269">
            <v>0.14011364453715025</v>
          </cell>
          <cell r="AM269">
            <v>42011.428571428572</v>
          </cell>
          <cell r="AN269">
            <v>33764.428571428572</v>
          </cell>
          <cell r="AO269">
            <v>1.2442511349645231</v>
          </cell>
        </row>
        <row r="270">
          <cell r="A270">
            <v>44161</v>
          </cell>
          <cell r="B270">
            <v>4917</v>
          </cell>
          <cell r="E270">
            <v>516753</v>
          </cell>
          <cell r="F270">
            <v>66752</v>
          </cell>
          <cell r="I270">
            <v>433649</v>
          </cell>
          <cell r="L270">
            <v>127</v>
          </cell>
          <cell r="M270">
            <v>16352</v>
          </cell>
          <cell r="R270">
            <v>66685</v>
          </cell>
          <cell r="X270">
            <v>51471</v>
          </cell>
          <cell r="AA270">
            <v>38162</v>
          </cell>
          <cell r="AE270">
            <v>13667.133333333333</v>
          </cell>
          <cell r="AG270">
            <v>7.1409861190936486</v>
          </cell>
          <cell r="AJ270">
            <v>0.12884544835176354</v>
          </cell>
          <cell r="AL270">
            <v>0.14246156088318881</v>
          </cell>
          <cell r="AM270">
            <v>42560.142857142855</v>
          </cell>
          <cell r="AN270">
            <v>33327.285714285717</v>
          </cell>
          <cell r="AO270">
            <v>1.2770359765271697</v>
          </cell>
        </row>
        <row r="271">
          <cell r="A271">
            <v>44162</v>
          </cell>
          <cell r="B271">
            <v>5828</v>
          </cell>
          <cell r="E271">
            <v>522581</v>
          </cell>
          <cell r="F271">
            <v>68604</v>
          </cell>
          <cell r="I271">
            <v>437456</v>
          </cell>
          <cell r="L271">
            <v>169</v>
          </cell>
          <cell r="M271">
            <v>16521</v>
          </cell>
          <cell r="R271">
            <v>67836</v>
          </cell>
          <cell r="X271">
            <v>48823</v>
          </cell>
          <cell r="AA271">
            <v>39435</v>
          </cell>
          <cell r="AE271">
            <v>13813.18888888889</v>
          </cell>
          <cell r="AG271">
            <v>7.1368094132775592</v>
          </cell>
          <cell r="AJ271">
            <v>0.14778749841511349</v>
          </cell>
          <cell r="AL271">
            <v>0.14675705072755457</v>
          </cell>
          <cell r="AM271">
            <v>43541.285714285717</v>
          </cell>
          <cell r="AN271">
            <v>33360.285714285717</v>
          </cell>
          <cell r="AO271">
            <v>1.3051832375536352</v>
          </cell>
        </row>
        <row r="272">
          <cell r="A272">
            <v>44163</v>
          </cell>
          <cell r="B272">
            <v>5418</v>
          </cell>
          <cell r="E272">
            <v>527999</v>
          </cell>
          <cell r="F272">
            <v>69370</v>
          </cell>
          <cell r="I272">
            <v>441983</v>
          </cell>
          <cell r="L272">
            <v>125</v>
          </cell>
          <cell r="M272">
            <v>16646</v>
          </cell>
          <cell r="R272">
            <v>68606</v>
          </cell>
          <cell r="X272">
            <v>46574</v>
          </cell>
          <cell r="AA272">
            <v>37299</v>
          </cell>
          <cell r="AE272">
            <v>13951.333333333334</v>
          </cell>
          <cell r="AG272">
            <v>7.1342180572311689</v>
          </cell>
          <cell r="AJ272">
            <v>0.14525858602107294</v>
          </cell>
          <cell r="AL272">
            <v>0.14439361839394305</v>
          </cell>
          <cell r="AM272">
            <v>44034.428571428572</v>
          </cell>
          <cell r="AN272">
            <v>34321.857142857145</v>
          </cell>
          <cell r="AO272">
            <v>1.2829850199581274</v>
          </cell>
        </row>
        <row r="273">
          <cell r="A273">
            <v>44164</v>
          </cell>
          <cell r="B273">
            <v>6267</v>
          </cell>
          <cell r="E273">
            <v>534266</v>
          </cell>
          <cell r="F273">
            <v>71658</v>
          </cell>
          <cell r="I273">
            <v>445793</v>
          </cell>
          <cell r="L273">
            <v>169</v>
          </cell>
          <cell r="M273">
            <v>16815</v>
          </cell>
          <cell r="R273">
            <v>70792</v>
          </cell>
          <cell r="X273">
            <v>42903</v>
          </cell>
          <cell r="AA273">
            <v>31021</v>
          </cell>
          <cell r="AE273">
            <v>14066.225925925926</v>
          </cell>
          <cell r="AG273">
            <v>7.1085957182377317</v>
          </cell>
          <cell r="AJ273">
            <v>0.20202443506012055</v>
          </cell>
          <cell r="AL273">
            <v>0.14953889653876171</v>
          </cell>
          <cell r="AM273">
            <v>45022.142857142855</v>
          </cell>
          <cell r="AN273">
            <v>34962.714285714283</v>
          </cell>
          <cell r="AO273">
            <v>1.2877187534475503</v>
          </cell>
        </row>
        <row r="274">
          <cell r="A274">
            <v>44165</v>
          </cell>
          <cell r="B274">
            <v>4617</v>
          </cell>
          <cell r="E274">
            <v>538883</v>
          </cell>
          <cell r="F274">
            <v>71420</v>
          </cell>
          <cell r="I274">
            <v>450518</v>
          </cell>
          <cell r="L274">
            <v>130</v>
          </cell>
          <cell r="M274">
            <v>16945</v>
          </cell>
          <cell r="R274">
            <v>72786</v>
          </cell>
          <cell r="X274">
            <v>40055</v>
          </cell>
          <cell r="AA274">
            <v>29839</v>
          </cell>
          <cell r="AE274">
            <v>14176.740740740741</v>
          </cell>
          <cell r="AG274">
            <v>7.1030631881131896</v>
          </cell>
          <cell r="AJ274">
            <v>0.15473038640705117</v>
          </cell>
          <cell r="AL274">
            <v>0.14873161734966267</v>
          </cell>
          <cell r="AM274">
            <v>45018.142857142855</v>
          </cell>
          <cell r="AN274">
            <v>35320.571428571428</v>
          </cell>
          <cell r="AO274">
            <v>1.2745587355001537</v>
          </cell>
        </row>
        <row r="275">
          <cell r="A275">
            <v>44166</v>
          </cell>
          <cell r="B275">
            <v>5092</v>
          </cell>
          <cell r="E275">
            <v>543975</v>
          </cell>
          <cell r="F275">
            <v>72015</v>
          </cell>
          <cell r="I275">
            <v>454879</v>
          </cell>
          <cell r="L275">
            <v>136</v>
          </cell>
          <cell r="M275">
            <v>17081</v>
          </cell>
          <cell r="R275">
            <v>71286</v>
          </cell>
          <cell r="X275">
            <v>51232</v>
          </cell>
          <cell r="AA275">
            <v>37692</v>
          </cell>
          <cell r="AE275">
            <v>14316.340740740741</v>
          </cell>
          <cell r="AG275">
            <v>7.1058633209246747</v>
          </cell>
          <cell r="AJ275">
            <v>0.13509498036718667</v>
          </cell>
          <cell r="AL275">
            <v>0.14649178746966962</v>
          </cell>
          <cell r="AM275">
            <v>46626.857142857145</v>
          </cell>
          <cell r="AN275">
            <v>36738.285714285717</v>
          </cell>
          <cell r="AO275">
            <v>1.2691625707708578</v>
          </cell>
        </row>
        <row r="276">
          <cell r="A276">
            <v>44167</v>
          </cell>
          <cell r="B276">
            <v>5533</v>
          </cell>
          <cell r="E276">
            <v>549508</v>
          </cell>
          <cell r="F276">
            <v>73429</v>
          </cell>
          <cell r="I276">
            <v>458880</v>
          </cell>
          <cell r="L276">
            <v>118</v>
          </cell>
          <cell r="M276">
            <v>17199</v>
          </cell>
          <cell r="R276">
            <v>71074</v>
          </cell>
          <cell r="X276">
            <v>58245</v>
          </cell>
          <cell r="AA276">
            <v>41861</v>
          </cell>
          <cell r="AE276">
            <v>14471.381481481481</v>
          </cell>
          <cell r="AG276">
            <v>7.1104933868114752</v>
          </cell>
          <cell r="AJ276">
            <v>0.13217553331262991</v>
          </cell>
          <cell r="AL276">
            <v>0.14755453195931206</v>
          </cell>
          <cell r="AM276">
            <v>48471.857142857145</v>
          </cell>
          <cell r="AN276">
            <v>36472.714285714283</v>
          </cell>
          <cell r="AO276">
            <v>1.3289895773356992</v>
          </cell>
        </row>
        <row r="277">
          <cell r="A277">
            <v>44168</v>
          </cell>
          <cell r="B277">
            <v>8369</v>
          </cell>
          <cell r="E277">
            <v>557877</v>
          </cell>
          <cell r="F277">
            <v>77969</v>
          </cell>
          <cell r="I277">
            <v>462553</v>
          </cell>
          <cell r="L277">
            <v>156</v>
          </cell>
          <cell r="M277">
            <v>17355</v>
          </cell>
          <cell r="R277">
            <v>69027</v>
          </cell>
          <cell r="X277">
            <v>62397</v>
          </cell>
          <cell r="AA277">
            <v>45479</v>
          </cell>
          <cell r="AE277">
            <v>14639.822222222223</v>
          </cell>
          <cell r="AG277">
            <v>7.0853467699869324</v>
          </cell>
          <cell r="AJ277">
            <v>0.18401899777919478</v>
          </cell>
          <cell r="AL277">
            <v>0.15658769504923351</v>
          </cell>
          <cell r="AM277">
            <v>50032.714285714283</v>
          </cell>
          <cell r="AN277">
            <v>37518</v>
          </cell>
          <cell r="AO277">
            <v>1.333565602796372</v>
          </cell>
        </row>
        <row r="278">
          <cell r="A278">
            <v>44169</v>
          </cell>
          <cell r="B278">
            <v>5803</v>
          </cell>
          <cell r="E278">
            <v>563680</v>
          </cell>
          <cell r="F278">
            <v>80023</v>
          </cell>
          <cell r="I278">
            <v>466178</v>
          </cell>
          <cell r="L278">
            <v>124</v>
          </cell>
          <cell r="M278">
            <v>17479</v>
          </cell>
          <cell r="R278">
            <v>69016</v>
          </cell>
          <cell r="X278">
            <v>59365</v>
          </cell>
          <cell r="AA278">
            <v>39735</v>
          </cell>
          <cell r="AE278">
            <v>14786.988888888889</v>
          </cell>
          <cell r="AG278">
            <v>7.0828963241555494</v>
          </cell>
          <cell r="AJ278">
            <v>0.14604253177299609</v>
          </cell>
          <cell r="AL278">
            <v>0.15631394384731825</v>
          </cell>
          <cell r="AM278">
            <v>51538.714285714283</v>
          </cell>
          <cell r="AN278">
            <v>37560.857142857145</v>
          </cell>
          <cell r="AO278">
            <v>1.3721389288240797</v>
          </cell>
        </row>
        <row r="279">
          <cell r="A279">
            <v>44170</v>
          </cell>
          <cell r="B279">
            <v>6027</v>
          </cell>
          <cell r="E279">
            <v>569707</v>
          </cell>
          <cell r="F279">
            <v>81669</v>
          </cell>
          <cell r="I279">
            <v>470449</v>
          </cell>
          <cell r="L279">
            <v>110</v>
          </cell>
          <cell r="M279">
            <v>17589</v>
          </cell>
          <cell r="R279">
            <v>69926</v>
          </cell>
          <cell r="X279">
            <v>54922</v>
          </cell>
          <cell r="AA279">
            <v>36941</v>
          </cell>
          <cell r="AE279">
            <v>14923.807407407407</v>
          </cell>
          <cell r="AG279">
            <v>7.072807601100215</v>
          </cell>
          <cell r="AJ279">
            <v>0.16315205327413984</v>
          </cell>
          <cell r="AL279">
            <v>0.15884647024770726</v>
          </cell>
          <cell r="AM279">
            <v>52731.285714285717</v>
          </cell>
          <cell r="AN279">
            <v>37509.714285714283</v>
          </cell>
          <cell r="AO279">
            <v>1.4058034490113038</v>
          </cell>
        </row>
        <row r="280">
          <cell r="A280">
            <v>44171</v>
          </cell>
          <cell r="B280">
            <v>6089</v>
          </cell>
          <cell r="E280">
            <v>575796</v>
          </cell>
          <cell r="F280">
            <v>83285</v>
          </cell>
          <cell r="I280">
            <v>474771</v>
          </cell>
          <cell r="L280">
            <v>151</v>
          </cell>
          <cell r="M280">
            <v>17740</v>
          </cell>
          <cell r="R280">
            <v>70091</v>
          </cell>
          <cell r="X280">
            <v>50634</v>
          </cell>
          <cell r="AA280">
            <v>28605</v>
          </cell>
          <cell r="AE280">
            <v>15029.751851851852</v>
          </cell>
          <cell r="AG280">
            <v>7.0476922382232594</v>
          </cell>
          <cell r="AJ280">
            <v>0.21286488376158014</v>
          </cell>
          <cell r="AL280">
            <v>0.15963744272579108</v>
          </cell>
          <cell r="AM280">
            <v>53835.714285714283</v>
          </cell>
          <cell r="AN280">
            <v>37164.571428571428</v>
          </cell>
          <cell r="AO280">
            <v>1.4485762169808418</v>
          </cell>
        </row>
        <row r="281">
          <cell r="A281">
            <v>44172</v>
          </cell>
          <cell r="B281">
            <v>5754</v>
          </cell>
          <cell r="E281">
            <v>581550</v>
          </cell>
          <cell r="F281">
            <v>84481</v>
          </cell>
          <cell r="I281">
            <v>479202</v>
          </cell>
          <cell r="L281">
            <v>127</v>
          </cell>
          <cell r="M281">
            <v>17867</v>
          </cell>
          <cell r="R281">
            <v>72986</v>
          </cell>
          <cell r="X281">
            <v>26873</v>
          </cell>
          <cell r="AA281">
            <v>21572</v>
          </cell>
          <cell r="AE281">
            <v>15109.648148148148</v>
          </cell>
          <cell r="AG281">
            <v>7.0150545954776033</v>
          </cell>
          <cell r="AJ281">
            <v>0.2667346560356017</v>
          </cell>
          <cell r="AL281">
            <v>0.16939079341763105</v>
          </cell>
          <cell r="AM281">
            <v>51952.571428571428</v>
          </cell>
          <cell r="AN281">
            <v>35983.571428571428</v>
          </cell>
          <cell r="AO281">
            <v>1.4437858546558946</v>
          </cell>
        </row>
        <row r="282">
          <cell r="A282">
            <v>44173</v>
          </cell>
          <cell r="B282">
            <v>5292</v>
          </cell>
          <cell r="E282">
            <v>586842</v>
          </cell>
          <cell r="F282">
            <v>85345</v>
          </cell>
          <cell r="I282">
            <v>483497</v>
          </cell>
          <cell r="L282">
            <v>133</v>
          </cell>
          <cell r="M282">
            <v>18000</v>
          </cell>
          <cell r="R282">
            <v>70450</v>
          </cell>
          <cell r="X282">
            <v>52819</v>
          </cell>
          <cell r="AA282">
            <v>33485</v>
          </cell>
          <cell r="AE282">
            <v>15233.666666666666</v>
          </cell>
          <cell r="AG282">
            <v>7.0088541719917794</v>
          </cell>
          <cell r="AJ282">
            <v>0.15804091384201882</v>
          </cell>
          <cell r="AL282">
            <v>0.17307552548066441</v>
          </cell>
          <cell r="AM282">
            <v>52179.285714285717</v>
          </cell>
          <cell r="AN282">
            <v>35382.571428571428</v>
          </cell>
          <cell r="AO282">
            <v>1.474717173103788</v>
          </cell>
        </row>
        <row r="283">
          <cell r="A283">
            <v>44174</v>
          </cell>
          <cell r="B283">
            <v>6058</v>
          </cell>
          <cell r="E283">
            <v>592900</v>
          </cell>
          <cell r="F283">
            <v>87284</v>
          </cell>
          <cell r="I283">
            <v>487445</v>
          </cell>
          <cell r="L283">
            <v>171</v>
          </cell>
          <cell r="M283">
            <v>18171</v>
          </cell>
          <cell r="R283">
            <v>69879</v>
          </cell>
          <cell r="X283">
            <v>56034</v>
          </cell>
          <cell r="AA283">
            <v>30514</v>
          </cell>
          <cell r="AE283">
            <v>15346.681481481481</v>
          </cell>
          <cell r="AG283">
            <v>6.9887063585764881</v>
          </cell>
          <cell r="AJ283">
            <v>0.19853182145900242</v>
          </cell>
          <cell r="AL283">
            <v>0.18360689033601177</v>
          </cell>
          <cell r="AM283">
            <v>51863.428571428572</v>
          </cell>
          <cell r="AN283">
            <v>33761.571428571428</v>
          </cell>
          <cell r="AO283">
            <v>1.5361674938962726</v>
          </cell>
        </row>
        <row r="284">
          <cell r="A284">
            <v>44175</v>
          </cell>
          <cell r="B284">
            <v>6033</v>
          </cell>
          <cell r="E284">
            <v>598933</v>
          </cell>
          <cell r="F284">
            <v>88622</v>
          </cell>
          <cell r="I284">
            <v>491975</v>
          </cell>
          <cell r="L284">
            <v>165</v>
          </cell>
          <cell r="M284">
            <v>18336</v>
          </cell>
          <cell r="R284">
            <v>66463</v>
          </cell>
          <cell r="X284">
            <v>49603</v>
          </cell>
          <cell r="AA284">
            <v>32662</v>
          </cell>
          <cell r="AE284">
            <v>15467.651851851851</v>
          </cell>
          <cell r="AG284">
            <v>6.9728433731318864</v>
          </cell>
          <cell r="AJ284">
            <v>0.18471006062090503</v>
          </cell>
          <cell r="AL284">
            <v>0.18368424349257764</v>
          </cell>
          <cell r="AM284">
            <v>50035.714285714283</v>
          </cell>
          <cell r="AN284">
            <v>31930.571428571428</v>
          </cell>
          <cell r="AO284">
            <v>1.567015936361928</v>
          </cell>
        </row>
        <row r="285">
          <cell r="A285">
            <v>44176</v>
          </cell>
          <cell r="B285">
            <v>6310</v>
          </cell>
          <cell r="E285">
            <v>605243</v>
          </cell>
          <cell r="F285">
            <v>89846</v>
          </cell>
          <cell r="I285">
            <v>496886</v>
          </cell>
          <cell r="L285">
            <v>175</v>
          </cell>
          <cell r="M285">
            <v>18511</v>
          </cell>
          <cell r="R285">
            <v>64845</v>
          </cell>
          <cell r="X285">
            <v>54072</v>
          </cell>
          <cell r="AA285">
            <v>39786</v>
          </cell>
          <cell r="AE285">
            <v>15615.007407407407</v>
          </cell>
          <cell r="AG285">
            <v>6.9658831246292809</v>
          </cell>
          <cell r="AJ285">
            <v>0.15859850198562309</v>
          </cell>
          <cell r="AL285">
            <v>0.18591013799118825</v>
          </cell>
          <cell r="AM285">
            <v>49279.571428571428</v>
          </cell>
          <cell r="AN285">
            <v>31937.857142857141</v>
          </cell>
          <cell r="AO285">
            <v>1.5429830250710084</v>
          </cell>
        </row>
        <row r="286">
          <cell r="A286">
            <v>44177</v>
          </cell>
          <cell r="B286">
            <v>6388</v>
          </cell>
          <cell r="E286">
            <v>611631</v>
          </cell>
          <cell r="F286">
            <v>91602</v>
          </cell>
          <cell r="I286">
            <v>501376</v>
          </cell>
          <cell r="L286">
            <v>142</v>
          </cell>
          <cell r="M286">
            <v>18653</v>
          </cell>
          <cell r="R286">
            <v>62224</v>
          </cell>
          <cell r="X286">
            <v>59388</v>
          </cell>
          <cell r="AA286">
            <v>37769</v>
          </cell>
          <cell r="AE286">
            <v>15754.892592592592</v>
          </cell>
          <cell r="AG286">
            <v>6.9548812928056298</v>
          </cell>
          <cell r="AJ286">
            <v>0.16913341629378592</v>
          </cell>
          <cell r="AL286">
            <v>0.18683292259562465</v>
          </cell>
          <cell r="AM286">
            <v>49917.571428571428</v>
          </cell>
          <cell r="AN286">
            <v>32056.142857142859</v>
          </cell>
          <cell r="AO286">
            <v>1.557192069271323</v>
          </cell>
        </row>
        <row r="287">
          <cell r="A287">
            <v>44178</v>
          </cell>
          <cell r="B287">
            <v>6189</v>
          </cell>
          <cell r="E287">
            <v>617820</v>
          </cell>
          <cell r="F287">
            <v>93165</v>
          </cell>
          <cell r="I287">
            <v>505836</v>
          </cell>
          <cell r="L287">
            <v>166</v>
          </cell>
          <cell r="M287">
            <v>18819</v>
          </cell>
          <cell r="R287">
            <v>63598</v>
          </cell>
          <cell r="X287">
            <v>51048</v>
          </cell>
          <cell r="AA287">
            <v>25347</v>
          </cell>
          <cell r="AE287">
            <v>15848.77037037037</v>
          </cell>
          <cell r="AG287">
            <v>6.9262374154284423</v>
          </cell>
          <cell r="AJ287">
            <v>0.2441709077997396</v>
          </cell>
          <cell r="AL287">
            <v>0.19003775973952564</v>
          </cell>
          <cell r="AM287">
            <v>49976.714285714283</v>
          </cell>
          <cell r="AN287">
            <v>31590.714285714286</v>
          </cell>
          <cell r="AO287">
            <v>1.5820064666380265</v>
          </cell>
        </row>
        <row r="288">
          <cell r="A288">
            <v>44179</v>
          </cell>
          <cell r="B288">
            <v>5489</v>
          </cell>
          <cell r="E288">
            <v>623309</v>
          </cell>
          <cell r="F288">
            <v>93396</v>
          </cell>
          <cell r="I288">
            <v>510957</v>
          </cell>
          <cell r="L288">
            <v>137</v>
          </cell>
          <cell r="M288">
            <v>18956</v>
          </cell>
          <cell r="R288">
            <v>64067</v>
          </cell>
          <cell r="X288">
            <v>42006</v>
          </cell>
          <cell r="AA288">
            <v>29376</v>
          </cell>
          <cell r="AE288">
            <v>15957.570370370371</v>
          </cell>
          <cell r="AG288">
            <v>6.9123725150767914</v>
          </cell>
          <cell r="AJ288">
            <v>0.18685321350762527</v>
          </cell>
          <cell r="AL288">
            <v>0.18240229930243426</v>
          </cell>
          <cell r="AM288">
            <v>52138.571428571428</v>
          </cell>
          <cell r="AN288">
            <v>32705.571428571428</v>
          </cell>
          <cell r="AO288">
            <v>1.5941801091120342</v>
          </cell>
        </row>
        <row r="289">
          <cell r="A289">
            <v>44180</v>
          </cell>
          <cell r="B289">
            <v>6120</v>
          </cell>
          <cell r="E289">
            <v>629429</v>
          </cell>
          <cell r="F289">
            <v>93662</v>
          </cell>
          <cell r="I289">
            <v>516656</v>
          </cell>
          <cell r="L289">
            <v>155</v>
          </cell>
          <cell r="M289">
            <v>19111</v>
          </cell>
          <cell r="R289">
            <v>65666</v>
          </cell>
          <cell r="X289">
            <v>60700</v>
          </cell>
          <cell r="AA289">
            <v>38849</v>
          </cell>
          <cell r="AE289">
            <v>16101.455555555556</v>
          </cell>
          <cell r="AG289">
            <v>6.9068838582270597</v>
          </cell>
          <cell r="AJ289">
            <v>0.15753301243275245</v>
          </cell>
          <cell r="AL289">
            <v>0.1817603701190339</v>
          </cell>
          <cell r="AM289">
            <v>53264.428571428572</v>
          </cell>
          <cell r="AN289">
            <v>33471.857142857145</v>
          </cell>
          <cell r="AO289">
            <v>1.5913197867718296</v>
          </cell>
        </row>
        <row r="290">
          <cell r="A290">
            <v>44181</v>
          </cell>
          <cell r="B290">
            <v>6725</v>
          </cell>
          <cell r="E290">
            <v>636154</v>
          </cell>
          <cell r="F290">
            <v>94922</v>
          </cell>
          <cell r="I290">
            <v>521984</v>
          </cell>
          <cell r="L290">
            <v>137</v>
          </cell>
          <cell r="M290">
            <v>19248</v>
          </cell>
          <cell r="R290">
            <v>62364</v>
          </cell>
          <cell r="X290">
            <v>61291</v>
          </cell>
          <cell r="AA290">
            <v>36592</v>
          </cell>
          <cell r="AE290">
            <v>16236.981481481482</v>
          </cell>
          <cell r="AG290">
            <v>6.8913895063145088</v>
          </cell>
          <cell r="AJ290">
            <v>0.18378334062090074</v>
          </cell>
          <cell r="AL290">
            <v>0.17993934628776817</v>
          </cell>
          <cell r="AM290">
            <v>54015.428571428572</v>
          </cell>
          <cell r="AN290">
            <v>34340.142857142855</v>
          </cell>
          <cell r="AO290">
            <v>1.5729529372121758</v>
          </cell>
        </row>
        <row r="291">
          <cell r="A291">
            <v>44182</v>
          </cell>
          <cell r="B291">
            <v>7354</v>
          </cell>
          <cell r="E291">
            <v>643508</v>
          </cell>
          <cell r="F291">
            <v>97139</v>
          </cell>
          <cell r="I291">
            <v>526979</v>
          </cell>
          <cell r="L291">
            <v>142</v>
          </cell>
          <cell r="M291">
            <v>19390</v>
          </cell>
          <cell r="R291">
            <v>62250</v>
          </cell>
          <cell r="X291">
            <v>60629</v>
          </cell>
          <cell r="AA291">
            <v>43461</v>
          </cell>
          <cell r="AE291">
            <v>16397.948148148149</v>
          </cell>
          <cell r="AG291">
            <v>6.8801724298687814</v>
          </cell>
          <cell r="AJ291">
            <v>0.16920917604288901</v>
          </cell>
          <cell r="AL291">
            <v>0.17746237757783262</v>
          </cell>
          <cell r="AM291">
            <v>55590.571428571428</v>
          </cell>
          <cell r="AN291">
            <v>35882.857142857145</v>
          </cell>
          <cell r="AO291">
            <v>1.5492236643044828</v>
          </cell>
        </row>
        <row r="292">
          <cell r="A292">
            <v>44183</v>
          </cell>
          <cell r="B292">
            <v>6689</v>
          </cell>
          <cell r="E292">
            <v>650197</v>
          </cell>
          <cell r="F292">
            <v>98688</v>
          </cell>
          <cell r="I292">
            <v>531995</v>
          </cell>
          <cell r="L292">
            <v>124</v>
          </cell>
          <cell r="M292">
            <v>19514</v>
          </cell>
          <cell r="R292">
            <v>62717</v>
          </cell>
          <cell r="X292">
            <v>67678</v>
          </cell>
          <cell r="AA292">
            <v>38514</v>
          </cell>
          <cell r="AE292">
            <v>16540.592592592591</v>
          </cell>
          <cell r="AG292">
            <v>6.8686259702828529</v>
          </cell>
          <cell r="AJ292">
            <v>0.17367710442955808</v>
          </cell>
          <cell r="AL292">
            <v>0.1798821966483666</v>
          </cell>
          <cell r="AM292">
            <v>57534.285714285717</v>
          </cell>
          <cell r="AN292">
            <v>35701.142857142855</v>
          </cell>
          <cell r="AO292">
            <v>1.6115530515229606</v>
          </cell>
        </row>
        <row r="293">
          <cell r="A293">
            <v>44184</v>
          </cell>
          <cell r="B293">
            <v>7751</v>
          </cell>
          <cell r="E293">
            <v>657948</v>
          </cell>
          <cell r="F293">
            <v>102029</v>
          </cell>
          <cell r="I293">
            <v>536260</v>
          </cell>
          <cell r="L293">
            <v>145</v>
          </cell>
          <cell r="M293">
            <v>19659</v>
          </cell>
          <cell r="R293">
            <v>64071</v>
          </cell>
          <cell r="X293">
            <v>63768</v>
          </cell>
          <cell r="AA293">
            <v>41914</v>
          </cell>
          <cell r="AE293">
            <v>16695.829629629628</v>
          </cell>
          <cell r="AG293">
            <v>6.851413789539599</v>
          </cell>
          <cell r="AJ293">
            <v>0.184926277616071</v>
          </cell>
          <cell r="AL293">
            <v>0.18231235214699296</v>
          </cell>
          <cell r="AM293">
            <v>58160</v>
          </cell>
          <cell r="AN293">
            <v>36293.285714285717</v>
          </cell>
          <cell r="AO293">
            <v>1.6025002656925915</v>
          </cell>
        </row>
        <row r="294">
          <cell r="A294">
            <v>44185</v>
          </cell>
          <cell r="B294">
            <v>6982</v>
          </cell>
          <cell r="E294">
            <v>664930</v>
          </cell>
          <cell r="F294">
            <v>103239</v>
          </cell>
          <cell r="I294">
            <v>541811</v>
          </cell>
          <cell r="L294">
            <v>221</v>
          </cell>
          <cell r="M294">
            <v>19880</v>
          </cell>
          <cell r="R294">
            <v>66702</v>
          </cell>
          <cell r="X294">
            <v>48134</v>
          </cell>
          <cell r="AA294">
            <v>28837</v>
          </cell>
          <cell r="AE294">
            <v>16802.633333333335</v>
          </cell>
          <cell r="AG294">
            <v>6.822839998195299</v>
          </cell>
          <cell r="AJ294">
            <v>0.24211949925443008</v>
          </cell>
          <cell r="AL294">
            <v>0.18292091029459159</v>
          </cell>
          <cell r="AM294">
            <v>57743.714285714283</v>
          </cell>
          <cell r="AN294">
            <v>36791.857142857145</v>
          </cell>
          <cell r="AO294">
            <v>1.569469952590441</v>
          </cell>
        </row>
        <row r="295">
          <cell r="A295">
            <v>44186</v>
          </cell>
          <cell r="B295">
            <v>6848</v>
          </cell>
          <cell r="E295">
            <v>671778</v>
          </cell>
          <cell r="F295">
            <v>104809</v>
          </cell>
          <cell r="I295">
            <v>546884</v>
          </cell>
          <cell r="L295">
            <v>205</v>
          </cell>
          <cell r="M295">
            <v>20085</v>
          </cell>
          <cell r="R295">
            <v>67509</v>
          </cell>
          <cell r="X295">
            <v>37445</v>
          </cell>
          <cell r="AA295">
            <v>24753</v>
          </cell>
          <cell r="AE295">
            <v>16894.31111111111</v>
          </cell>
          <cell r="AG295">
            <v>6.7901360270803748</v>
          </cell>
          <cell r="AJ295">
            <v>0.27665333494929906</v>
          </cell>
          <cell r="AL295">
            <v>0.19163767199114345</v>
          </cell>
          <cell r="AM295">
            <v>57092.142857142855</v>
          </cell>
          <cell r="AN295">
            <v>36131.428571428572</v>
          </cell>
          <cell r="AO295">
            <v>1.5801241499288312</v>
          </cell>
        </row>
        <row r="296">
          <cell r="A296">
            <v>44187</v>
          </cell>
          <cell r="B296">
            <v>6347</v>
          </cell>
          <cell r="E296">
            <v>678125</v>
          </cell>
          <cell r="F296">
            <v>105146</v>
          </cell>
          <cell r="I296">
            <v>552722</v>
          </cell>
          <cell r="L296">
            <v>172</v>
          </cell>
          <cell r="M296">
            <v>20257</v>
          </cell>
          <cell r="R296">
            <v>69343</v>
          </cell>
          <cell r="X296">
            <v>49806</v>
          </cell>
          <cell r="AA296">
            <v>30768</v>
          </cell>
          <cell r="AE296">
            <v>17008.266666666666</v>
          </cell>
          <cell r="AG296">
            <v>6.7719550230414747</v>
          </cell>
          <cell r="AJ296">
            <v>0.2062857514300572</v>
          </cell>
          <cell r="AL296">
            <v>0.19888988273926947</v>
          </cell>
          <cell r="AM296">
            <v>55535.857142857145</v>
          </cell>
          <cell r="AN296">
            <v>34977</v>
          </cell>
          <cell r="AO296">
            <v>1.5877821752253523</v>
          </cell>
        </row>
        <row r="297">
          <cell r="A297">
            <v>44188</v>
          </cell>
          <cell r="B297">
            <v>7514</v>
          </cell>
          <cell r="E297">
            <v>685639</v>
          </cell>
          <cell r="F297">
            <v>106528</v>
          </cell>
          <cell r="I297">
            <v>558703</v>
          </cell>
          <cell r="L297">
            <v>151</v>
          </cell>
          <cell r="M297">
            <v>20408</v>
          </cell>
          <cell r="R297">
            <v>66914</v>
          </cell>
          <cell r="X297">
            <v>52672</v>
          </cell>
          <cell r="AA297">
            <v>33554</v>
          </cell>
          <cell r="AE297">
            <v>17132.54074074074</v>
          </cell>
          <cell r="AG297">
            <v>6.7466786457596486</v>
          </cell>
          <cell r="AJ297">
            <v>0.22393753352804435</v>
          </cell>
          <cell r="AL297">
            <v>0.20465175909115346</v>
          </cell>
          <cell r="AM297">
            <v>54304.571428571428</v>
          </cell>
          <cell r="AN297">
            <v>34543</v>
          </cell>
          <cell r="AO297">
            <v>1.5720861369473245</v>
          </cell>
        </row>
        <row r="298">
          <cell r="A298">
            <v>44189</v>
          </cell>
          <cell r="B298">
            <v>7199</v>
          </cell>
          <cell r="E298">
            <v>692838</v>
          </cell>
          <cell r="F298">
            <v>108269</v>
          </cell>
          <cell r="I298">
            <v>563980</v>
          </cell>
          <cell r="L298">
            <v>181</v>
          </cell>
          <cell r="M298">
            <v>20589</v>
          </cell>
          <cell r="R298">
            <v>68219</v>
          </cell>
          <cell r="X298">
            <v>61068</v>
          </cell>
          <cell r="AA298">
            <v>40082</v>
          </cell>
          <cell r="AE298">
            <v>17280.992592592593</v>
          </cell>
          <cell r="AG298">
            <v>6.7344285388503513</v>
          </cell>
          <cell r="AJ298">
            <v>0.1796068060476024</v>
          </cell>
          <cell r="AL298">
            <v>0.20690204762983283</v>
          </cell>
          <cell r="AM298">
            <v>54367.285714285717</v>
          </cell>
          <cell r="AN298">
            <v>34060.285714285717</v>
          </cell>
          <cell r="AO298">
            <v>1.5962075647381533</v>
          </cell>
        </row>
        <row r="299">
          <cell r="A299">
            <v>44190</v>
          </cell>
          <cell r="B299">
            <v>7259</v>
          </cell>
          <cell r="E299">
            <v>700097</v>
          </cell>
          <cell r="F299">
            <v>108946</v>
          </cell>
          <cell r="I299">
            <v>570304</v>
          </cell>
          <cell r="L299">
            <v>258</v>
          </cell>
          <cell r="M299">
            <v>20847</v>
          </cell>
          <cell r="R299">
            <v>67464</v>
          </cell>
          <cell r="X299">
            <v>50393</v>
          </cell>
          <cell r="AA299">
            <v>35131</v>
          </cell>
          <cell r="AE299">
            <v>17411.107407407406</v>
          </cell>
          <cell r="AG299">
            <v>6.714782380155893</v>
          </cell>
          <cell r="AJ299">
            <v>0.20662662605675899</v>
          </cell>
          <cell r="AL299">
            <v>0.21230519190432226</v>
          </cell>
          <cell r="AM299">
            <v>51898</v>
          </cell>
          <cell r="AN299">
            <v>33577</v>
          </cell>
          <cell r="AO299">
            <v>1.5456413616463651</v>
          </cell>
        </row>
        <row r="300">
          <cell r="A300">
            <v>44191</v>
          </cell>
          <cell r="B300">
            <v>6740</v>
          </cell>
          <cell r="E300">
            <v>706837</v>
          </cell>
          <cell r="F300">
            <v>109150</v>
          </cell>
          <cell r="I300">
            <v>576693</v>
          </cell>
          <cell r="L300">
            <v>147</v>
          </cell>
          <cell r="M300">
            <v>20994</v>
          </cell>
          <cell r="R300">
            <v>68061</v>
          </cell>
          <cell r="X300">
            <v>44581</v>
          </cell>
          <cell r="AA300">
            <v>31232</v>
          </cell>
          <cell r="AE300">
            <v>17526.781481481481</v>
          </cell>
          <cell r="AG300">
            <v>6.6949395688114794</v>
          </cell>
          <cell r="AJ300">
            <v>0.21580430327868852</v>
          </cell>
          <cell r="AL300">
            <v>0.21790717472599472</v>
          </cell>
          <cell r="AM300">
            <v>49157</v>
          </cell>
          <cell r="AN300">
            <v>32051</v>
          </cell>
          <cell r="AO300">
            <v>1.5337118966646905</v>
          </cell>
        </row>
        <row r="301">
          <cell r="A301">
            <v>44192</v>
          </cell>
          <cell r="B301">
            <v>6528</v>
          </cell>
          <cell r="E301">
            <v>713365</v>
          </cell>
          <cell r="F301">
            <v>108452</v>
          </cell>
          <cell r="I301">
            <v>583676</v>
          </cell>
          <cell r="L301">
            <v>243</v>
          </cell>
          <cell r="M301">
            <v>21237</v>
          </cell>
          <cell r="R301">
            <v>69325</v>
          </cell>
          <cell r="X301">
            <v>41963</v>
          </cell>
          <cell r="AA301">
            <v>29425</v>
          </cell>
          <cell r="AJ301">
            <v>0.22185216652506373</v>
          </cell>
          <cell r="AL301">
            <v>0.21531930027340015</v>
          </cell>
          <cell r="AM301">
            <v>48275.428571428572</v>
          </cell>
          <cell r="AN301">
            <v>32135</v>
          </cell>
          <cell r="AO301">
            <v>1.5022694436417792</v>
          </cell>
        </row>
        <row r="302">
          <cell r="A302">
            <v>44193</v>
          </cell>
          <cell r="B302">
            <v>5854</v>
          </cell>
          <cell r="E302">
            <v>719219</v>
          </cell>
          <cell r="F302">
            <v>107789</v>
          </cell>
          <cell r="I302">
            <v>589978</v>
          </cell>
          <cell r="L302">
            <v>215</v>
          </cell>
          <cell r="M302">
            <v>21452</v>
          </cell>
          <cell r="R302">
            <v>69156</v>
          </cell>
          <cell r="X302">
            <v>34796</v>
          </cell>
          <cell r="AA302">
            <v>26630</v>
          </cell>
          <cell r="AJ302">
            <v>0.21982726248591813</v>
          </cell>
          <cell r="AL302">
            <v>0.20915519658586909</v>
          </cell>
          <cell r="AM302">
            <v>47897</v>
          </cell>
          <cell r="AN302">
            <v>32403.142857142859</v>
          </cell>
          <cell r="AO302">
            <v>1.4781590850975654</v>
          </cell>
        </row>
        <row r="303">
          <cell r="A303">
            <v>44194</v>
          </cell>
          <cell r="B303">
            <v>7903</v>
          </cell>
          <cell r="E303">
            <v>727122</v>
          </cell>
          <cell r="F303">
            <v>108636</v>
          </cell>
          <cell r="I303">
            <v>596783</v>
          </cell>
          <cell r="L303">
            <v>251</v>
          </cell>
          <cell r="M303">
            <v>21703</v>
          </cell>
          <cell r="R303">
            <v>68181</v>
          </cell>
          <cell r="X303">
            <v>65143</v>
          </cell>
          <cell r="AA303">
            <v>42805</v>
          </cell>
          <cell r="AJ303">
            <v>0.18462796402289453</v>
          </cell>
          <cell r="AL303">
            <v>0.20512938595573121</v>
          </cell>
          <cell r="AM303">
            <v>50088</v>
          </cell>
          <cell r="AN303">
            <v>34122.714285714283</v>
          </cell>
          <cell r="AO303">
            <v>1.4678785392218843</v>
          </cell>
        </row>
        <row r="304">
          <cell r="A304">
            <v>44195</v>
          </cell>
          <cell r="B304">
            <v>8002</v>
          </cell>
          <cell r="E304">
            <v>735124</v>
          </cell>
          <cell r="F304">
            <v>109439</v>
          </cell>
          <cell r="I304">
            <v>603741</v>
          </cell>
          <cell r="L304">
            <v>241</v>
          </cell>
          <cell r="M304">
            <v>21944</v>
          </cell>
          <cell r="R304">
            <v>67615</v>
          </cell>
          <cell r="X304">
            <v>72922</v>
          </cell>
          <cell r="AA304">
            <v>44389</v>
          </cell>
          <cell r="AJ304">
            <v>0.18026988668363783</v>
          </cell>
          <cell r="AL304">
            <v>0.19818257547237819</v>
          </cell>
          <cell r="AM304">
            <v>52980.857142857145</v>
          </cell>
          <cell r="AN304">
            <v>35670.571428571428</v>
          </cell>
          <cell r="AO304">
            <v>1.4852819851498236</v>
          </cell>
        </row>
        <row r="305">
          <cell r="A305">
            <v>44196</v>
          </cell>
          <cell r="B305">
            <v>8074</v>
          </cell>
          <cell r="E305">
            <v>743198</v>
          </cell>
          <cell r="F305">
            <v>109963</v>
          </cell>
          <cell r="I305">
            <v>611097</v>
          </cell>
          <cell r="L305">
            <v>194</v>
          </cell>
          <cell r="M305">
            <v>22138</v>
          </cell>
          <cell r="R305">
            <v>68316</v>
          </cell>
          <cell r="X305">
            <v>57800</v>
          </cell>
          <cell r="AA305">
            <v>37265</v>
          </cell>
          <cell r="AJ305">
            <v>0.21666443043069905</v>
          </cell>
          <cell r="AL305">
            <v>0.20398822085491966</v>
          </cell>
          <cell r="AM305">
            <v>52514</v>
          </cell>
          <cell r="AN305">
            <v>35268.142857142855</v>
          </cell>
          <cell r="AO305">
            <v>1.4889924942380215</v>
          </cell>
        </row>
        <row r="306">
          <cell r="A306">
            <v>44197</v>
          </cell>
          <cell r="B306">
            <v>8072</v>
          </cell>
          <cell r="E306">
            <v>751270</v>
          </cell>
          <cell r="F306">
            <v>111005</v>
          </cell>
          <cell r="I306">
            <v>617936</v>
          </cell>
          <cell r="L306">
            <v>191</v>
          </cell>
          <cell r="M306">
            <v>22329</v>
          </cell>
          <cell r="R306">
            <v>68418</v>
          </cell>
          <cell r="X306">
            <v>40785</v>
          </cell>
          <cell r="AA306">
            <v>27401</v>
          </cell>
          <cell r="AJ306">
            <v>0.29458778876683334</v>
          </cell>
          <cell r="AL306">
            <v>0.21398135874587595</v>
          </cell>
          <cell r="AM306">
            <v>51141.428571428572</v>
          </cell>
          <cell r="AN306">
            <v>34163.857142857145</v>
          </cell>
          <cell r="AO306">
            <v>1.4969453934191104</v>
          </cell>
        </row>
        <row r="307">
          <cell r="A307">
            <v>44198</v>
          </cell>
          <cell r="B307">
            <v>7203</v>
          </cell>
          <cell r="E307">
            <v>758473</v>
          </cell>
          <cell r="F307">
            <v>110400</v>
          </cell>
          <cell r="I307">
            <v>625518</v>
          </cell>
          <cell r="L307">
            <v>226</v>
          </cell>
          <cell r="M307">
            <v>22555</v>
          </cell>
          <cell r="R307">
            <v>69619</v>
          </cell>
          <cell r="X307">
            <v>33530</v>
          </cell>
          <cell r="AA307">
            <v>24379</v>
          </cell>
          <cell r="AJ307">
            <v>0.29545920669428605</v>
          </cell>
          <cell r="AL307">
            <v>0.22228727388567934</v>
          </cell>
          <cell r="AM307">
            <v>49562.714285714283</v>
          </cell>
          <cell r="AN307">
            <v>33184.857142857145</v>
          </cell>
          <cell r="AO307">
            <v>1.4935340559807828</v>
          </cell>
        </row>
        <row r="308">
          <cell r="A308">
            <v>44199</v>
          </cell>
          <cell r="B308">
            <v>6877</v>
          </cell>
          <cell r="E308">
            <v>765350</v>
          </cell>
          <cell r="F308">
            <v>110679</v>
          </cell>
          <cell r="I308">
            <v>631937</v>
          </cell>
          <cell r="L308">
            <v>179</v>
          </cell>
          <cell r="M308">
            <v>22734</v>
          </cell>
          <cell r="R308">
            <v>72027</v>
          </cell>
          <cell r="X308">
            <v>41503</v>
          </cell>
          <cell r="AA308">
            <v>27778</v>
          </cell>
          <cell r="AJ308">
            <v>0.24757001943984447</v>
          </cell>
          <cell r="AL308">
            <v>0.22538771369235239</v>
          </cell>
          <cell r="AM308">
            <v>49497</v>
          </cell>
          <cell r="AN308">
            <v>32949.571428571428</v>
          </cell>
          <cell r="AO308">
            <v>1.5022046677390124</v>
          </cell>
        </row>
        <row r="309">
          <cell r="A309">
            <v>44200</v>
          </cell>
          <cell r="B309">
            <v>6753</v>
          </cell>
          <cell r="E309">
            <v>772103</v>
          </cell>
          <cell r="F309">
            <v>110089</v>
          </cell>
          <cell r="I309">
            <v>639103</v>
          </cell>
          <cell r="L309">
            <v>177</v>
          </cell>
          <cell r="M309">
            <v>22911</v>
          </cell>
          <cell r="R309">
            <v>72380</v>
          </cell>
          <cell r="X309">
            <v>45868</v>
          </cell>
          <cell r="AA309">
            <v>30671</v>
          </cell>
          <cell r="AJ309">
            <v>0.22017540999641355</v>
          </cell>
          <cell r="AL309">
            <v>0.22533746932097082</v>
          </cell>
          <cell r="AM309">
            <v>51078.714285714283</v>
          </cell>
          <cell r="AN309">
            <v>33526.857142857145</v>
          </cell>
          <cell r="AO309">
            <v>1.5235163280610853</v>
          </cell>
        </row>
        <row r="310">
          <cell r="A310">
            <v>44201</v>
          </cell>
          <cell r="B310">
            <v>7445</v>
          </cell>
          <cell r="E310">
            <v>779548</v>
          </cell>
          <cell r="F310">
            <v>110693</v>
          </cell>
          <cell r="I310">
            <v>645746</v>
          </cell>
          <cell r="L310">
            <v>198</v>
          </cell>
          <cell r="M310">
            <v>23109</v>
          </cell>
          <cell r="R310">
            <v>70201</v>
          </cell>
          <cell r="X310">
            <v>60520</v>
          </cell>
          <cell r="AA310">
            <v>38309</v>
          </cell>
          <cell r="AJ310">
            <v>0.19434075543605941</v>
          </cell>
          <cell r="AL310">
            <v>0.22774900952248558</v>
          </cell>
          <cell r="AM310">
            <v>50418.285714285717</v>
          </cell>
          <cell r="AN310">
            <v>32884.571428571428</v>
          </cell>
          <cell r="AO310">
            <v>1.5331896851324114</v>
          </cell>
        </row>
        <row r="311">
          <cell r="A311">
            <v>44202</v>
          </cell>
          <cell r="B311">
            <v>8854</v>
          </cell>
          <cell r="E311">
            <v>788402</v>
          </cell>
          <cell r="F311">
            <v>112593</v>
          </cell>
          <cell r="I311">
            <v>652513</v>
          </cell>
          <cell r="L311">
            <v>187</v>
          </cell>
          <cell r="M311">
            <v>23296</v>
          </cell>
          <cell r="R311">
            <v>70029</v>
          </cell>
          <cell r="X311">
            <v>67908</v>
          </cell>
          <cell r="AA311">
            <v>44734</v>
          </cell>
          <cell r="AJ311">
            <v>0.19792551526802879</v>
          </cell>
          <cell r="AL311">
            <v>0.23110390089226457</v>
          </cell>
          <cell r="AM311">
            <v>49702</v>
          </cell>
          <cell r="AN311">
            <v>32933.857142857145</v>
          </cell>
          <cell r="AO311">
            <v>1.5091460372955317</v>
          </cell>
        </row>
        <row r="312">
          <cell r="A312">
            <v>44203</v>
          </cell>
          <cell r="B312">
            <v>9321</v>
          </cell>
          <cell r="E312">
            <v>797723</v>
          </cell>
          <cell r="F312">
            <v>114766</v>
          </cell>
          <cell r="I312">
            <v>659437</v>
          </cell>
          <cell r="L312">
            <v>224</v>
          </cell>
          <cell r="M312">
            <v>23520</v>
          </cell>
          <cell r="R312">
            <v>68753</v>
          </cell>
          <cell r="X312">
            <v>68019</v>
          </cell>
          <cell r="AA312">
            <v>44791</v>
          </cell>
          <cell r="AJ312">
            <v>0.20809984148601282</v>
          </cell>
          <cell r="AL312">
            <v>0.22903601147595384</v>
          </cell>
          <cell r="AM312">
            <v>51161.857142857145</v>
          </cell>
          <cell r="AN312">
            <v>34009</v>
          </cell>
          <cell r="AO312">
            <v>1.5043622906541547</v>
          </cell>
        </row>
        <row r="313">
          <cell r="A313">
            <v>44204</v>
          </cell>
          <cell r="B313">
            <v>10617</v>
          </cell>
          <cell r="E313">
            <v>808340</v>
          </cell>
          <cell r="F313">
            <v>117704</v>
          </cell>
          <cell r="I313">
            <v>666883</v>
          </cell>
          <cell r="L313">
            <v>233</v>
          </cell>
          <cell r="M313">
            <v>23753</v>
          </cell>
          <cell r="R313">
            <v>69121</v>
          </cell>
          <cell r="X313">
            <v>66619</v>
          </cell>
          <cell r="AA313">
            <v>42605</v>
          </cell>
          <cell r="AJ313">
            <v>0.24919610374369205</v>
          </cell>
          <cell r="AL313">
            <v>0.22533531806354559</v>
          </cell>
          <cell r="AM313">
            <v>54852.428571428572</v>
          </cell>
          <cell r="AN313">
            <v>36181</v>
          </cell>
          <cell r="AO313">
            <v>1.5160561778676258</v>
          </cell>
        </row>
        <row r="314">
          <cell r="A314">
            <v>44205</v>
          </cell>
          <cell r="B314">
            <v>10046</v>
          </cell>
          <cell r="E314">
            <v>818386</v>
          </cell>
          <cell r="F314">
            <v>120928</v>
          </cell>
          <cell r="I314">
            <v>673511</v>
          </cell>
          <cell r="L314">
            <v>194</v>
          </cell>
          <cell r="M314">
            <v>23947</v>
          </cell>
          <cell r="R314">
            <v>69865</v>
          </cell>
          <cell r="X314">
            <v>57058</v>
          </cell>
          <cell r="AA314">
            <v>39508</v>
          </cell>
          <cell r="AJ314">
            <v>0.25427761466032195</v>
          </cell>
          <cell r="AL314">
            <v>0.22322612855631233</v>
          </cell>
          <cell r="AM314">
            <v>58213.571428571428</v>
          </cell>
          <cell r="AN314">
            <v>38342.285714285717</v>
          </cell>
          <cell r="AO314">
            <v>1.5182603317486101</v>
          </cell>
        </row>
        <row r="315">
          <cell r="A315">
            <v>44206</v>
          </cell>
          <cell r="B315">
            <v>9640</v>
          </cell>
          <cell r="E315">
            <v>828026</v>
          </cell>
          <cell r="F315">
            <v>122873</v>
          </cell>
          <cell r="I315">
            <v>681024</v>
          </cell>
          <cell r="L315">
            <v>182</v>
          </cell>
          <cell r="M315">
            <v>24129</v>
          </cell>
          <cell r="R315">
            <v>70381</v>
          </cell>
          <cell r="X315">
            <v>46025</v>
          </cell>
          <cell r="AA315">
            <v>31743</v>
          </cell>
          <cell r="AJ315">
            <v>0.30368900229971962</v>
          </cell>
          <cell r="AL315">
            <v>0.23012105257360635</v>
          </cell>
          <cell r="AM315">
            <v>58859.571428571428</v>
          </cell>
          <cell r="AN315">
            <v>38908.714285714283</v>
          </cell>
          <cell r="AO315">
            <v>1.5127606375362113</v>
          </cell>
        </row>
        <row r="316">
          <cell r="A316">
            <v>44207</v>
          </cell>
          <cell r="B316">
            <v>8692</v>
          </cell>
          <cell r="E316">
            <v>836718</v>
          </cell>
          <cell r="F316">
            <v>123636</v>
          </cell>
          <cell r="I316">
            <v>688739</v>
          </cell>
          <cell r="L316">
            <v>214</v>
          </cell>
          <cell r="M316">
            <v>24343</v>
          </cell>
          <cell r="R316">
            <v>68572</v>
          </cell>
          <cell r="X316">
            <v>38061</v>
          </cell>
          <cell r="AA316">
            <v>27948</v>
          </cell>
          <cell r="AJ316">
            <v>0.31100615428653211</v>
          </cell>
          <cell r="AL316">
            <v>0.23963610470334301</v>
          </cell>
          <cell r="AM316">
            <v>57744.285714285717</v>
          </cell>
          <cell r="AN316">
            <v>38519.714285714283</v>
          </cell>
          <cell r="AO316">
            <v>1.4990839570090271</v>
          </cell>
        </row>
        <row r="317">
          <cell r="A317">
            <v>44208</v>
          </cell>
          <cell r="B317">
            <v>10047</v>
          </cell>
          <cell r="E317">
            <v>846765</v>
          </cell>
          <cell r="F317">
            <v>126313</v>
          </cell>
          <cell r="I317">
            <v>695807</v>
          </cell>
          <cell r="L317">
            <v>302</v>
          </cell>
          <cell r="M317">
            <v>24645</v>
          </cell>
          <cell r="R317">
            <v>54827</v>
          </cell>
          <cell r="X317">
            <v>70309</v>
          </cell>
          <cell r="AA317">
            <v>40548</v>
          </cell>
          <cell r="AJ317">
            <v>0.24778040840485352</v>
          </cell>
          <cell r="AL317">
            <v>0.24723312380230766</v>
          </cell>
          <cell r="AM317">
            <v>59142.714285714283</v>
          </cell>
          <cell r="AN317">
            <v>38839.571428571428</v>
          </cell>
          <cell r="AO317">
            <v>1.5227437407357003</v>
          </cell>
        </row>
        <row r="318">
          <cell r="A318">
            <v>44209</v>
          </cell>
          <cell r="B318">
            <v>11278</v>
          </cell>
          <cell r="E318">
            <v>858043</v>
          </cell>
          <cell r="F318">
            <v>129628</v>
          </cell>
          <cell r="I318">
            <v>703464</v>
          </cell>
          <cell r="L318">
            <v>306</v>
          </cell>
          <cell r="M318">
            <v>24951</v>
          </cell>
          <cell r="R318">
            <v>59667</v>
          </cell>
          <cell r="X318">
            <v>71689</v>
          </cell>
          <cell r="AA318">
            <v>46977</v>
          </cell>
          <cell r="AJ318">
            <v>0.2400749302850331</v>
          </cell>
          <cell r="AL318">
            <v>0.25405296950240769</v>
          </cell>
          <cell r="AM318">
            <v>59682.857142857145</v>
          </cell>
          <cell r="AN318">
            <v>39160</v>
          </cell>
          <cell r="AO318">
            <v>1.5240770465489568</v>
          </cell>
          <cell r="AQ318">
            <v>66</v>
          </cell>
          <cell r="AT318">
            <v>2.4444444444444445E-7</v>
          </cell>
          <cell r="AV318">
            <v>66</v>
          </cell>
        </row>
        <row r="319">
          <cell r="A319">
            <v>44210</v>
          </cell>
          <cell r="B319">
            <v>11557</v>
          </cell>
          <cell r="E319">
            <v>869600</v>
          </cell>
          <cell r="F319">
            <v>133149</v>
          </cell>
          <cell r="I319">
            <v>711205</v>
          </cell>
          <cell r="L319">
            <v>295</v>
          </cell>
          <cell r="M319">
            <v>25246</v>
          </cell>
          <cell r="R319">
            <v>64032</v>
          </cell>
          <cell r="X319">
            <v>70376</v>
          </cell>
          <cell r="AA319">
            <v>46097</v>
          </cell>
          <cell r="AJ319">
            <v>0.25071045838123956</v>
          </cell>
          <cell r="AL319">
            <v>0.26096664802887165</v>
          </cell>
          <cell r="AM319">
            <v>60019.571428571428</v>
          </cell>
          <cell r="AN319">
            <v>39346.571428571428</v>
          </cell>
          <cell r="AO319">
            <v>1.525407913559359</v>
          </cell>
          <cell r="AQ319">
            <v>7760</v>
          </cell>
          <cell r="AT319">
            <v>2.8740740740740741E-5</v>
          </cell>
          <cell r="AV319">
            <v>7694</v>
          </cell>
        </row>
        <row r="320">
          <cell r="A320">
            <v>44211</v>
          </cell>
          <cell r="B320">
            <v>12818</v>
          </cell>
          <cell r="E320">
            <v>882418</v>
          </cell>
          <cell r="F320">
            <v>138238</v>
          </cell>
          <cell r="I320">
            <v>718696</v>
          </cell>
          <cell r="L320">
            <v>238</v>
          </cell>
          <cell r="M320">
            <v>25484</v>
          </cell>
          <cell r="R320">
            <v>66573</v>
          </cell>
          <cell r="X320">
            <v>72957</v>
          </cell>
          <cell r="AA320">
            <v>49466</v>
          </cell>
          <cell r="AJ320">
            <v>0.25912748150244613</v>
          </cell>
          <cell r="AL320">
            <v>0.26242086954057398</v>
          </cell>
          <cell r="AM320">
            <v>60925</v>
          </cell>
          <cell r="AN320">
            <v>40326.714285714283</v>
          </cell>
          <cell r="AO320">
            <v>1.510785122942254</v>
          </cell>
          <cell r="AQ320">
            <v>18958</v>
          </cell>
          <cell r="AT320">
            <v>7.0214814814814811E-5</v>
          </cell>
          <cell r="AV320">
            <v>11198</v>
          </cell>
        </row>
        <row r="321">
          <cell r="A321">
            <v>44212</v>
          </cell>
          <cell r="B321">
            <v>14224</v>
          </cell>
          <cell r="E321">
            <v>896642</v>
          </cell>
          <cell r="F321">
            <v>143517</v>
          </cell>
          <cell r="I321">
            <v>727358</v>
          </cell>
          <cell r="L321">
            <v>283</v>
          </cell>
          <cell r="M321">
            <v>25767</v>
          </cell>
          <cell r="R321">
            <v>69414</v>
          </cell>
          <cell r="X321">
            <v>63300</v>
          </cell>
          <cell r="AA321">
            <v>45358</v>
          </cell>
          <cell r="AJ321">
            <v>0.31359407381277832</v>
          </cell>
          <cell r="AL321">
            <v>0.27159302692816262</v>
          </cell>
          <cell r="AM321">
            <v>61816.714285714283</v>
          </cell>
          <cell r="AN321">
            <v>41162.428571428572</v>
          </cell>
          <cell r="AO321">
            <v>1.5017751972152136</v>
          </cell>
          <cell r="AQ321">
            <v>24414</v>
          </cell>
          <cell r="AT321">
            <v>9.0422222222222228E-5</v>
          </cell>
          <cell r="AV321">
            <v>5456</v>
          </cell>
        </row>
        <row r="322">
          <cell r="A322">
            <v>44213</v>
          </cell>
          <cell r="B322">
            <v>11287</v>
          </cell>
          <cell r="E322">
            <v>907929</v>
          </cell>
          <cell r="F322">
            <v>145482</v>
          </cell>
          <cell r="I322">
            <v>736460</v>
          </cell>
          <cell r="L322">
            <v>220</v>
          </cell>
          <cell r="M322">
            <v>25987</v>
          </cell>
          <cell r="R322">
            <v>73243</v>
          </cell>
          <cell r="X322">
            <v>46138</v>
          </cell>
          <cell r="AA322">
            <v>34370</v>
          </cell>
          <cell r="AJ322">
            <v>0.32839685772475996</v>
          </cell>
          <cell r="AL322">
            <v>0.27480362080587695</v>
          </cell>
          <cell r="AM322">
            <v>61832.857142857145</v>
          </cell>
          <cell r="AN322">
            <v>41537.714285714283</v>
          </cell>
          <cell r="AO322">
            <v>1.4885955620365658</v>
          </cell>
          <cell r="AQ322">
            <v>24540</v>
          </cell>
          <cell r="AT322">
            <v>9.0888888888888888E-5</v>
          </cell>
          <cell r="AV322">
            <v>126</v>
          </cell>
        </row>
        <row r="323">
          <cell r="A323">
            <v>44214</v>
          </cell>
          <cell r="B323">
            <v>9086</v>
          </cell>
          <cell r="E323">
            <v>917015</v>
          </cell>
          <cell r="F323">
            <v>144798</v>
          </cell>
          <cell r="I323">
            <v>745935</v>
          </cell>
          <cell r="L323">
            <v>295</v>
          </cell>
          <cell r="M323">
            <v>26282</v>
          </cell>
          <cell r="R323">
            <v>77579</v>
          </cell>
          <cell r="X323">
            <v>47488</v>
          </cell>
          <cell r="AA323">
            <v>32381</v>
          </cell>
          <cell r="AJ323">
            <v>0.28059664618140268</v>
          </cell>
          <cell r="AL323">
            <v>0.2720115719333191</v>
          </cell>
          <cell r="AM323">
            <v>63179.571428571428</v>
          </cell>
          <cell r="AN323">
            <v>42171</v>
          </cell>
          <cell r="AO323">
            <v>1.498175794469456</v>
          </cell>
          <cell r="AQ323">
            <v>41918</v>
          </cell>
          <cell r="AT323">
            <v>1.5525185185185186E-4</v>
          </cell>
          <cell r="AV323">
            <v>17378</v>
          </cell>
        </row>
        <row r="324">
          <cell r="A324">
            <v>44215</v>
          </cell>
          <cell r="B324">
            <v>10365</v>
          </cell>
          <cell r="E324">
            <v>927380</v>
          </cell>
          <cell r="F324">
            <v>146842</v>
          </cell>
          <cell r="I324">
            <v>753948</v>
          </cell>
          <cell r="L324">
            <v>308</v>
          </cell>
          <cell r="M324">
            <v>26590</v>
          </cell>
          <cell r="R324">
            <v>76971</v>
          </cell>
          <cell r="X324">
            <v>70634</v>
          </cell>
          <cell r="AA324">
            <v>43471</v>
          </cell>
          <cell r="AJ324">
            <v>0.23843481861470867</v>
          </cell>
          <cell r="AL324">
            <v>0.2704112437944452</v>
          </cell>
          <cell r="AM324">
            <v>63226</v>
          </cell>
          <cell r="AN324">
            <v>42588.571428571428</v>
          </cell>
          <cell r="AO324">
            <v>1.4845766805313296</v>
          </cell>
          <cell r="AQ324">
            <v>58225</v>
          </cell>
          <cell r="AT324">
            <v>2.1564814814814816E-4</v>
          </cell>
          <cell r="AV324">
            <v>16307</v>
          </cell>
        </row>
        <row r="325">
          <cell r="A325">
            <v>44216</v>
          </cell>
          <cell r="B325">
            <v>12568</v>
          </cell>
          <cell r="E325">
            <v>939948</v>
          </cell>
          <cell r="F325">
            <v>149388</v>
          </cell>
          <cell r="I325">
            <v>763703</v>
          </cell>
          <cell r="L325">
            <v>267</v>
          </cell>
          <cell r="M325">
            <v>26857</v>
          </cell>
          <cell r="R325">
            <v>79418</v>
          </cell>
          <cell r="X325">
            <v>58805</v>
          </cell>
          <cell r="AA325">
            <v>43748</v>
          </cell>
          <cell r="AJ325">
            <v>0.28728170430648259</v>
          </cell>
          <cell r="AL325">
            <v>0.27774669284583114</v>
          </cell>
          <cell r="AM325">
            <v>61385.428571428572</v>
          </cell>
          <cell r="AN325">
            <v>42127.285714285717</v>
          </cell>
          <cell r="AO325">
            <v>1.4571417913737617</v>
          </cell>
          <cell r="AQ325">
            <v>81244</v>
          </cell>
          <cell r="AT325">
            <v>3.009037037037037E-4</v>
          </cell>
          <cell r="AV325">
            <v>23019</v>
          </cell>
        </row>
        <row r="326">
          <cell r="A326">
            <v>44217</v>
          </cell>
          <cell r="B326">
            <v>11703</v>
          </cell>
          <cell r="E326">
            <v>951651</v>
          </cell>
          <cell r="F326">
            <v>151658</v>
          </cell>
          <cell r="I326">
            <v>772790</v>
          </cell>
          <cell r="L326">
            <v>346</v>
          </cell>
          <cell r="M326">
            <v>27203</v>
          </cell>
          <cell r="R326">
            <v>79200</v>
          </cell>
          <cell r="X326">
            <v>67454</v>
          </cell>
          <cell r="AA326">
            <v>43725</v>
          </cell>
          <cell r="AJ326">
            <v>0.2676500857632933</v>
          </cell>
          <cell r="AL326">
            <v>0.28049801893210358</v>
          </cell>
          <cell r="AM326">
            <v>60968</v>
          </cell>
          <cell r="AN326">
            <v>41788.428571428572</v>
          </cell>
          <cell r="AO326">
            <v>1.4589684772613061</v>
          </cell>
          <cell r="AQ326">
            <v>109836</v>
          </cell>
          <cell r="AT326">
            <v>4.0680000000000002E-4</v>
          </cell>
          <cell r="AV326">
            <v>28592</v>
          </cell>
        </row>
        <row r="327">
          <cell r="A327">
            <v>44218</v>
          </cell>
          <cell r="B327">
            <v>13632</v>
          </cell>
          <cell r="E327">
            <v>965283</v>
          </cell>
          <cell r="F327">
            <v>156683</v>
          </cell>
          <cell r="I327">
            <v>781147</v>
          </cell>
          <cell r="L327">
            <v>250</v>
          </cell>
          <cell r="M327">
            <v>27453</v>
          </cell>
          <cell r="R327">
            <v>79349</v>
          </cell>
          <cell r="X327">
            <v>77942</v>
          </cell>
          <cell r="AA327">
            <v>51764</v>
          </cell>
          <cell r="AJ327">
            <v>0.26334904566880457</v>
          </cell>
          <cell r="AL327">
            <v>0.28107266541617343</v>
          </cell>
          <cell r="AM327">
            <v>61680.142857142855</v>
          </cell>
          <cell r="AN327">
            <v>42116.714285714283</v>
          </cell>
          <cell r="AO327">
            <v>1.4645050997737581</v>
          </cell>
          <cell r="AQ327">
            <v>134834</v>
          </cell>
          <cell r="AT327">
            <v>4.993851851851852E-4</v>
          </cell>
          <cell r="AV327">
            <v>24998</v>
          </cell>
        </row>
        <row r="328">
          <cell r="A328">
            <v>44219</v>
          </cell>
          <cell r="B328">
            <v>12191</v>
          </cell>
          <cell r="E328">
            <v>977474</v>
          </cell>
          <cell r="F328">
            <v>158751</v>
          </cell>
          <cell r="I328">
            <v>791059</v>
          </cell>
          <cell r="L328">
            <v>211</v>
          </cell>
          <cell r="M328">
            <v>27664</v>
          </cell>
          <cell r="R328">
            <v>83190</v>
          </cell>
          <cell r="X328">
            <v>68343</v>
          </cell>
          <cell r="AA328">
            <v>42987</v>
          </cell>
          <cell r="AJ328">
            <v>0.2835973666457301</v>
          </cell>
          <cell r="AL328">
            <v>0.27639974559405839</v>
          </cell>
          <cell r="AM328">
            <v>62400.571428571428</v>
          </cell>
          <cell r="AN328">
            <v>41778</v>
          </cell>
          <cell r="AO328">
            <v>1.4936227542862615</v>
          </cell>
          <cell r="AQ328">
            <v>150201</v>
          </cell>
          <cell r="AT328">
            <v>5.5630000000000002E-4</v>
          </cell>
          <cell r="AV328">
            <v>15367</v>
          </cell>
        </row>
        <row r="329">
          <cell r="A329">
            <v>44220</v>
          </cell>
          <cell r="B329">
            <v>11788</v>
          </cell>
          <cell r="E329">
            <v>989262</v>
          </cell>
          <cell r="F329">
            <v>162617</v>
          </cell>
          <cell r="I329">
            <v>798810</v>
          </cell>
          <cell r="L329">
            <v>171</v>
          </cell>
          <cell r="M329">
            <v>27835</v>
          </cell>
          <cell r="R329">
            <v>80114</v>
          </cell>
          <cell r="X329">
            <v>48002</v>
          </cell>
          <cell r="AA329">
            <v>35456</v>
          </cell>
          <cell r="AJ329">
            <v>0.33246841155234658</v>
          </cell>
          <cell r="AL329">
            <v>0.27708392952046113</v>
          </cell>
          <cell r="AM329">
            <v>62666.857142857145</v>
          </cell>
          <cell r="AN329">
            <v>41933.142857142855</v>
          </cell>
          <cell r="AO329">
            <v>1.4944469427524087</v>
          </cell>
          <cell r="AQ329">
            <v>152009</v>
          </cell>
          <cell r="AT329">
            <v>5.6299629629629627E-4</v>
          </cell>
          <cell r="AV329">
            <v>1808</v>
          </cell>
        </row>
        <row r="330">
          <cell r="A330">
            <v>44221</v>
          </cell>
          <cell r="B330">
            <v>9994</v>
          </cell>
          <cell r="E330">
            <v>999256</v>
          </cell>
          <cell r="F330">
            <v>161636</v>
          </cell>
          <cell r="I330">
            <v>809488</v>
          </cell>
          <cell r="L330">
            <v>297</v>
          </cell>
          <cell r="M330">
            <v>28132</v>
          </cell>
          <cell r="R330">
            <v>84621</v>
          </cell>
          <cell r="X330">
            <v>51906</v>
          </cell>
          <cell r="AA330">
            <v>34580</v>
          </cell>
          <cell r="AJ330">
            <v>0.28901098901098898</v>
          </cell>
          <cell r="AL330">
            <v>0.2780939434824215</v>
          </cell>
          <cell r="AM330">
            <v>63298</v>
          </cell>
          <cell r="AN330">
            <v>42247.285714285717</v>
          </cell>
          <cell r="AO330">
            <v>1.4982737690671588</v>
          </cell>
          <cell r="AQ330">
            <v>161959</v>
          </cell>
          <cell r="AT330">
            <v>5.998481481481482E-4</v>
          </cell>
          <cell r="AV330">
            <v>9950</v>
          </cell>
        </row>
        <row r="331">
          <cell r="A331">
            <v>44222</v>
          </cell>
          <cell r="B331">
            <v>13094</v>
          </cell>
          <cell r="E331">
            <v>1012350</v>
          </cell>
          <cell r="F331">
            <v>163526</v>
          </cell>
          <cell r="I331">
            <v>820356</v>
          </cell>
          <cell r="L331">
            <v>336</v>
          </cell>
          <cell r="M331">
            <v>28468</v>
          </cell>
          <cell r="R331">
            <v>82156</v>
          </cell>
          <cell r="X331">
            <v>75194</v>
          </cell>
          <cell r="AA331">
            <v>48097</v>
          </cell>
          <cell r="AJ331">
            <v>0.27224151194461194</v>
          </cell>
          <cell r="AL331">
            <v>0.28289668627666409</v>
          </cell>
          <cell r="AM331">
            <v>63949.428571428572</v>
          </cell>
          <cell r="AN331">
            <v>42908.142857142855</v>
          </cell>
          <cell r="AO331">
            <v>1.4903797813934752</v>
          </cell>
          <cell r="AQ331">
            <v>245685</v>
          </cell>
          <cell r="AT331">
            <v>9.0994444444444445E-4</v>
          </cell>
          <cell r="AV331">
            <v>83726</v>
          </cell>
        </row>
        <row r="332">
          <cell r="A332">
            <v>44223</v>
          </cell>
          <cell r="B332">
            <v>11948</v>
          </cell>
          <cell r="E332">
            <v>1024298</v>
          </cell>
          <cell r="F332">
            <v>164113</v>
          </cell>
          <cell r="I332">
            <v>831330</v>
          </cell>
          <cell r="L332">
            <v>387</v>
          </cell>
          <cell r="M332">
            <v>28855</v>
          </cell>
          <cell r="R332">
            <v>81589</v>
          </cell>
          <cell r="X332">
            <v>77788</v>
          </cell>
          <cell r="AA332">
            <v>46491</v>
          </cell>
          <cell r="AJ332">
            <v>0.2569959777161171</v>
          </cell>
          <cell r="AL332">
            <v>0.27829099307159355</v>
          </cell>
          <cell r="AM332">
            <v>66661.28571428571</v>
          </cell>
          <cell r="AN332">
            <v>43300</v>
          </cell>
          <cell r="AO332">
            <v>1.5395216100296931</v>
          </cell>
          <cell r="AQ332">
            <v>308003</v>
          </cell>
          <cell r="AR332">
            <v>66</v>
          </cell>
          <cell r="AT332">
            <v>1.1407518518518518E-3</v>
          </cell>
          <cell r="AU332">
            <v>2.4444444444444445E-7</v>
          </cell>
          <cell r="AV332">
            <v>62318</v>
          </cell>
          <cell r="AW332">
            <v>66</v>
          </cell>
        </row>
        <row r="333">
          <cell r="A333">
            <v>44224</v>
          </cell>
          <cell r="B333">
            <v>13695</v>
          </cell>
          <cell r="E333">
            <v>1037993</v>
          </cell>
          <cell r="F333">
            <v>166540</v>
          </cell>
          <cell r="I333">
            <v>842122</v>
          </cell>
          <cell r="L333">
            <v>476</v>
          </cell>
          <cell r="M333">
            <v>29331</v>
          </cell>
          <cell r="R333">
            <v>82676</v>
          </cell>
          <cell r="X333">
            <v>87280</v>
          </cell>
          <cell r="AA333">
            <v>54114</v>
          </cell>
          <cell r="AJ333">
            <v>0.25307683778689433</v>
          </cell>
          <cell r="AL333">
            <v>0.2754227421057836</v>
          </cell>
          <cell r="AM333">
            <v>69493.571428571435</v>
          </cell>
          <cell r="AN333">
            <v>44784.142857142855</v>
          </cell>
          <cell r="AO333">
            <v>1.5517450373059345</v>
          </cell>
          <cell r="AQ333">
            <v>368318</v>
          </cell>
          <cell r="AR333">
            <v>5468</v>
          </cell>
          <cell r="AT333">
            <v>1.3641407407407407E-3</v>
          </cell>
          <cell r="AU333">
            <v>2.0251851851851851E-5</v>
          </cell>
          <cell r="AV333">
            <v>60315</v>
          </cell>
          <cell r="AW333">
            <v>5402</v>
          </cell>
        </row>
        <row r="334">
          <cell r="A334">
            <v>44225</v>
          </cell>
          <cell r="B334">
            <v>13802</v>
          </cell>
          <cell r="E334">
            <v>1051795</v>
          </cell>
          <cell r="F334">
            <v>170017</v>
          </cell>
          <cell r="I334">
            <v>852260</v>
          </cell>
          <cell r="L334">
            <v>187</v>
          </cell>
          <cell r="M334">
            <v>29518</v>
          </cell>
          <cell r="R334">
            <v>81497</v>
          </cell>
          <cell r="X334">
            <v>77300</v>
          </cell>
          <cell r="AA334">
            <v>52419</v>
          </cell>
          <cell r="AJ334">
            <v>0.26330147465613613</v>
          </cell>
          <cell r="AL334">
            <v>0.27538963023326885</v>
          </cell>
          <cell r="AM334">
            <v>69401.857142857145</v>
          </cell>
          <cell r="AN334">
            <v>44877.714285714283</v>
          </cell>
          <cell r="AO334">
            <v>1.5464659519201387</v>
          </cell>
          <cell r="AQ334">
            <v>405012</v>
          </cell>
          <cell r="AR334">
            <v>11287</v>
          </cell>
          <cell r="AT334">
            <v>1.5000444444444444E-3</v>
          </cell>
          <cell r="AU334">
            <v>4.1803703703703706E-5</v>
          </cell>
          <cell r="AV334">
            <v>36694</v>
          </cell>
          <cell r="AW334">
            <v>5819</v>
          </cell>
        </row>
        <row r="335">
          <cell r="A335">
            <v>44226</v>
          </cell>
          <cell r="B335">
            <v>14518</v>
          </cell>
          <cell r="E335">
            <v>1066313</v>
          </cell>
          <cell r="F335">
            <v>174083</v>
          </cell>
          <cell r="I335">
            <v>862502</v>
          </cell>
          <cell r="L335">
            <v>210</v>
          </cell>
          <cell r="M335">
            <v>29728</v>
          </cell>
          <cell r="R335">
            <v>74985</v>
          </cell>
          <cell r="X335">
            <v>70026</v>
          </cell>
          <cell r="AA335">
            <v>40629</v>
          </cell>
          <cell r="AJ335">
            <v>0.35733097048905954</v>
          </cell>
          <cell r="AL335">
            <v>0.28493582136465395</v>
          </cell>
          <cell r="AM335">
            <v>69642.28571428571</v>
          </cell>
          <cell r="AN335">
            <v>44540.857142857145</v>
          </cell>
          <cell r="AO335">
            <v>1.5635596210221112</v>
          </cell>
          <cell r="AQ335">
            <v>482145</v>
          </cell>
          <cell r="AR335">
            <v>20810</v>
          </cell>
          <cell r="AT335">
            <v>1.7857222222222222E-3</v>
          </cell>
          <cell r="AU335">
            <v>7.7074074074074078E-5</v>
          </cell>
          <cell r="AV335">
            <v>77133</v>
          </cell>
          <cell r="AW335">
            <v>9523</v>
          </cell>
        </row>
        <row r="336">
          <cell r="A336">
            <v>44227</v>
          </cell>
          <cell r="B336">
            <v>12001</v>
          </cell>
          <cell r="E336">
            <v>1078314</v>
          </cell>
          <cell r="F336">
            <v>175095</v>
          </cell>
          <cell r="I336">
            <v>873221</v>
          </cell>
          <cell r="L336">
            <v>270</v>
          </cell>
          <cell r="M336">
            <v>29998</v>
          </cell>
          <cell r="R336">
            <v>73652</v>
          </cell>
          <cell r="X336">
            <v>44688</v>
          </cell>
          <cell r="AA336">
            <v>33162</v>
          </cell>
          <cell r="AJ336">
            <v>0.3618901151920873</v>
          </cell>
          <cell r="AL336">
            <v>0.28773603194912956</v>
          </cell>
          <cell r="AM336">
            <v>69168.857142857145</v>
          </cell>
          <cell r="AN336">
            <v>44213.142857142855</v>
          </cell>
          <cell r="AO336">
            <v>1.5644410840991045</v>
          </cell>
          <cell r="AQ336">
            <v>493133</v>
          </cell>
          <cell r="AR336">
            <v>22548</v>
          </cell>
          <cell r="AT336">
            <v>1.8264185185185185E-3</v>
          </cell>
          <cell r="AU336">
            <v>8.351111111111111E-5</v>
          </cell>
          <cell r="AV336">
            <v>10988</v>
          </cell>
          <cell r="AW336">
            <v>1738</v>
          </cell>
        </row>
        <row r="337">
          <cell r="A337">
            <v>44228</v>
          </cell>
          <cell r="B337">
            <v>10994</v>
          </cell>
          <cell r="E337">
            <v>1089308</v>
          </cell>
          <cell r="F337">
            <v>175349</v>
          </cell>
          <cell r="I337">
            <v>883682</v>
          </cell>
          <cell r="L337">
            <v>279</v>
          </cell>
          <cell r="M337">
            <v>30277</v>
          </cell>
          <cell r="R337">
            <v>76343</v>
          </cell>
          <cell r="X337">
            <v>48213</v>
          </cell>
          <cell r="AA337">
            <v>31893</v>
          </cell>
          <cell r="AJ337">
            <v>0.34471514125356661</v>
          </cell>
          <cell r="AL337">
            <v>0.29351542510715273</v>
          </cell>
          <cell r="AM337">
            <v>68641.28571428571</v>
          </cell>
          <cell r="AN337">
            <v>43829.285714285717</v>
          </cell>
          <cell r="AO337">
            <v>1.5661055067551048</v>
          </cell>
          <cell r="AQ337">
            <v>539532</v>
          </cell>
          <cell r="AR337">
            <v>35406</v>
          </cell>
          <cell r="AT337">
            <v>1.9982666666666666E-3</v>
          </cell>
          <cell r="AU337">
            <v>1.3113333333333334E-4</v>
          </cell>
          <cell r="AV337">
            <v>46399</v>
          </cell>
          <cell r="AW337">
            <v>12858</v>
          </cell>
        </row>
        <row r="338">
          <cell r="A338">
            <v>44229</v>
          </cell>
          <cell r="B338">
            <v>10379</v>
          </cell>
          <cell r="E338">
            <v>1099687</v>
          </cell>
          <cell r="F338">
            <v>172576</v>
          </cell>
          <cell r="I338">
            <v>896530</v>
          </cell>
          <cell r="L338">
            <v>304</v>
          </cell>
          <cell r="M338">
            <v>30581</v>
          </cell>
          <cell r="R338">
            <v>75533</v>
          </cell>
          <cell r="X338">
            <v>71702</v>
          </cell>
          <cell r="AA338">
            <v>42944</v>
          </cell>
          <cell r="AJ338">
            <v>0.24168684798807749</v>
          </cell>
          <cell r="AL338">
            <v>0.28952899367483059</v>
          </cell>
          <cell r="AM338">
            <v>68142.428571428565</v>
          </cell>
          <cell r="AN338">
            <v>43093.142857142855</v>
          </cell>
          <cell r="AO338">
            <v>1.5812824048904035</v>
          </cell>
          <cell r="AQ338">
            <v>596260</v>
          </cell>
          <cell r="AR338">
            <v>51999</v>
          </cell>
          <cell r="AT338">
            <v>2.2083703703703705E-3</v>
          </cell>
          <cell r="AU338">
            <v>1.9258888888888889E-4</v>
          </cell>
          <cell r="AV338">
            <v>56728</v>
          </cell>
          <cell r="AW338">
            <v>16593</v>
          </cell>
        </row>
        <row r="339">
          <cell r="A339">
            <v>44230</v>
          </cell>
          <cell r="B339">
            <v>11984</v>
          </cell>
          <cell r="E339">
            <v>1111671</v>
          </cell>
          <cell r="F339">
            <v>175236</v>
          </cell>
          <cell r="I339">
            <v>905665</v>
          </cell>
          <cell r="L339">
            <v>189</v>
          </cell>
          <cell r="M339">
            <v>30770</v>
          </cell>
          <cell r="R339">
            <v>76657</v>
          </cell>
          <cell r="X339">
            <v>74965</v>
          </cell>
          <cell r="AA339">
            <v>46893</v>
          </cell>
          <cell r="AJ339">
            <v>0.25556053142260038</v>
          </cell>
          <cell r="AL339">
            <v>0.28926284704059541</v>
          </cell>
          <cell r="AM339">
            <v>67739.142857142855</v>
          </cell>
          <cell r="AN339">
            <v>43150.571428571428</v>
          </cell>
          <cell r="AO339">
            <v>1.5698318843650474</v>
          </cell>
          <cell r="AQ339">
            <v>646026</v>
          </cell>
          <cell r="AR339">
            <v>71621</v>
          </cell>
          <cell r="AT339">
            <v>2.3926888888888887E-3</v>
          </cell>
          <cell r="AU339">
            <v>2.6526296296296295E-4</v>
          </cell>
          <cell r="AV339">
            <v>49766</v>
          </cell>
          <cell r="AW339">
            <v>19622</v>
          </cell>
        </row>
        <row r="340">
          <cell r="A340">
            <v>44231</v>
          </cell>
          <cell r="B340">
            <v>11434</v>
          </cell>
          <cell r="E340">
            <v>1123105</v>
          </cell>
          <cell r="F340">
            <v>174798</v>
          </cell>
          <cell r="I340">
            <v>917306</v>
          </cell>
          <cell r="L340">
            <v>231</v>
          </cell>
          <cell r="M340">
            <v>31001</v>
          </cell>
          <cell r="R340">
            <v>74260</v>
          </cell>
          <cell r="X340">
            <v>68744</v>
          </cell>
          <cell r="AA340">
            <v>42168</v>
          </cell>
          <cell r="AJ340">
            <v>0.27115348131284384</v>
          </cell>
          <cell r="AL340">
            <v>0.29338039626621809</v>
          </cell>
          <cell r="AM340">
            <v>65091.142857142855</v>
          </cell>
          <cell r="AN340">
            <v>41444</v>
          </cell>
          <cell r="AO340">
            <v>1.5705806113585286</v>
          </cell>
          <cell r="AQ340">
            <v>700266</v>
          </cell>
          <cell r="AR340">
            <v>96553</v>
          </cell>
          <cell r="AT340">
            <v>2.5935777777777776E-3</v>
          </cell>
          <cell r="AU340">
            <v>3.5760370370370372E-4</v>
          </cell>
          <cell r="AV340">
            <v>54240</v>
          </cell>
          <cell r="AW340">
            <v>24932</v>
          </cell>
        </row>
        <row r="341">
          <cell r="A341">
            <v>44232</v>
          </cell>
          <cell r="B341">
            <v>11749</v>
          </cell>
          <cell r="E341">
            <v>1134854</v>
          </cell>
          <cell r="F341">
            <v>176672</v>
          </cell>
          <cell r="I341">
            <v>926980</v>
          </cell>
          <cell r="L341">
            <v>201</v>
          </cell>
          <cell r="M341">
            <v>31202</v>
          </cell>
          <cell r="R341">
            <v>77704</v>
          </cell>
          <cell r="X341">
            <v>76373</v>
          </cell>
          <cell r="AA341">
            <v>44231</v>
          </cell>
          <cell r="AJ341">
            <v>0.26562817933123828</v>
          </cell>
          <cell r="AL341">
            <v>0.29461904086265606</v>
          </cell>
          <cell r="AM341">
            <v>64958.714285714283</v>
          </cell>
          <cell r="AN341">
            <v>40274.285714285717</v>
          </cell>
          <cell r="AO341">
            <v>1.6129079171396139</v>
          </cell>
          <cell r="AQ341">
            <v>744884</v>
          </cell>
          <cell r="AR341">
            <v>120725</v>
          </cell>
          <cell r="AT341">
            <v>2.7588296296296297E-3</v>
          </cell>
          <cell r="AU341">
            <v>4.4712962962962962E-4</v>
          </cell>
          <cell r="AV341">
            <v>44618</v>
          </cell>
          <cell r="AW341">
            <v>24172</v>
          </cell>
        </row>
        <row r="342">
          <cell r="A342">
            <v>44233</v>
          </cell>
          <cell r="B342">
            <v>12156</v>
          </cell>
          <cell r="E342">
            <v>1147010</v>
          </cell>
          <cell r="F342">
            <v>176433</v>
          </cell>
          <cell r="I342">
            <v>939184</v>
          </cell>
          <cell r="L342">
            <v>191</v>
          </cell>
          <cell r="M342">
            <v>31393</v>
          </cell>
          <cell r="R342">
            <v>74401</v>
          </cell>
          <cell r="X342">
            <v>65167</v>
          </cell>
          <cell r="AA342">
            <v>48102</v>
          </cell>
          <cell r="AJ342">
            <v>0.25271298490707245</v>
          </cell>
          <cell r="AL342">
            <v>0.27884917741617798</v>
          </cell>
          <cell r="AM342">
            <v>64264.571428571428</v>
          </cell>
          <cell r="AN342">
            <v>41341.857142857145</v>
          </cell>
          <cell r="AO342">
            <v>1.5544674542922599</v>
          </cell>
          <cell r="AQ342">
            <v>777096</v>
          </cell>
          <cell r="AR342">
            <v>137207</v>
          </cell>
          <cell r="AT342">
            <v>2.8781333333333333E-3</v>
          </cell>
          <cell r="AU342">
            <v>5.0817407407407404E-4</v>
          </cell>
          <cell r="AV342">
            <v>32212</v>
          </cell>
          <cell r="AW342">
            <v>16482</v>
          </cell>
        </row>
        <row r="343">
          <cell r="A343">
            <v>44234</v>
          </cell>
          <cell r="B343">
            <v>10827</v>
          </cell>
          <cell r="E343">
            <v>1157837</v>
          </cell>
          <cell r="F343">
            <v>176291</v>
          </cell>
          <cell r="I343">
            <v>949990</v>
          </cell>
          <cell r="L343">
            <v>163</v>
          </cell>
          <cell r="M343">
            <v>31556</v>
          </cell>
          <cell r="R343">
            <v>76029</v>
          </cell>
          <cell r="X343">
            <v>41526</v>
          </cell>
          <cell r="AA343">
            <v>30900</v>
          </cell>
          <cell r="AJ343">
            <v>0.3503883495145631</v>
          </cell>
          <cell r="AL343">
            <v>0.27695720768569049</v>
          </cell>
          <cell r="AM343">
            <v>63812.857142857145</v>
          </cell>
          <cell r="AN343">
            <v>41018.714285714283</v>
          </cell>
          <cell r="AO343">
            <v>1.5557010563122757</v>
          </cell>
          <cell r="AQ343">
            <v>784318</v>
          </cell>
          <cell r="AR343">
            <v>139131</v>
          </cell>
          <cell r="AT343">
            <v>2.9048814814814816E-3</v>
          </cell>
          <cell r="AU343">
            <v>5.153E-4</v>
          </cell>
          <cell r="AV343">
            <v>7222</v>
          </cell>
          <cell r="AW343">
            <v>1924</v>
          </cell>
        </row>
        <row r="344">
          <cell r="A344">
            <v>44235</v>
          </cell>
          <cell r="B344">
            <v>8242</v>
          </cell>
          <cell r="E344">
            <v>1166079</v>
          </cell>
          <cell r="F344">
            <v>171288</v>
          </cell>
          <cell r="I344">
            <v>963028</v>
          </cell>
          <cell r="L344">
            <v>207</v>
          </cell>
          <cell r="M344">
            <v>31763</v>
          </cell>
          <cell r="R344">
            <v>77601</v>
          </cell>
          <cell r="X344">
            <v>38661</v>
          </cell>
          <cell r="AA344">
            <v>28015</v>
          </cell>
          <cell r="AJ344">
            <v>0.29419953596287701</v>
          </cell>
          <cell r="AL344">
            <v>0.2710333165050326</v>
          </cell>
          <cell r="AM344">
            <v>62448.285714285717</v>
          </cell>
          <cell r="AN344">
            <v>40464.714285714283</v>
          </cell>
          <cell r="AO344">
            <v>1.5432775645800751</v>
          </cell>
          <cell r="AQ344">
            <v>814585</v>
          </cell>
          <cell r="AR344">
            <v>171270</v>
          </cell>
          <cell r="AT344">
            <v>3.0169814814814816E-3</v>
          </cell>
          <cell r="AU344">
            <v>6.3433333333333332E-4</v>
          </cell>
          <cell r="AV344">
            <v>30267</v>
          </cell>
          <cell r="AW344">
            <v>32139</v>
          </cell>
        </row>
        <row r="345">
          <cell r="A345">
            <v>44236</v>
          </cell>
          <cell r="B345">
            <v>8700</v>
          </cell>
          <cell r="E345">
            <v>1174779</v>
          </cell>
          <cell r="F345">
            <v>169351</v>
          </cell>
          <cell r="I345">
            <v>973452</v>
          </cell>
          <cell r="L345">
            <v>213</v>
          </cell>
          <cell r="M345">
            <v>31976</v>
          </cell>
          <cell r="R345">
            <v>77086</v>
          </cell>
          <cell r="X345">
            <v>67888</v>
          </cell>
          <cell r="AA345">
            <v>38528</v>
          </cell>
          <cell r="AJ345">
            <v>0.22580980066445183</v>
          </cell>
          <cell r="AL345">
            <v>0.26930428888562136</v>
          </cell>
          <cell r="AM345">
            <v>61903.428571428572</v>
          </cell>
          <cell r="AN345">
            <v>39833.857142857145</v>
          </cell>
          <cell r="AO345">
            <v>1.5540405326409334</v>
          </cell>
          <cell r="AQ345">
            <v>845407</v>
          </cell>
          <cell r="AR345">
            <v>221453</v>
          </cell>
          <cell r="AT345">
            <v>3.131137037037037E-3</v>
          </cell>
          <cell r="AU345">
            <v>8.2019629629629634E-4</v>
          </cell>
          <cell r="AV345">
            <v>30822</v>
          </cell>
          <cell r="AW345">
            <v>50183</v>
          </cell>
        </row>
        <row r="346">
          <cell r="A346">
            <v>44237</v>
          </cell>
          <cell r="B346">
            <v>8776</v>
          </cell>
          <cell r="E346">
            <v>1183555</v>
          </cell>
          <cell r="F346">
            <v>168416</v>
          </cell>
          <cell r="I346">
            <v>982972</v>
          </cell>
          <cell r="L346">
            <v>191</v>
          </cell>
          <cell r="M346">
            <v>32167</v>
          </cell>
          <cell r="R346">
            <v>77526</v>
          </cell>
          <cell r="X346">
            <v>70312</v>
          </cell>
          <cell r="AA346">
            <v>41053</v>
          </cell>
          <cell r="AJ346">
            <v>0.21377244050373906</v>
          </cell>
          <cell r="AL346">
            <v>0.26331424887452975</v>
          </cell>
          <cell r="AM346">
            <v>61238.714285714283</v>
          </cell>
          <cell r="AN346">
            <v>38999.571428571428</v>
          </cell>
          <cell r="AO346">
            <v>1.5702406986157356</v>
          </cell>
          <cell r="AQ346">
            <v>969546</v>
          </cell>
          <cell r="AR346">
            <v>279251</v>
          </cell>
          <cell r="AT346">
            <v>3.5909111111111112E-3</v>
          </cell>
          <cell r="AU346">
            <v>1.034262962962963E-3</v>
          </cell>
          <cell r="AV346">
            <v>124139</v>
          </cell>
          <cell r="AW346">
            <v>57798</v>
          </cell>
        </row>
        <row r="347">
          <cell r="A347">
            <v>44238</v>
          </cell>
          <cell r="B347">
            <v>8435</v>
          </cell>
          <cell r="E347">
            <v>1191990</v>
          </cell>
          <cell r="F347">
            <v>166492</v>
          </cell>
          <cell r="I347">
            <v>993117</v>
          </cell>
          <cell r="L347">
            <v>214</v>
          </cell>
          <cell r="M347">
            <v>32381</v>
          </cell>
          <cell r="R347">
            <v>76911</v>
          </cell>
          <cell r="X347">
            <v>71511</v>
          </cell>
          <cell r="AA347">
            <v>38401</v>
          </cell>
          <cell r="AJ347">
            <v>0.21965573813181949</v>
          </cell>
          <cell r="AL347">
            <v>0.25585930245514987</v>
          </cell>
          <cell r="AM347">
            <v>61634</v>
          </cell>
          <cell r="AN347">
            <v>38461.428571428572</v>
          </cell>
          <cell r="AO347">
            <v>1.6024885785387957</v>
          </cell>
          <cell r="AQ347">
            <v>1017186</v>
          </cell>
          <cell r="AR347">
            <v>345605</v>
          </cell>
          <cell r="AT347">
            <v>3.7673555555555556E-3</v>
          </cell>
          <cell r="AU347">
            <v>1.2800185185185184E-3</v>
          </cell>
          <cell r="AV347">
            <v>47640</v>
          </cell>
          <cell r="AW347">
            <v>66354</v>
          </cell>
        </row>
        <row r="348">
          <cell r="A348">
            <v>44239</v>
          </cell>
          <cell r="B348">
            <v>9869</v>
          </cell>
          <cell r="E348">
            <v>1201859</v>
          </cell>
          <cell r="F348">
            <v>165086</v>
          </cell>
          <cell r="I348">
            <v>1004117</v>
          </cell>
          <cell r="L348">
            <v>275</v>
          </cell>
          <cell r="M348">
            <v>32656</v>
          </cell>
          <cell r="R348">
            <v>76505</v>
          </cell>
          <cell r="X348">
            <v>53957</v>
          </cell>
          <cell r="AA348">
            <v>35404</v>
          </cell>
          <cell r="AJ348">
            <v>0.27875381312846004</v>
          </cell>
          <cell r="AL348">
            <v>0.25731270377069387</v>
          </cell>
          <cell r="AM348">
            <v>58431.714285714283</v>
          </cell>
          <cell r="AN348">
            <v>37200.428571428572</v>
          </cell>
          <cell r="AO348">
            <v>1.5707269117483285</v>
          </cell>
          <cell r="AQ348">
            <v>1038756</v>
          </cell>
          <cell r="AR348">
            <v>380545.5</v>
          </cell>
          <cell r="AT348">
            <v>3.8472444444444445E-3</v>
          </cell>
          <cell r="AU348">
            <v>1.4094277777777777E-3</v>
          </cell>
          <cell r="AV348">
            <v>21570</v>
          </cell>
          <cell r="AW348">
            <v>34940.5</v>
          </cell>
        </row>
        <row r="349">
          <cell r="A349">
            <v>44240</v>
          </cell>
          <cell r="B349">
            <v>8844</v>
          </cell>
          <cell r="E349">
            <v>1210703</v>
          </cell>
          <cell r="F349">
            <v>161731</v>
          </cell>
          <cell r="I349">
            <v>1016036</v>
          </cell>
          <cell r="L349">
            <v>280</v>
          </cell>
          <cell r="M349">
            <v>32936</v>
          </cell>
          <cell r="R349">
            <v>79653</v>
          </cell>
          <cell r="X349">
            <v>37816</v>
          </cell>
          <cell r="AA349">
            <v>24889</v>
          </cell>
          <cell r="AJ349">
            <v>0.3553376993852706</v>
          </cell>
          <cell r="AL349">
            <v>0.2685315569796366</v>
          </cell>
          <cell r="AM349">
            <v>54524.428571428572</v>
          </cell>
          <cell r="AN349">
            <v>33884.285714285717</v>
          </cell>
          <cell r="AO349">
            <v>1.6091361355875036</v>
          </cell>
          <cell r="AQ349">
            <v>1060326</v>
          </cell>
          <cell r="AR349">
            <v>415486</v>
          </cell>
          <cell r="AT349">
            <v>3.9271333333333333E-3</v>
          </cell>
          <cell r="AU349">
            <v>1.538837037037037E-3</v>
          </cell>
          <cell r="AV349">
            <v>21570</v>
          </cell>
          <cell r="AW349">
            <v>34940.5</v>
          </cell>
        </row>
        <row r="350">
          <cell r="A350">
            <v>44241</v>
          </cell>
          <cell r="B350">
            <v>6765</v>
          </cell>
          <cell r="E350">
            <v>1217468</v>
          </cell>
          <cell r="F350">
            <v>159012</v>
          </cell>
          <cell r="I350">
            <v>1025273</v>
          </cell>
          <cell r="L350">
            <v>247</v>
          </cell>
          <cell r="M350">
            <v>33183</v>
          </cell>
          <cell r="R350">
            <v>86456</v>
          </cell>
          <cell r="X350">
            <v>35894</v>
          </cell>
          <cell r="AA350">
            <v>24250</v>
          </cell>
          <cell r="AJ350">
            <v>0.27896907216494843</v>
          </cell>
          <cell r="AL350">
            <v>0.25865793354732369</v>
          </cell>
          <cell r="AM350">
            <v>53719.857142857145</v>
          </cell>
          <cell r="AN350">
            <v>32934.285714285717</v>
          </cell>
          <cell r="AO350">
            <v>1.6311225817645527</v>
          </cell>
          <cell r="AQ350">
            <v>1068747</v>
          </cell>
          <cell r="AR350">
            <v>425578</v>
          </cell>
          <cell r="AT350">
            <v>3.9583222222222226E-3</v>
          </cell>
          <cell r="AU350">
            <v>1.5762148148148148E-3</v>
          </cell>
          <cell r="AV350">
            <v>8421</v>
          </cell>
          <cell r="AW350">
            <v>10092</v>
          </cell>
        </row>
        <row r="351">
          <cell r="A351">
            <v>44242</v>
          </cell>
          <cell r="B351">
            <v>6462</v>
          </cell>
          <cell r="E351">
            <v>1223930</v>
          </cell>
          <cell r="F351">
            <v>158498</v>
          </cell>
          <cell r="I351">
            <v>1032065</v>
          </cell>
          <cell r="L351">
            <v>184</v>
          </cell>
          <cell r="M351">
            <v>33367</v>
          </cell>
          <cell r="R351">
            <v>88669</v>
          </cell>
          <cell r="X351">
            <v>26378</v>
          </cell>
          <cell r="AA351">
            <v>19641</v>
          </cell>
          <cell r="AJ351">
            <v>0.32900565144340921</v>
          </cell>
          <cell r="AL351">
            <v>0.26039538003114787</v>
          </cell>
          <cell r="AM351">
            <v>51965.142857142855</v>
          </cell>
          <cell r="AN351">
            <v>31738</v>
          </cell>
          <cell r="AO351">
            <v>1.6373162410089752</v>
          </cell>
          <cell r="AQ351">
            <v>1096095</v>
          </cell>
          <cell r="AR351">
            <v>482625</v>
          </cell>
          <cell r="AT351">
            <v>4.0596111111111111E-3</v>
          </cell>
          <cell r="AU351">
            <v>1.7875E-3</v>
          </cell>
          <cell r="AV351">
            <v>27348</v>
          </cell>
          <cell r="AW351">
            <v>57047</v>
          </cell>
        </row>
        <row r="352">
          <cell r="A352">
            <v>44243</v>
          </cell>
          <cell r="B352">
            <v>10029</v>
          </cell>
          <cell r="E352">
            <v>1233959</v>
          </cell>
          <cell r="F352">
            <v>160689</v>
          </cell>
          <cell r="I352">
            <v>1039674</v>
          </cell>
          <cell r="L352">
            <v>229</v>
          </cell>
          <cell r="M352">
            <v>33596</v>
          </cell>
          <cell r="R352">
            <v>86960</v>
          </cell>
          <cell r="X352">
            <v>28167</v>
          </cell>
          <cell r="AA352">
            <v>26156</v>
          </cell>
          <cell r="AJ352">
            <v>0.38343018810215629</v>
          </cell>
          <cell r="AL352">
            <v>0.28208623697531865</v>
          </cell>
          <cell r="AM352">
            <v>46290.714285714283</v>
          </cell>
          <cell r="AN352">
            <v>29970.571428571428</v>
          </cell>
          <cell r="AO352">
            <v>1.5445389286633555</v>
          </cell>
          <cell r="AQ352">
            <v>1120963</v>
          </cell>
          <cell r="AR352">
            <v>537147</v>
          </cell>
          <cell r="AT352">
            <v>4.1517148148148145E-3</v>
          </cell>
          <cell r="AU352">
            <v>1.9894333333333332E-3</v>
          </cell>
          <cell r="AV352">
            <v>24868</v>
          </cell>
          <cell r="AW352">
            <v>54522</v>
          </cell>
        </row>
        <row r="353">
          <cell r="A353">
            <v>44244</v>
          </cell>
          <cell r="B353">
            <v>9687</v>
          </cell>
          <cell r="E353">
            <v>1243646</v>
          </cell>
          <cell r="F353">
            <v>162182</v>
          </cell>
          <cell r="I353">
            <v>1047676</v>
          </cell>
          <cell r="L353">
            <v>192</v>
          </cell>
          <cell r="M353">
            <v>33788</v>
          </cell>
          <cell r="R353">
            <v>83916</v>
          </cell>
          <cell r="X353">
            <v>28167</v>
          </cell>
          <cell r="AA353">
            <v>22750</v>
          </cell>
          <cell r="AJ353">
            <v>0.4258021978021978</v>
          </cell>
          <cell r="AL353">
            <v>0.31380587077199451</v>
          </cell>
          <cell r="AM353">
            <v>40270</v>
          </cell>
          <cell r="AN353">
            <v>27355.857142857141</v>
          </cell>
          <cell r="AO353">
            <v>1.4720796277631847</v>
          </cell>
          <cell r="AQ353">
            <v>1149939</v>
          </cell>
          <cell r="AR353">
            <v>597328</v>
          </cell>
          <cell r="AT353">
            <v>4.2590333333333329E-3</v>
          </cell>
          <cell r="AU353">
            <v>2.212325925925926E-3</v>
          </cell>
          <cell r="AV353">
            <v>28976</v>
          </cell>
          <cell r="AW353">
            <v>60181</v>
          </cell>
        </row>
        <row r="354">
          <cell r="A354">
            <v>44245</v>
          </cell>
          <cell r="B354">
            <v>9039</v>
          </cell>
          <cell r="E354">
            <v>1252685</v>
          </cell>
          <cell r="F354">
            <v>160494</v>
          </cell>
          <cell r="I354">
            <v>1058222</v>
          </cell>
          <cell r="L354">
            <v>181</v>
          </cell>
          <cell r="M354">
            <v>33969</v>
          </cell>
          <cell r="R354">
            <v>82444</v>
          </cell>
          <cell r="X354">
            <v>44617</v>
          </cell>
          <cell r="AA354">
            <v>22556</v>
          </cell>
          <cell r="AJ354">
            <v>0.40073594608973223</v>
          </cell>
          <cell r="AL354">
            <v>0.34555298725846306</v>
          </cell>
          <cell r="AM354">
            <v>36428</v>
          </cell>
          <cell r="AN354">
            <v>25092.285714285714</v>
          </cell>
          <cell r="AO354">
            <v>1.4517609282306458</v>
          </cell>
          <cell r="AQ354">
            <v>1164144</v>
          </cell>
          <cell r="AR354">
            <v>623832</v>
          </cell>
          <cell r="AT354">
            <v>4.3116444444444447E-3</v>
          </cell>
          <cell r="AU354">
            <v>2.310488888888889E-3</v>
          </cell>
          <cell r="AV354">
            <v>14205</v>
          </cell>
          <cell r="AW354">
            <v>26504</v>
          </cell>
        </row>
        <row r="355">
          <cell r="A355">
            <v>44246</v>
          </cell>
          <cell r="B355">
            <v>10614</v>
          </cell>
          <cell r="E355">
            <v>1263299</v>
          </cell>
          <cell r="F355">
            <v>160142</v>
          </cell>
          <cell r="I355">
            <v>1069005</v>
          </cell>
          <cell r="L355">
            <v>183</v>
          </cell>
          <cell r="M355">
            <v>34152</v>
          </cell>
          <cell r="R355">
            <v>80504</v>
          </cell>
          <cell r="X355">
            <v>88821</v>
          </cell>
          <cell r="AA355">
            <v>71814</v>
          </cell>
          <cell r="AJ355">
            <v>0.14779847940512991</v>
          </cell>
          <cell r="AL355">
            <v>0.28973478703738637</v>
          </cell>
          <cell r="AM355">
            <v>41408.571428571428</v>
          </cell>
          <cell r="AN355">
            <v>30293.714285714286</v>
          </cell>
          <cell r="AO355">
            <v>1.3669030822047006</v>
          </cell>
          <cell r="AQ355">
            <v>1191031</v>
          </cell>
          <cell r="AR355">
            <v>668914</v>
          </cell>
          <cell r="AT355">
            <v>4.4112259259259257E-3</v>
          </cell>
          <cell r="AU355">
            <v>2.4774592592592595E-3</v>
          </cell>
          <cell r="AV355">
            <v>26887</v>
          </cell>
          <cell r="AW355">
            <v>45082</v>
          </cell>
        </row>
        <row r="356">
          <cell r="A356">
            <v>44247</v>
          </cell>
          <cell r="B356">
            <v>8054</v>
          </cell>
          <cell r="E356">
            <v>1271353</v>
          </cell>
          <cell r="F356">
            <v>158197</v>
          </cell>
          <cell r="I356">
            <v>1078840</v>
          </cell>
          <cell r="L356">
            <v>164</v>
          </cell>
          <cell r="M356">
            <v>34316</v>
          </cell>
          <cell r="R356">
            <v>79395</v>
          </cell>
          <cell r="X356">
            <v>69479</v>
          </cell>
          <cell r="AA356">
            <v>32170</v>
          </cell>
          <cell r="AJ356">
            <v>0.25035747590923219</v>
          </cell>
          <cell r="AL356">
            <v>0.27651513424547614</v>
          </cell>
          <cell r="AM356">
            <v>45931.857142857145</v>
          </cell>
          <cell r="AN356">
            <v>31333.857142857141</v>
          </cell>
          <cell r="AO356">
            <v>1.4658858286563601</v>
          </cell>
          <cell r="AQ356">
            <v>1224091</v>
          </cell>
          <cell r="AR356">
            <v>732634</v>
          </cell>
          <cell r="AT356">
            <v>4.5336703703703707E-3</v>
          </cell>
          <cell r="AU356">
            <v>2.7134592592592591E-3</v>
          </cell>
          <cell r="AV356">
            <v>33060</v>
          </cell>
          <cell r="AW356">
            <v>63720</v>
          </cell>
        </row>
        <row r="357">
          <cell r="A357">
            <v>44248</v>
          </cell>
          <cell r="B357">
            <v>7300</v>
          </cell>
          <cell r="E357">
            <v>1278653</v>
          </cell>
          <cell r="F357">
            <v>157088</v>
          </cell>
          <cell r="I357">
            <v>1087076</v>
          </cell>
          <cell r="L357">
            <v>173</v>
          </cell>
          <cell r="M357">
            <v>34489</v>
          </cell>
          <cell r="R357">
            <v>77424</v>
          </cell>
          <cell r="X357">
            <v>42837</v>
          </cell>
          <cell r="AA357">
            <v>29309</v>
          </cell>
          <cell r="AJ357">
            <v>0.24907025145859635</v>
          </cell>
          <cell r="AL357">
            <v>0.27266528815130392</v>
          </cell>
          <cell r="AM357">
            <v>46923.714285714283</v>
          </cell>
          <cell r="AN357">
            <v>32056.571428571428</v>
          </cell>
          <cell r="AO357">
            <v>1.4637783204691706</v>
          </cell>
          <cell r="AQ357">
            <v>1227918</v>
          </cell>
          <cell r="AR357">
            <v>736710</v>
          </cell>
          <cell r="AT357">
            <v>4.5478444444444445E-3</v>
          </cell>
          <cell r="AU357">
            <v>2.7285555555555557E-3</v>
          </cell>
          <cell r="AV357">
            <v>3827</v>
          </cell>
          <cell r="AW357">
            <v>4076</v>
          </cell>
        </row>
        <row r="358">
          <cell r="A358">
            <v>44249</v>
          </cell>
          <cell r="B358">
            <v>10180</v>
          </cell>
          <cell r="E358">
            <v>1288833</v>
          </cell>
          <cell r="F358">
            <v>157148</v>
          </cell>
          <cell r="I358">
            <v>1096994</v>
          </cell>
          <cell r="L358">
            <v>202</v>
          </cell>
          <cell r="M358">
            <v>34691</v>
          </cell>
          <cell r="R358">
            <v>81037</v>
          </cell>
          <cell r="X358">
            <v>46562</v>
          </cell>
          <cell r="AA358">
            <v>43273</v>
          </cell>
          <cell r="AJ358">
            <v>0.23525061816837289</v>
          </cell>
          <cell r="AL358">
            <v>0.26167610108536132</v>
          </cell>
          <cell r="AM358">
            <v>49807.142857142855</v>
          </cell>
          <cell r="AN358">
            <v>35432.571428571428</v>
          </cell>
          <cell r="AO358">
            <v>1.4056880674762526</v>
          </cell>
          <cell r="AQ358">
            <v>1244215</v>
          </cell>
          <cell r="AR358">
            <v>764905</v>
          </cell>
          <cell r="AT358">
            <v>4.6082037037037038E-3</v>
          </cell>
          <cell r="AU358">
            <v>2.8329814814814815E-3</v>
          </cell>
          <cell r="AV358">
            <v>16297</v>
          </cell>
          <cell r="AW358">
            <v>28195</v>
          </cell>
        </row>
        <row r="359">
          <cell r="A359">
            <v>44250</v>
          </cell>
          <cell r="B359">
            <v>9775</v>
          </cell>
          <cell r="E359">
            <v>1298608</v>
          </cell>
          <cell r="F359">
            <v>158604</v>
          </cell>
          <cell r="I359">
            <v>1104990</v>
          </cell>
          <cell r="L359">
            <v>323</v>
          </cell>
          <cell r="M359">
            <v>35014</v>
          </cell>
          <cell r="R359">
            <v>78616</v>
          </cell>
          <cell r="X359">
            <v>65431</v>
          </cell>
          <cell r="AA359">
            <v>55576</v>
          </cell>
          <cell r="AJ359">
            <v>0.17588527421908737</v>
          </cell>
          <cell r="AL359">
            <v>0.23301303307286411</v>
          </cell>
          <cell r="AM359">
            <v>55130.571428571428</v>
          </cell>
          <cell r="AN359">
            <v>39635.428571428572</v>
          </cell>
          <cell r="AO359">
            <v>1.3909417260171275</v>
          </cell>
          <cell r="AQ359">
            <v>1269905</v>
          </cell>
          <cell r="AR359">
            <v>789966</v>
          </cell>
          <cell r="AT359">
            <v>4.7033518518518518E-3</v>
          </cell>
          <cell r="AU359">
            <v>2.9258000000000001E-3</v>
          </cell>
          <cell r="AV359">
            <v>25690</v>
          </cell>
          <cell r="AW359">
            <v>25061</v>
          </cell>
        </row>
        <row r="360">
          <cell r="A360">
            <v>44251</v>
          </cell>
          <cell r="B360">
            <v>7533</v>
          </cell>
          <cell r="E360">
            <v>1306141</v>
          </cell>
          <cell r="F360">
            <v>158162</v>
          </cell>
          <cell r="I360">
            <v>1112725</v>
          </cell>
          <cell r="L360">
            <v>240</v>
          </cell>
          <cell r="M360">
            <v>35254</v>
          </cell>
          <cell r="R360">
            <v>77512</v>
          </cell>
          <cell r="X360">
            <v>73014</v>
          </cell>
          <cell r="AA360">
            <v>52476</v>
          </cell>
          <cell r="AJ360">
            <v>0.14355133775440201</v>
          </cell>
          <cell r="AL360">
            <v>0.20345146399109298</v>
          </cell>
          <cell r="AM360">
            <v>61537.285714285717</v>
          </cell>
          <cell r="AN360">
            <v>43882</v>
          </cell>
          <cell r="AO360">
            <v>1.4023354841230053</v>
          </cell>
          <cell r="AQ360">
            <v>1363138</v>
          </cell>
          <cell r="AR360">
            <v>825650</v>
          </cell>
          <cell r="AT360">
            <v>5.0486592592592595E-3</v>
          </cell>
          <cell r="AU360">
            <v>3.0579629629629628E-3</v>
          </cell>
          <cell r="AV360">
            <v>93233</v>
          </cell>
          <cell r="AW360">
            <v>35684</v>
          </cell>
        </row>
        <row r="361">
          <cell r="A361">
            <v>44252</v>
          </cell>
          <cell r="B361">
            <v>8493</v>
          </cell>
          <cell r="E361">
            <v>1314634</v>
          </cell>
          <cell r="F361">
            <v>157705</v>
          </cell>
          <cell r="I361">
            <v>1121411</v>
          </cell>
          <cell r="L361">
            <v>264</v>
          </cell>
          <cell r="M361">
            <v>35518</v>
          </cell>
          <cell r="R361">
            <v>77293</v>
          </cell>
          <cell r="X361">
            <v>69544</v>
          </cell>
          <cell r="AA361">
            <v>50019</v>
          </cell>
          <cell r="AJ361">
            <v>0.16979547771846698</v>
          </cell>
          <cell r="AL361">
            <v>0.18512298400953869</v>
          </cell>
          <cell r="AM361">
            <v>65098.285714285717</v>
          </cell>
          <cell r="AN361">
            <v>47805.285714285717</v>
          </cell>
          <cell r="AO361">
            <v>1.3617382417365682</v>
          </cell>
          <cell r="AQ361">
            <v>1461920</v>
          </cell>
          <cell r="AR361">
            <v>853745</v>
          </cell>
          <cell r="AT361">
            <v>5.4145185185185182E-3</v>
          </cell>
          <cell r="AU361">
            <v>3.1620185185185184E-3</v>
          </cell>
          <cell r="AV361">
            <v>98782</v>
          </cell>
          <cell r="AW361">
            <v>28095</v>
          </cell>
        </row>
        <row r="362">
          <cell r="A362">
            <v>44253</v>
          </cell>
          <cell r="B362">
            <v>8232</v>
          </cell>
          <cell r="E362">
            <v>1322866</v>
          </cell>
          <cell r="F362">
            <v>158408</v>
          </cell>
          <cell r="I362">
            <v>1128672</v>
          </cell>
          <cell r="L362">
            <v>268</v>
          </cell>
          <cell r="M362">
            <v>35786</v>
          </cell>
          <cell r="R362">
            <v>75822</v>
          </cell>
          <cell r="X362">
            <v>63872</v>
          </cell>
          <cell r="AA362">
            <v>39766</v>
          </cell>
          <cell r="AJ362">
            <v>0.20701101443444148</v>
          </cell>
          <cell r="AL362">
            <v>0.19685778399082585</v>
          </cell>
          <cell r="AM362">
            <v>61534.142857142855</v>
          </cell>
          <cell r="AN362">
            <v>43227</v>
          </cell>
          <cell r="AO362">
            <v>1.4235117601763447</v>
          </cell>
          <cell r="AQ362">
            <v>1583581</v>
          </cell>
          <cell r="AR362">
            <v>865870</v>
          </cell>
          <cell r="AT362">
            <v>5.8651148148148148E-3</v>
          </cell>
          <cell r="AU362">
            <v>3.206925925925926E-3</v>
          </cell>
          <cell r="AV362">
            <v>121661</v>
          </cell>
          <cell r="AW362">
            <v>12125</v>
          </cell>
        </row>
        <row r="363">
          <cell r="A363">
            <v>44254</v>
          </cell>
          <cell r="B363">
            <v>6208</v>
          </cell>
          <cell r="E363">
            <v>1329074</v>
          </cell>
          <cell r="F363">
            <v>157039</v>
          </cell>
          <cell r="I363">
            <v>1136054</v>
          </cell>
          <cell r="L363">
            <v>195</v>
          </cell>
          <cell r="M363">
            <v>35981</v>
          </cell>
          <cell r="R363">
            <v>78746</v>
          </cell>
          <cell r="X363">
            <v>55495</v>
          </cell>
          <cell r="AA363">
            <v>31394</v>
          </cell>
          <cell r="AJ363">
            <v>0.19774479199847106</v>
          </cell>
          <cell r="AL363">
            <v>0.1912475605755882</v>
          </cell>
          <cell r="AM363">
            <v>59536.428571428572</v>
          </cell>
          <cell r="AN363">
            <v>43116.142857142855</v>
          </cell>
          <cell r="AO363">
            <v>1.3808384662025825</v>
          </cell>
          <cell r="AQ363">
            <v>1616165</v>
          </cell>
          <cell r="AR363">
            <v>982370</v>
          </cell>
          <cell r="AT363">
            <v>5.9857962962962964E-3</v>
          </cell>
          <cell r="AU363">
            <v>3.6384074074074075E-3</v>
          </cell>
          <cell r="AV363">
            <v>32584</v>
          </cell>
          <cell r="AW363">
            <v>116500</v>
          </cell>
        </row>
        <row r="364">
          <cell r="A364">
            <v>44255</v>
          </cell>
          <cell r="B364">
            <v>5560</v>
          </cell>
          <cell r="E364">
            <v>1334634</v>
          </cell>
          <cell r="F364">
            <v>155765</v>
          </cell>
          <cell r="I364">
            <v>1142703</v>
          </cell>
          <cell r="L364">
            <v>185</v>
          </cell>
          <cell r="M364">
            <v>36166</v>
          </cell>
          <cell r="R364">
            <v>71668</v>
          </cell>
          <cell r="X364">
            <v>35434</v>
          </cell>
          <cell r="AA364">
            <v>21229</v>
          </cell>
          <cell r="AJ364">
            <v>0.26190588346130295</v>
          </cell>
          <cell r="AL364">
            <v>0.19058464660082455</v>
          </cell>
          <cell r="AM364">
            <v>58478.857142857145</v>
          </cell>
          <cell r="AN364">
            <v>41961.857142857145</v>
          </cell>
          <cell r="AO364">
            <v>1.3936193754191732</v>
          </cell>
          <cell r="AQ364">
            <v>1691724</v>
          </cell>
          <cell r="AR364">
            <v>998439</v>
          </cell>
          <cell r="AT364">
            <v>6.2656444444444447E-3</v>
          </cell>
          <cell r="AU364">
            <v>3.6979222222222221E-3</v>
          </cell>
          <cell r="AV364">
            <v>75559</v>
          </cell>
          <cell r="AW364">
            <v>16069</v>
          </cell>
        </row>
        <row r="365">
          <cell r="A365">
            <v>44256</v>
          </cell>
          <cell r="B365">
            <v>6680</v>
          </cell>
          <cell r="E365">
            <v>1341314</v>
          </cell>
          <cell r="F365">
            <v>153074</v>
          </cell>
          <cell r="I365">
            <v>1151915</v>
          </cell>
          <cell r="L365">
            <v>159</v>
          </cell>
          <cell r="M365">
            <v>36325</v>
          </cell>
          <cell r="R365">
            <v>73434</v>
          </cell>
          <cell r="X365">
            <v>35684</v>
          </cell>
          <cell r="AA365">
            <v>18940</v>
          </cell>
          <cell r="AJ365">
            <v>0.27943944781426477</v>
          </cell>
          <cell r="AL365">
            <v>0.19480697847067557</v>
          </cell>
          <cell r="AM365">
            <v>56924.857142857145</v>
          </cell>
          <cell r="AN365">
            <v>38485.714285714283</v>
          </cell>
          <cell r="AO365">
            <v>1.4791165553080923</v>
          </cell>
          <cell r="AQ365">
            <v>1720523</v>
          </cell>
          <cell r="AR365">
            <v>1002218</v>
          </cell>
          <cell r="AT365">
            <v>6.3723074074074071E-3</v>
          </cell>
          <cell r="AU365">
            <v>3.7119185185185187E-3</v>
          </cell>
          <cell r="AV365">
            <v>28799</v>
          </cell>
          <cell r="AW365">
            <v>3779</v>
          </cell>
        </row>
        <row r="366">
          <cell r="A366">
            <v>44257</v>
          </cell>
          <cell r="B366">
            <v>5712</v>
          </cell>
          <cell r="E366">
            <v>1347026</v>
          </cell>
          <cell r="F366">
            <v>149645</v>
          </cell>
          <cell r="I366">
            <v>1160863</v>
          </cell>
          <cell r="L366">
            <v>193</v>
          </cell>
          <cell r="M366">
            <v>36518</v>
          </cell>
          <cell r="R366">
            <v>73977</v>
          </cell>
          <cell r="X366">
            <v>33174</v>
          </cell>
          <cell r="AA366">
            <v>29990</v>
          </cell>
          <cell r="AJ366">
            <v>0.19046348782927641</v>
          </cell>
          <cell r="AL366">
            <v>0.19462253646811026</v>
          </cell>
          <cell r="AM366">
            <v>52310.285714285717</v>
          </cell>
          <cell r="AN366">
            <v>35539.857142857145</v>
          </cell>
          <cell r="AO366">
            <v>1.4718766455368018</v>
          </cell>
          <cell r="AQ366">
            <v>1935478</v>
          </cell>
          <cell r="AR366">
            <v>1047288</v>
          </cell>
          <cell r="AT366">
            <v>7.1684370370370372E-3</v>
          </cell>
          <cell r="AU366">
            <v>3.8788444444444446E-3</v>
          </cell>
          <cell r="AV366">
            <v>214955</v>
          </cell>
          <cell r="AW366">
            <v>45070</v>
          </cell>
        </row>
        <row r="367">
          <cell r="A367">
            <v>44258</v>
          </cell>
          <cell r="B367">
            <v>6808</v>
          </cell>
          <cell r="E367">
            <v>1353834</v>
          </cell>
          <cell r="F367">
            <v>147197</v>
          </cell>
          <cell r="I367">
            <v>1169916</v>
          </cell>
          <cell r="L367">
            <v>203</v>
          </cell>
          <cell r="M367">
            <v>36721</v>
          </cell>
          <cell r="R367">
            <v>69631</v>
          </cell>
          <cell r="X367">
            <v>80144</v>
          </cell>
          <cell r="AA367">
            <v>47667</v>
          </cell>
          <cell r="AJ367">
            <v>0.1428241760547129</v>
          </cell>
          <cell r="AL367">
            <v>0.19548715005943354</v>
          </cell>
          <cell r="AM367">
            <v>53328.857142857145</v>
          </cell>
          <cell r="AN367">
            <v>34143.571428571428</v>
          </cell>
          <cell r="AO367">
            <v>1.5619003786531664</v>
          </cell>
          <cell r="AQ367">
            <v>2104967</v>
          </cell>
          <cell r="AR367">
            <v>1076409</v>
          </cell>
          <cell r="AT367">
            <v>7.7961740740740745E-3</v>
          </cell>
          <cell r="AU367">
            <v>3.9867000000000001E-3</v>
          </cell>
          <cell r="AV367">
            <v>169489</v>
          </cell>
          <cell r="AW367">
            <v>29121</v>
          </cell>
        </row>
        <row r="368">
          <cell r="A368">
            <v>44259</v>
          </cell>
          <cell r="B368">
            <v>7264</v>
          </cell>
          <cell r="E368">
            <v>1361098</v>
          </cell>
          <cell r="F368">
            <v>147845</v>
          </cell>
          <cell r="I368">
            <v>1176356</v>
          </cell>
          <cell r="L368">
            <v>176</v>
          </cell>
          <cell r="M368">
            <v>36897</v>
          </cell>
          <cell r="R368">
            <v>67095</v>
          </cell>
          <cell r="X368">
            <v>63051</v>
          </cell>
          <cell r="AA368">
            <v>38496</v>
          </cell>
          <cell r="AJ368">
            <v>0.18869492934330839</v>
          </cell>
          <cell r="AL368">
            <v>0.19989072777880548</v>
          </cell>
          <cell r="AM368">
            <v>52407.714285714283</v>
          </cell>
          <cell r="AN368">
            <v>32497.428571428572</v>
          </cell>
          <cell r="AO368">
            <v>1.6126726510229379</v>
          </cell>
          <cell r="AQ368">
            <v>2286123</v>
          </cell>
          <cell r="AR368">
            <v>1100228</v>
          </cell>
          <cell r="AT368">
            <v>8.4671222222222221E-3</v>
          </cell>
          <cell r="AU368">
            <v>4.0749185185185183E-3</v>
          </cell>
          <cell r="AV368">
            <v>181156</v>
          </cell>
          <cell r="AW368">
            <v>23819</v>
          </cell>
        </row>
        <row r="369">
          <cell r="A369">
            <v>44260</v>
          </cell>
          <cell r="B369">
            <v>6971</v>
          </cell>
          <cell r="E369">
            <v>1368069</v>
          </cell>
          <cell r="F369">
            <v>148356</v>
          </cell>
          <cell r="I369">
            <v>1182687</v>
          </cell>
          <cell r="L369">
            <v>129</v>
          </cell>
          <cell r="M369">
            <v>37026</v>
          </cell>
          <cell r="R369">
            <v>66546</v>
          </cell>
          <cell r="X369">
            <v>36107</v>
          </cell>
          <cell r="AA369">
            <v>21298</v>
          </cell>
          <cell r="AJ369">
            <v>0.32730772842520423</v>
          </cell>
          <cell r="AL369">
            <v>0.21124970207356797</v>
          </cell>
          <cell r="AM369">
            <v>50345</v>
          </cell>
          <cell r="AN369">
            <v>29859.142857142859</v>
          </cell>
          <cell r="AO369">
            <v>1.6860832288746208</v>
          </cell>
          <cell r="AQ369">
            <v>2413615</v>
          </cell>
          <cell r="AR369">
            <v>1114537</v>
          </cell>
          <cell r="AT369">
            <v>8.9393148148148149E-3</v>
          </cell>
          <cell r="AU369">
            <v>4.1279148148148145E-3</v>
          </cell>
          <cell r="AV369">
            <v>127492</v>
          </cell>
          <cell r="AW369">
            <v>14309</v>
          </cell>
        </row>
        <row r="370">
          <cell r="A370">
            <v>44261</v>
          </cell>
          <cell r="B370">
            <v>5767</v>
          </cell>
          <cell r="E370">
            <v>1373836</v>
          </cell>
          <cell r="F370">
            <v>147172</v>
          </cell>
          <cell r="I370">
            <v>1189510</v>
          </cell>
          <cell r="L370">
            <v>128</v>
          </cell>
          <cell r="M370">
            <v>37154</v>
          </cell>
          <cell r="R370">
            <v>66525</v>
          </cell>
          <cell r="X370">
            <v>43900</v>
          </cell>
          <cell r="AA370">
            <v>37884</v>
          </cell>
          <cell r="AJ370">
            <v>0.15222785344736564</v>
          </cell>
          <cell r="AL370">
            <v>0.20303081158802372</v>
          </cell>
          <cell r="AM370">
            <v>48688.571428571428</v>
          </cell>
          <cell r="AN370">
            <v>30786.285714285714</v>
          </cell>
          <cell r="AO370">
            <v>1.5815019674808821</v>
          </cell>
          <cell r="AQ370">
            <v>2552265</v>
          </cell>
          <cell r="AR370">
            <v>1130524</v>
          </cell>
          <cell r="AT370">
            <v>9.4528333333333339E-3</v>
          </cell>
          <cell r="AU370">
            <v>4.1871259259259261E-3</v>
          </cell>
          <cell r="AV370">
            <v>138650</v>
          </cell>
          <cell r="AW370">
            <v>15987</v>
          </cell>
        </row>
        <row r="371">
          <cell r="A371">
            <v>44262</v>
          </cell>
          <cell r="B371">
            <v>5826</v>
          </cell>
          <cell r="E371">
            <v>1379662</v>
          </cell>
          <cell r="F371">
            <v>147740</v>
          </cell>
          <cell r="I371">
            <v>1194656</v>
          </cell>
          <cell r="L371">
            <v>112</v>
          </cell>
          <cell r="M371">
            <v>37266</v>
          </cell>
          <cell r="R371">
            <v>67659</v>
          </cell>
          <cell r="X371">
            <v>43900</v>
          </cell>
          <cell r="AA371">
            <v>29884</v>
          </cell>
          <cell r="AJ371">
            <v>0.19495382144291259</v>
          </cell>
          <cell r="AL371">
            <v>0.19652240708088198</v>
          </cell>
          <cell r="AM371">
            <v>49898</v>
          </cell>
          <cell r="AN371">
            <v>32022.714285714286</v>
          </cell>
          <cell r="AO371">
            <v>1.5582064516704661</v>
          </cell>
          <cell r="AQ371">
            <v>2888757</v>
          </cell>
          <cell r="AR371">
            <v>1133787</v>
          </cell>
          <cell r="AT371">
            <v>1.06991E-2</v>
          </cell>
          <cell r="AU371">
            <v>4.1992111111111112E-3</v>
          </cell>
          <cell r="AV371">
            <v>336492</v>
          </cell>
          <cell r="AW371">
            <v>3263</v>
          </cell>
        </row>
        <row r="372">
          <cell r="A372">
            <v>44263</v>
          </cell>
          <cell r="B372">
            <v>6894</v>
          </cell>
          <cell r="E372">
            <v>1386556</v>
          </cell>
          <cell r="F372">
            <v>145628</v>
          </cell>
          <cell r="I372">
            <v>1203381</v>
          </cell>
          <cell r="L372">
            <v>281</v>
          </cell>
          <cell r="M372">
            <v>37547</v>
          </cell>
          <cell r="R372">
            <v>64914</v>
          </cell>
          <cell r="X372">
            <v>50261</v>
          </cell>
          <cell r="AA372">
            <v>37837</v>
          </cell>
          <cell r="AJ372">
            <v>0.18220260591484524</v>
          </cell>
          <cell r="AL372">
            <v>0.18613817391876769</v>
          </cell>
          <cell r="AM372">
            <v>51844</v>
          </cell>
          <cell r="AN372">
            <v>34722.285714285717</v>
          </cell>
          <cell r="AO372">
            <v>1.4931044697518265</v>
          </cell>
          <cell r="AQ372">
            <v>3098025</v>
          </cell>
          <cell r="AR372">
            <v>1158432</v>
          </cell>
          <cell r="AT372">
            <v>1.1474166666666667E-2</v>
          </cell>
          <cell r="AU372">
            <v>4.290488888888889E-3</v>
          </cell>
          <cell r="AV372">
            <v>209268</v>
          </cell>
          <cell r="AW372">
            <v>24645</v>
          </cell>
        </row>
        <row r="373">
          <cell r="A373">
            <v>44264</v>
          </cell>
          <cell r="B373">
            <v>6389</v>
          </cell>
          <cell r="E373">
            <v>1392945</v>
          </cell>
          <cell r="F373">
            <v>144311</v>
          </cell>
          <cell r="I373">
            <v>1210877</v>
          </cell>
          <cell r="L373">
            <v>210</v>
          </cell>
          <cell r="M373">
            <v>37757</v>
          </cell>
          <cell r="R373">
            <v>65480</v>
          </cell>
          <cell r="X373">
            <v>67854</v>
          </cell>
          <cell r="AA373">
            <v>43962</v>
          </cell>
          <cell r="AJ373">
            <v>0.1453300577771712</v>
          </cell>
          <cell r="AL373">
            <v>0.17865368753598829</v>
          </cell>
          <cell r="AM373">
            <v>56798.285714285717</v>
          </cell>
          <cell r="AN373">
            <v>36718.285714285717</v>
          </cell>
          <cell r="AO373">
            <v>1.5468664892540891</v>
          </cell>
          <cell r="AQ373">
            <v>3337026</v>
          </cell>
          <cell r="AR373">
            <v>1197772</v>
          </cell>
          <cell r="AT373">
            <v>1.2359355555555555E-2</v>
          </cell>
          <cell r="AU373">
            <v>4.4361925925925924E-3</v>
          </cell>
          <cell r="AV373">
            <v>239001</v>
          </cell>
          <cell r="AW373">
            <v>39340</v>
          </cell>
          <cell r="BE373">
            <v>0.95011724143565612</v>
          </cell>
          <cell r="BF373">
            <v>0.76774280960045316</v>
          </cell>
          <cell r="BI373">
            <v>8.7200463872715031E-2</v>
          </cell>
          <cell r="BJ373">
            <v>3.9548877205373501E-3</v>
          </cell>
          <cell r="BM373">
            <v>1.9978130310426546E-2</v>
          </cell>
          <cell r="BN373">
            <v>7.4791962814846564E-5</v>
          </cell>
        </row>
        <row r="374">
          <cell r="A374">
            <v>44265</v>
          </cell>
          <cell r="B374">
            <v>5633</v>
          </cell>
          <cell r="E374">
            <v>1398578</v>
          </cell>
          <cell r="F374">
            <v>144213</v>
          </cell>
          <cell r="I374">
            <v>1216433</v>
          </cell>
          <cell r="L374">
            <v>175</v>
          </cell>
          <cell r="M374">
            <v>37932</v>
          </cell>
          <cell r="R374">
            <v>63128</v>
          </cell>
          <cell r="X374">
            <v>93016</v>
          </cell>
          <cell r="AA374">
            <v>61625</v>
          </cell>
          <cell r="AJ374">
            <v>9.1407707910750507E-2</v>
          </cell>
          <cell r="AL374">
            <v>0.16511554102425954</v>
          </cell>
          <cell r="AM374">
            <v>58637.142857142855</v>
          </cell>
          <cell r="AN374">
            <v>38712.285714285717</v>
          </cell>
          <cell r="AO374">
            <v>1.5146907958344711</v>
          </cell>
          <cell r="AQ374">
            <v>3574698</v>
          </cell>
          <cell r="AR374">
            <v>1262878</v>
          </cell>
          <cell r="AT374">
            <v>1.3239622222222223E-2</v>
          </cell>
          <cell r="AU374">
            <v>4.6773259259259257E-3</v>
          </cell>
          <cell r="AV374">
            <v>237672</v>
          </cell>
          <cell r="AW374">
            <v>65106</v>
          </cell>
          <cell r="BE374">
            <v>0.95011724143565612</v>
          </cell>
          <cell r="BF374">
            <v>0.76774280960045316</v>
          </cell>
          <cell r="BI374">
            <v>9.7124705960299221E-2</v>
          </cell>
          <cell r="BJ374">
            <v>6.8963957004627473E-3</v>
          </cell>
          <cell r="BM374">
            <v>2.2925917261715913E-2</v>
          </cell>
          <cell r="BN374">
            <v>1.2499351601935274E-4</v>
          </cell>
        </row>
        <row r="375">
          <cell r="A375">
            <v>44266</v>
          </cell>
          <cell r="B375">
            <v>5144</v>
          </cell>
          <cell r="E375">
            <v>1403722</v>
          </cell>
          <cell r="F375">
            <v>141070</v>
          </cell>
          <cell r="I375">
            <v>1224603</v>
          </cell>
          <cell r="L375">
            <v>117</v>
          </cell>
          <cell r="M375">
            <v>38049</v>
          </cell>
          <cell r="R375">
            <v>61523</v>
          </cell>
          <cell r="X375">
            <v>65736</v>
          </cell>
          <cell r="AA375">
            <v>49705</v>
          </cell>
          <cell r="AJ375">
            <v>0.1034905945075948</v>
          </cell>
          <cell r="AL375">
            <v>0.15104449051188007</v>
          </cell>
          <cell r="AM375">
            <v>59020.714285714283</v>
          </cell>
          <cell r="AN375">
            <v>40313.571428571428</v>
          </cell>
          <cell r="AO375">
            <v>1.4640408228352735</v>
          </cell>
          <cell r="AQ375">
            <v>3696059</v>
          </cell>
          <cell r="AR375">
            <v>1295615</v>
          </cell>
          <cell r="AT375">
            <v>1.3689107407407407E-2</v>
          </cell>
          <cell r="AU375">
            <v>4.798574074074074E-3</v>
          </cell>
          <cell r="AV375">
            <v>121361</v>
          </cell>
          <cell r="AW375">
            <v>32737</v>
          </cell>
          <cell r="BE375">
            <v>0.95519702280284646</v>
          </cell>
          <cell r="BF375">
            <v>0.78150472097627666</v>
          </cell>
          <cell r="BI375">
            <v>0.10199064855783983</v>
          </cell>
          <cell r="BJ375">
            <v>8.3504129671053556E-3</v>
          </cell>
          <cell r="BM375">
            <v>2.4399764340361334E-2</v>
          </cell>
          <cell r="BN375">
            <v>1.4290275773556289E-4</v>
          </cell>
        </row>
        <row r="376">
          <cell r="A376">
            <v>44267</v>
          </cell>
          <cell r="B376">
            <v>6412</v>
          </cell>
          <cell r="E376">
            <v>1410134</v>
          </cell>
          <cell r="F376">
            <v>140451</v>
          </cell>
          <cell r="I376">
            <v>1231454</v>
          </cell>
          <cell r="L376">
            <v>180</v>
          </cell>
          <cell r="M376">
            <v>38229</v>
          </cell>
          <cell r="R376">
            <v>62883</v>
          </cell>
          <cell r="X376">
            <v>56918</v>
          </cell>
          <cell r="AA376">
            <v>45068</v>
          </cell>
          <cell r="AJ376">
            <v>0.14227389722197567</v>
          </cell>
          <cell r="AL376">
            <v>0.13748304544637457</v>
          </cell>
          <cell r="AM376">
            <v>60090</v>
          </cell>
          <cell r="AN376">
            <v>43709.285714285717</v>
          </cell>
          <cell r="AO376">
            <v>1.3747650875100093</v>
          </cell>
          <cell r="AQ376">
            <v>3769174</v>
          </cell>
          <cell r="AR376">
            <v>1339362</v>
          </cell>
          <cell r="AT376">
            <v>1.3959903703703704E-2</v>
          </cell>
          <cell r="AU376">
            <v>4.9605999999999999E-3</v>
          </cell>
          <cell r="AV376">
            <v>73115</v>
          </cell>
          <cell r="AW376">
            <v>43747</v>
          </cell>
          <cell r="BE376">
            <v>0.95642594725905594</v>
          </cell>
          <cell r="BF376">
            <v>0.78544000261444313</v>
          </cell>
          <cell r="BI376">
            <v>0.10503015293844631</v>
          </cell>
          <cell r="BJ376">
            <v>1.0513951876841725E-2</v>
          </cell>
          <cell r="BM376">
            <v>2.5264789994654136E-2</v>
          </cell>
          <cell r="BN376">
            <v>1.6512692038339881E-4</v>
          </cell>
        </row>
        <row r="377">
          <cell r="A377">
            <v>44268</v>
          </cell>
          <cell r="B377">
            <v>4607</v>
          </cell>
          <cell r="E377">
            <v>1414741</v>
          </cell>
          <cell r="F377">
            <v>138942</v>
          </cell>
          <cell r="I377">
            <v>1237470</v>
          </cell>
          <cell r="L377">
            <v>100</v>
          </cell>
          <cell r="M377">
            <v>38329</v>
          </cell>
          <cell r="R377">
            <v>61103</v>
          </cell>
          <cell r="X377">
            <v>76914</v>
          </cell>
          <cell r="AA377">
            <v>50156</v>
          </cell>
          <cell r="AJ377">
            <v>9.1853417337905738E-2</v>
          </cell>
          <cell r="AL377">
            <v>0.1285362795652297</v>
          </cell>
          <cell r="AM377">
            <v>64806.285714285717</v>
          </cell>
          <cell r="AN377">
            <v>45462.428571428572</v>
          </cell>
          <cell r="AO377">
            <v>1.4254910648353272</v>
          </cell>
          <cell r="AQ377">
            <v>3985596</v>
          </cell>
          <cell r="AR377">
            <v>1454836</v>
          </cell>
          <cell r="AT377">
            <v>1.4761466666666667E-2</v>
          </cell>
          <cell r="AU377">
            <v>5.3882814814814814E-3</v>
          </cell>
          <cell r="AV377">
            <v>216422</v>
          </cell>
          <cell r="AW377">
            <v>115474</v>
          </cell>
          <cell r="BE377">
            <v>0.96185364020359976</v>
          </cell>
          <cell r="BF377">
            <v>0.7975311214054811</v>
          </cell>
          <cell r="BI377">
            <v>0.11237815160435632</v>
          </cell>
          <cell r="BJ377">
            <v>1.6099227300112016E-2</v>
          </cell>
          <cell r="BM377">
            <v>2.9028978545006807E-2</v>
          </cell>
          <cell r="BN377">
            <v>2.086473056937748E-4</v>
          </cell>
        </row>
        <row r="378">
          <cell r="A378">
            <v>44269</v>
          </cell>
          <cell r="B378">
            <v>4714</v>
          </cell>
          <cell r="E378">
            <v>1419455</v>
          </cell>
          <cell r="F378">
            <v>137912</v>
          </cell>
          <cell r="I378">
            <v>1243117</v>
          </cell>
          <cell r="L378">
            <v>97</v>
          </cell>
          <cell r="M378">
            <v>38426</v>
          </cell>
          <cell r="R378">
            <v>62804</v>
          </cell>
          <cell r="X378">
            <v>37825</v>
          </cell>
          <cell r="AA378">
            <v>28102</v>
          </cell>
          <cell r="AJ378">
            <v>0.16774606789552346</v>
          </cell>
          <cell r="AL378">
            <v>0.12574615664154462</v>
          </cell>
          <cell r="AM378">
            <v>63938.428571428572</v>
          </cell>
          <cell r="AN378">
            <v>45207.857142857145</v>
          </cell>
          <cell r="AO378">
            <v>1.4143211515065333</v>
          </cell>
          <cell r="AQ378">
            <v>4020124</v>
          </cell>
          <cell r="AR378">
            <v>1460222</v>
          </cell>
          <cell r="AT378">
            <v>1.4889348148148148E-2</v>
          </cell>
          <cell r="AU378">
            <v>5.4082296296296293E-3</v>
          </cell>
          <cell r="AV378">
            <v>34528</v>
          </cell>
          <cell r="AW378">
            <v>5386</v>
          </cell>
          <cell r="BE378">
            <v>0.96249908085982494</v>
          </cell>
          <cell r="BF378">
            <v>0.79852719701735608</v>
          </cell>
          <cell r="BI378">
            <v>0.11357586615284541</v>
          </cell>
          <cell r="BJ378">
            <v>1.6323730243957366E-2</v>
          </cell>
          <cell r="BM378">
            <v>2.9624112854576307E-2</v>
          </cell>
          <cell r="BN378">
            <v>2.1017840666951297E-4</v>
          </cell>
        </row>
        <row r="379">
          <cell r="A379">
            <v>44270</v>
          </cell>
          <cell r="B379">
            <v>5589</v>
          </cell>
          <cell r="E379">
            <v>1425044</v>
          </cell>
          <cell r="F379">
            <v>136524</v>
          </cell>
          <cell r="I379">
            <v>1249947</v>
          </cell>
          <cell r="L379">
            <v>147</v>
          </cell>
          <cell r="M379">
            <v>38573</v>
          </cell>
          <cell r="R379">
            <v>63957</v>
          </cell>
          <cell r="X379">
            <v>47808</v>
          </cell>
          <cell r="AA379">
            <v>41502</v>
          </cell>
          <cell r="AJ379">
            <v>0.13466820876102356</v>
          </cell>
          <cell r="AL379">
            <v>0.12022991378233162</v>
          </cell>
          <cell r="AM379">
            <v>63724.428571428572</v>
          </cell>
          <cell r="AN379">
            <v>45731.428571428572</v>
          </cell>
          <cell r="AO379">
            <v>1.3934493315006873</v>
          </cell>
          <cell r="AQ379">
            <v>4166862</v>
          </cell>
          <cell r="AR379">
            <v>1572786</v>
          </cell>
          <cell r="AT379">
            <v>1.5432822222222222E-2</v>
          </cell>
          <cell r="AU379">
            <v>5.8251333333333337E-3</v>
          </cell>
          <cell r="AV379">
            <v>146738</v>
          </cell>
          <cell r="AW379">
            <v>112564</v>
          </cell>
          <cell r="BE379">
            <v>0.96585972967747036</v>
          </cell>
          <cell r="BF379">
            <v>0.80592593500385357</v>
          </cell>
          <cell r="BI379">
            <v>0.1181185014261131</v>
          </cell>
          <cell r="BJ379">
            <v>2.2157113162238236E-2</v>
          </cell>
          <cell r="BM379">
            <v>3.2551345935191371E-2</v>
          </cell>
          <cell r="BN379">
            <v>2.3899094321294952E-4</v>
          </cell>
        </row>
        <row r="380">
          <cell r="A380">
            <v>44271</v>
          </cell>
          <cell r="B380">
            <v>5414</v>
          </cell>
          <cell r="E380">
            <v>1430458</v>
          </cell>
          <cell r="F380">
            <v>134042</v>
          </cell>
          <cell r="I380">
            <v>1257663</v>
          </cell>
          <cell r="L380">
            <v>180</v>
          </cell>
          <cell r="M380">
            <v>38753</v>
          </cell>
          <cell r="R380">
            <v>60415</v>
          </cell>
          <cell r="X380">
            <v>75626</v>
          </cell>
          <cell r="AA380">
            <v>47064</v>
          </cell>
          <cell r="AJ380">
            <v>0.11503484616692164</v>
          </cell>
          <cell r="AL380">
            <v>0.11605955040189096</v>
          </cell>
          <cell r="AM380">
            <v>64834.714285714283</v>
          </cell>
          <cell r="AN380">
            <v>46174.571428571428</v>
          </cell>
          <cell r="AO380">
            <v>1.4041216253844107</v>
          </cell>
          <cell r="AQ380">
            <v>4468951</v>
          </cell>
          <cell r="AR380">
            <v>1716749</v>
          </cell>
          <cell r="AT380">
            <v>1.6551670370370371E-2</v>
          </cell>
          <cell r="AU380">
            <v>6.3583296296296299E-3</v>
          </cell>
          <cell r="AV380">
            <v>302089</v>
          </cell>
          <cell r="AW380">
            <v>143963</v>
          </cell>
          <cell r="BE380">
            <v>0.97080606550814152</v>
          </cell>
          <cell r="BF380">
            <v>0.81455359744656053</v>
          </cell>
          <cell r="BI380">
            <v>0.13114602058143723</v>
          </cell>
          <cell r="BJ380">
            <v>2.9694179088826236E-2</v>
          </cell>
          <cell r="BM380">
            <v>3.5750975798490035E-2</v>
          </cell>
          <cell r="BN380">
            <v>2.7114406370345117E-4</v>
          </cell>
        </row>
        <row r="381">
          <cell r="A381">
            <v>44272</v>
          </cell>
          <cell r="B381">
            <v>6825</v>
          </cell>
          <cell r="E381">
            <v>1437283</v>
          </cell>
          <cell r="F381">
            <v>131695</v>
          </cell>
          <cell r="I381">
            <v>1266673</v>
          </cell>
          <cell r="L381">
            <v>162</v>
          </cell>
          <cell r="M381">
            <v>38915</v>
          </cell>
          <cell r="R381">
            <v>59610</v>
          </cell>
          <cell r="X381">
            <v>75980</v>
          </cell>
          <cell r="AA381">
            <v>58752</v>
          </cell>
          <cell r="AJ381">
            <v>0.11616625816993464</v>
          </cell>
          <cell r="AL381">
            <v>0.1208213542105641</v>
          </cell>
          <cell r="AM381">
            <v>62401</v>
          </cell>
          <cell r="AN381">
            <v>45764.142857142855</v>
          </cell>
          <cell r="AO381">
            <v>1.363534769891587</v>
          </cell>
          <cell r="AQ381">
            <v>4705248</v>
          </cell>
          <cell r="AR381">
            <v>1876140</v>
          </cell>
          <cell r="AT381">
            <v>1.7426844444444443E-2</v>
          </cell>
          <cell r="AU381">
            <v>6.9486666666666664E-3</v>
          </cell>
          <cell r="AV381">
            <v>236297</v>
          </cell>
          <cell r="AW381">
            <v>159391</v>
          </cell>
          <cell r="BE381">
            <v>0.97477402768586374</v>
          </cell>
          <cell r="BF381">
            <v>0.82253718092219041</v>
          </cell>
          <cell r="BI381">
            <v>0.14064082143376352</v>
          </cell>
          <cell r="BJ381">
            <v>3.8172829984266902E-2</v>
          </cell>
          <cell r="BM381">
            <v>3.8817028700905365E-2</v>
          </cell>
          <cell r="BN381">
            <v>3.0622019514763477E-4</v>
          </cell>
        </row>
        <row r="382">
          <cell r="A382">
            <v>44273</v>
          </cell>
          <cell r="B382">
            <v>6570</v>
          </cell>
          <cell r="E382">
            <v>1443853</v>
          </cell>
          <cell r="F382">
            <v>131753</v>
          </cell>
          <cell r="I382">
            <v>1272958</v>
          </cell>
          <cell r="L382">
            <v>227</v>
          </cell>
          <cell r="M382">
            <v>39142</v>
          </cell>
          <cell r="R382">
            <v>59666</v>
          </cell>
          <cell r="X382">
            <v>75737</v>
          </cell>
          <cell r="AA382">
            <v>35943</v>
          </cell>
          <cell r="AJ382">
            <v>0.18278941657624573</v>
          </cell>
          <cell r="AL382">
            <v>0.13089596101595957</v>
          </cell>
          <cell r="AM382">
            <v>63829.714285714283</v>
          </cell>
          <cell r="AN382">
            <v>43798.142857142855</v>
          </cell>
          <cell r="AO382">
            <v>1.4573612057915046</v>
          </cell>
          <cell r="AQ382">
            <v>4838752</v>
          </cell>
          <cell r="AR382">
            <v>1948531</v>
          </cell>
          <cell r="AT382">
            <v>1.7921303703703702E-2</v>
          </cell>
          <cell r="AU382">
            <v>7.2167814814814817E-3</v>
          </cell>
          <cell r="AV382">
            <v>133504</v>
          </cell>
          <cell r="AW382">
            <v>72391</v>
          </cell>
          <cell r="BE382">
            <v>0.97680158282746576</v>
          </cell>
          <cell r="BF382">
            <v>0.82641595246070843</v>
          </cell>
          <cell r="BI382">
            <v>0.1467284871208317</v>
          </cell>
          <cell r="BJ382">
            <v>4.2004904783338209E-2</v>
          </cell>
          <cell r="BM382">
            <v>3.9978995150492844E-2</v>
          </cell>
          <cell r="BN382">
            <v>3.1990730993074879E-4</v>
          </cell>
        </row>
        <row r="383">
          <cell r="A383">
            <v>44274</v>
          </cell>
          <cell r="B383">
            <v>6279</v>
          </cell>
          <cell r="E383">
            <v>1450132</v>
          </cell>
          <cell r="F383">
            <v>131828</v>
          </cell>
          <cell r="I383">
            <v>1278965</v>
          </cell>
          <cell r="L383">
            <v>197</v>
          </cell>
          <cell r="M383">
            <v>39339</v>
          </cell>
          <cell r="R383">
            <v>59564</v>
          </cell>
          <cell r="X383">
            <v>73460</v>
          </cell>
          <cell r="AA383">
            <v>45963</v>
          </cell>
          <cell r="AJ383">
            <v>0.13660988186149728</v>
          </cell>
          <cell r="AL383">
            <v>0.13008241132814277</v>
          </cell>
          <cell r="AM383">
            <v>66192.857142857145</v>
          </cell>
          <cell r="AN383">
            <v>43926</v>
          </cell>
          <cell r="AO383">
            <v>1.5069174780962789</v>
          </cell>
          <cell r="AQ383">
            <v>5124948</v>
          </cell>
          <cell r="AR383">
            <v>2221200</v>
          </cell>
          <cell r="AT383">
            <v>1.8981288888888889E-2</v>
          </cell>
          <cell r="AU383">
            <v>8.2266666666666668E-3</v>
          </cell>
          <cell r="AV383">
            <v>286196</v>
          </cell>
          <cell r="AW383">
            <v>272669</v>
          </cell>
          <cell r="BE383">
            <v>0.98207744743199044</v>
          </cell>
          <cell r="BF383">
            <v>0.83819047852480044</v>
          </cell>
          <cell r="BI383">
            <v>0.15742215677842777</v>
          </cell>
          <cell r="BJ383">
            <v>5.6703210628719629E-2</v>
          </cell>
          <cell r="BM383">
            <v>4.4301154014003911E-2</v>
          </cell>
          <cell r="BN383">
            <v>3.5215322441978003E-4</v>
          </cell>
        </row>
        <row r="384">
          <cell r="A384">
            <v>44275</v>
          </cell>
          <cell r="B384">
            <v>5656</v>
          </cell>
          <cell r="E384">
            <v>1455788</v>
          </cell>
          <cell r="F384">
            <v>131616</v>
          </cell>
          <cell r="I384">
            <v>1284725</v>
          </cell>
          <cell r="L384">
            <v>108</v>
          </cell>
          <cell r="M384">
            <v>39447</v>
          </cell>
          <cell r="R384">
            <v>58236</v>
          </cell>
          <cell r="X384">
            <v>69700</v>
          </cell>
          <cell r="AA384">
            <v>43807</v>
          </cell>
          <cell r="AJ384">
            <v>0.1291117857876595</v>
          </cell>
          <cell r="AL384">
            <v>0.136371942204636</v>
          </cell>
          <cell r="AM384">
            <v>65162.285714285717</v>
          </cell>
          <cell r="AN384">
            <v>42999</v>
          </cell>
          <cell r="AO384">
            <v>1.5154372360819024</v>
          </cell>
          <cell r="AQ384">
            <v>5533379</v>
          </cell>
          <cell r="AR384">
            <v>2301978</v>
          </cell>
          <cell r="AT384">
            <v>2.0493996296296297E-2</v>
          </cell>
          <cell r="AU384">
            <v>8.5258444444444442E-3</v>
          </cell>
          <cell r="AV384">
            <v>408431</v>
          </cell>
          <cell r="AW384">
            <v>80778</v>
          </cell>
          <cell r="BE384">
            <v>0.984145172403463</v>
          </cell>
          <cell r="BF384">
            <v>0.84141632011677847</v>
          </cell>
          <cell r="BI384">
            <v>0.17809876248090642</v>
          </cell>
          <cell r="BJ384">
            <v>6.1045755489053694E-2</v>
          </cell>
          <cell r="BM384">
            <v>4.6487705398355818E-2</v>
          </cell>
          <cell r="BN384">
            <v>3.8908523583455534E-4</v>
          </cell>
        </row>
        <row r="385">
          <cell r="A385">
            <v>44276</v>
          </cell>
          <cell r="B385">
            <v>4396</v>
          </cell>
          <cell r="E385">
            <v>1460184</v>
          </cell>
          <cell r="F385">
            <v>129844</v>
          </cell>
          <cell r="I385">
            <v>1290790</v>
          </cell>
          <cell r="L385">
            <v>103</v>
          </cell>
          <cell r="M385">
            <v>39550</v>
          </cell>
          <cell r="R385">
            <v>59992</v>
          </cell>
          <cell r="X385">
            <v>41355</v>
          </cell>
          <cell r="AA385">
            <v>26304</v>
          </cell>
          <cell r="AJ385">
            <v>0.16712287104622872</v>
          </cell>
          <cell r="AL385">
            <v>0.13612861177492938</v>
          </cell>
          <cell r="AM385">
            <v>65666.571428571435</v>
          </cell>
          <cell r="AN385">
            <v>42742.142857142855</v>
          </cell>
          <cell r="AO385">
            <v>1.5363425190928994</v>
          </cell>
          <cell r="AQ385">
            <v>5567280</v>
          </cell>
          <cell r="AR385">
            <v>2312601</v>
          </cell>
          <cell r="AT385">
            <v>2.0619555555555554E-2</v>
          </cell>
          <cell r="AU385">
            <v>8.5651888888888892E-3</v>
          </cell>
          <cell r="AV385">
            <v>33901</v>
          </cell>
          <cell r="AW385">
            <v>10623</v>
          </cell>
          <cell r="BE385">
            <v>0.98459725320065039</v>
          </cell>
          <cell r="BF385">
            <v>0.84206584584044819</v>
          </cell>
          <cell r="BI385">
            <v>0.17946707618158236</v>
          </cell>
          <cell r="BJ385">
            <v>6.159523942950397E-2</v>
          </cell>
          <cell r="BM385">
            <v>4.6946478927086095E-2</v>
          </cell>
          <cell r="BN385">
            <v>3.9595199172574473E-4</v>
          </cell>
        </row>
        <row r="386">
          <cell r="A386">
            <v>44277</v>
          </cell>
          <cell r="B386">
            <v>5744</v>
          </cell>
          <cell r="E386">
            <v>1465928</v>
          </cell>
          <cell r="F386">
            <v>128250</v>
          </cell>
          <cell r="I386">
            <v>1297967</v>
          </cell>
          <cell r="L386">
            <v>161</v>
          </cell>
          <cell r="M386">
            <v>39711</v>
          </cell>
          <cell r="R386">
            <v>41674</v>
          </cell>
          <cell r="X386">
            <v>43755</v>
          </cell>
          <cell r="AA386">
            <v>37582</v>
          </cell>
          <cell r="AJ386">
            <v>0.15283912511308606</v>
          </cell>
          <cell r="AL386">
            <v>0.13846075692151386</v>
          </cell>
          <cell r="AM386">
            <v>65087.571428571428</v>
          </cell>
          <cell r="AN386">
            <v>42182.142857142855</v>
          </cell>
          <cell r="AO386">
            <v>1.5430124460248922</v>
          </cell>
          <cell r="AQ386">
            <v>5732210</v>
          </cell>
          <cell r="AR386">
            <v>2494422</v>
          </cell>
          <cell r="AT386">
            <v>2.1230407407407406E-2</v>
          </cell>
          <cell r="AU386">
            <v>9.2385999999999996E-3</v>
          </cell>
          <cell r="AV386">
            <v>164930</v>
          </cell>
          <cell r="AW386">
            <v>181821</v>
          </cell>
          <cell r="BE386">
            <v>0.98705918718051366</v>
          </cell>
          <cell r="BF386">
            <v>0.84768894117775218</v>
          </cell>
          <cell r="BI386">
            <v>0.18594840114370687</v>
          </cell>
          <cell r="BJ386">
            <v>7.1446243924353017E-2</v>
          </cell>
          <cell r="BM386">
            <v>4.9203739338317544E-2</v>
          </cell>
          <cell r="BN386">
            <v>5.2920417361423065E-4</v>
          </cell>
        </row>
        <row r="387">
          <cell r="A387">
            <v>44278</v>
          </cell>
          <cell r="B387">
            <v>5297</v>
          </cell>
          <cell r="E387">
            <v>1471225</v>
          </cell>
          <cell r="F387">
            <v>126439</v>
          </cell>
          <cell r="I387">
            <v>1304921</v>
          </cell>
          <cell r="L387">
            <v>154</v>
          </cell>
          <cell r="M387">
            <v>39865</v>
          </cell>
          <cell r="R387">
            <v>44848</v>
          </cell>
          <cell r="X387">
            <v>77402</v>
          </cell>
          <cell r="AA387">
            <v>50125</v>
          </cell>
          <cell r="AJ387">
            <v>0.10567581047381547</v>
          </cell>
          <cell r="AL387">
            <v>0.13664794057706747</v>
          </cell>
          <cell r="AM387">
            <v>65341.285714285717</v>
          </cell>
          <cell r="AN387">
            <v>42619.428571428572</v>
          </cell>
          <cell r="AO387">
            <v>1.5331337820444064</v>
          </cell>
          <cell r="AQ387">
            <v>5978251</v>
          </cell>
          <cell r="AR387">
            <v>2709545</v>
          </cell>
          <cell r="AT387">
            <v>2.2141670370370372E-2</v>
          </cell>
          <cell r="AU387">
            <v>1.0035351851851853E-2</v>
          </cell>
          <cell r="AV387">
            <v>246041</v>
          </cell>
          <cell r="AW387">
            <v>215123</v>
          </cell>
          <cell r="BE387">
            <v>0.98983975642104516</v>
          </cell>
          <cell r="BF387">
            <v>0.85429721861374597</v>
          </cell>
          <cell r="BI387">
            <v>0.19618746676822588</v>
          </cell>
          <cell r="BJ387">
            <v>8.2673526491664789E-2</v>
          </cell>
          <cell r="BM387">
            <v>5.2198340861865089E-2</v>
          </cell>
          <cell r="BN387">
            <v>1.0340035256151802E-3</v>
          </cell>
        </row>
        <row r="388">
          <cell r="A388">
            <v>44279</v>
          </cell>
          <cell r="B388">
            <v>5227</v>
          </cell>
          <cell r="E388">
            <v>1476452</v>
          </cell>
          <cell r="F388">
            <v>123926</v>
          </cell>
          <cell r="I388">
            <v>1312543</v>
          </cell>
          <cell r="L388">
            <v>118</v>
          </cell>
          <cell r="M388">
            <v>39983</v>
          </cell>
          <cell r="R388">
            <v>46685</v>
          </cell>
          <cell r="X388">
            <v>72278</v>
          </cell>
          <cell r="AA388">
            <v>49518</v>
          </cell>
          <cell r="AJ388">
            <v>0.10555757502322388</v>
          </cell>
          <cell r="AL388">
            <v>0.13548505371806491</v>
          </cell>
          <cell r="AM388">
            <v>64812.428571428572</v>
          </cell>
          <cell r="AN388">
            <v>41300.285714285717</v>
          </cell>
          <cell r="AO388">
            <v>1.5692973414227505</v>
          </cell>
          <cell r="AQ388">
            <v>6389837</v>
          </cell>
          <cell r="AR388">
            <v>2941016</v>
          </cell>
          <cell r="AT388">
            <v>2.3666062962962964E-2</v>
          </cell>
          <cell r="AU388">
            <v>1.0892651851851853E-2</v>
          </cell>
          <cell r="AV388">
            <v>411586</v>
          </cell>
          <cell r="AW388">
            <v>231471</v>
          </cell>
          <cell r="BE388">
            <v>0.99269385687557699</v>
          </cell>
          <cell r="BF388">
            <v>0.86001018543482821</v>
          </cell>
          <cell r="BI388">
            <v>0.2138976325443161</v>
          </cell>
          <cell r="BJ388">
            <v>9.4589034664466498E-2</v>
          </cell>
          <cell r="BM388">
            <v>5.6862492006956949E-2</v>
          </cell>
          <cell r="BN388">
            <v>1.8050288593975128E-3</v>
          </cell>
        </row>
        <row r="389">
          <cell r="A389">
            <v>44280</v>
          </cell>
          <cell r="B389">
            <v>6107</v>
          </cell>
          <cell r="E389">
            <v>1482559</v>
          </cell>
          <cell r="F389">
            <v>125279</v>
          </cell>
          <cell r="I389">
            <v>1317199</v>
          </cell>
          <cell r="L389">
            <v>98</v>
          </cell>
          <cell r="M389">
            <v>40081</v>
          </cell>
          <cell r="R389">
            <v>48914</v>
          </cell>
          <cell r="X389">
            <v>81091</v>
          </cell>
          <cell r="AA389">
            <v>53162</v>
          </cell>
          <cell r="AJ389">
            <v>0.11487528685903464</v>
          </cell>
          <cell r="AL389">
            <v>0.12624636731019501</v>
          </cell>
          <cell r="AM389">
            <v>65577.28571428571</v>
          </cell>
          <cell r="AN389">
            <v>43798.714285714283</v>
          </cell>
          <cell r="AO389">
            <v>1.4972422543388424</v>
          </cell>
          <cell r="AQ389">
            <v>6730456</v>
          </cell>
          <cell r="AR389">
            <v>3015190</v>
          </cell>
          <cell r="AT389">
            <v>2.4927614814814814E-2</v>
          </cell>
          <cell r="AU389">
            <v>1.1167370370370371E-2</v>
          </cell>
          <cell r="AV389">
            <v>340619</v>
          </cell>
          <cell r="AW389">
            <v>74174</v>
          </cell>
          <cell r="BE389">
            <v>0.99504685572358798</v>
          </cell>
          <cell r="BF389">
            <v>0.86196897527444849</v>
          </cell>
          <cell r="BI389">
            <v>0.2289575093262505</v>
          </cell>
          <cell r="BJ389">
            <v>9.7646314599495687E-2</v>
          </cell>
          <cell r="BM389">
            <v>6.0398778496920956E-2</v>
          </cell>
          <cell r="BN389">
            <v>2.6551610769263174E-3</v>
          </cell>
        </row>
        <row r="390">
          <cell r="A390">
            <v>44281</v>
          </cell>
          <cell r="B390">
            <v>4982</v>
          </cell>
          <cell r="E390">
            <v>1487541</v>
          </cell>
          <cell r="F390">
            <v>124497</v>
          </cell>
          <cell r="I390">
            <v>1322878</v>
          </cell>
          <cell r="L390">
            <v>85</v>
          </cell>
          <cell r="M390">
            <v>40166</v>
          </cell>
          <cell r="R390">
            <v>52528</v>
          </cell>
          <cell r="X390">
            <v>71559</v>
          </cell>
          <cell r="AA390">
            <v>51619</v>
          </cell>
          <cell r="AJ390">
            <v>9.6514849183440207E-2</v>
          </cell>
          <cell r="AL390">
            <v>0.11980579477144697</v>
          </cell>
          <cell r="AM390">
            <v>65305.714285714283</v>
          </cell>
          <cell r="AN390">
            <v>44606.714285714283</v>
          </cell>
          <cell r="AO390">
            <v>1.4640332813445767</v>
          </cell>
          <cell r="AQ390">
            <v>6990082</v>
          </cell>
          <cell r="AR390">
            <v>3152612</v>
          </cell>
          <cell r="AT390">
            <v>2.5889192592592591E-2</v>
          </cell>
          <cell r="AU390">
            <v>1.167634074074074E-2</v>
          </cell>
          <cell r="AV390">
            <v>259626</v>
          </cell>
          <cell r="AW390">
            <v>137422</v>
          </cell>
          <cell r="BE390">
            <v>0.99719900542224615</v>
          </cell>
          <cell r="BF390">
            <v>0.86535277280761236</v>
          </cell>
          <cell r="BI390">
            <v>0.24060482593605753</v>
          </cell>
          <cell r="BJ390">
            <v>0.10407304321589328</v>
          </cell>
          <cell r="BM390">
            <v>6.29343745067419E-2</v>
          </cell>
          <cell r="BN390">
            <v>3.634369746409777E-3</v>
          </cell>
        </row>
        <row r="391">
          <cell r="A391">
            <v>44282</v>
          </cell>
          <cell r="B391">
            <v>4461</v>
          </cell>
          <cell r="E391">
            <v>1492002</v>
          </cell>
          <cell r="F391">
            <v>124517</v>
          </cell>
          <cell r="I391">
            <v>1327121</v>
          </cell>
          <cell r="L391">
            <v>198</v>
          </cell>
          <cell r="M391">
            <v>40364</v>
          </cell>
          <cell r="R391">
            <v>54980</v>
          </cell>
          <cell r="X391">
            <v>67548</v>
          </cell>
          <cell r="AA391">
            <v>45881</v>
          </cell>
          <cell r="AJ391">
            <v>9.7229790109195524E-2</v>
          </cell>
          <cell r="AL391">
            <v>0.11516213457312671</v>
          </cell>
          <cell r="AM391">
            <v>64998.285714285717</v>
          </cell>
          <cell r="AN391">
            <v>44923</v>
          </cell>
          <cell r="AO391">
            <v>1.4468821252873967</v>
          </cell>
          <cell r="AQ391">
            <v>7190663</v>
          </cell>
          <cell r="AR391">
            <v>3235027</v>
          </cell>
          <cell r="AT391">
            <v>2.6632085185185186E-2</v>
          </cell>
          <cell r="AU391">
            <v>1.1981581481481481E-2</v>
          </cell>
          <cell r="AV391">
            <v>200581</v>
          </cell>
          <cell r="AW391">
            <v>82415</v>
          </cell>
          <cell r="BE391">
            <v>0.97358799643782123</v>
          </cell>
          <cell r="BF391">
            <v>0.86656671868319213</v>
          </cell>
          <cell r="BI391">
            <v>0.25147457746554874</v>
          </cell>
          <cell r="BJ391">
            <v>0.10768292358468064</v>
          </cell>
          <cell r="BM391">
            <v>6.5111228918247471E-2</v>
          </cell>
          <cell r="BN391">
            <v>4.4729027141223836E-3</v>
          </cell>
        </row>
        <row r="392">
          <cell r="A392">
            <v>44283</v>
          </cell>
          <cell r="B392">
            <v>4083</v>
          </cell>
          <cell r="E392">
            <v>1496085</v>
          </cell>
          <cell r="F392">
            <v>124236</v>
          </cell>
          <cell r="I392">
            <v>1331400</v>
          </cell>
          <cell r="L392">
            <v>85</v>
          </cell>
          <cell r="M392">
            <v>40449</v>
          </cell>
          <cell r="R392">
            <v>57858</v>
          </cell>
          <cell r="X392">
            <v>42685</v>
          </cell>
          <cell r="AA392">
            <v>30638</v>
          </cell>
          <cell r="AJ392">
            <v>0.13326587897382336</v>
          </cell>
          <cell r="AL392">
            <v>0.11261468969086717</v>
          </cell>
          <cell r="AM392">
            <v>65188.285714285717</v>
          </cell>
          <cell r="AN392">
            <v>45542.142857142855</v>
          </cell>
          <cell r="AO392">
            <v>1.4313838046393452</v>
          </cell>
          <cell r="AQ392">
            <v>7251039</v>
          </cell>
          <cell r="AR392">
            <v>3246809</v>
          </cell>
          <cell r="AT392">
            <v>2.68557E-2</v>
          </cell>
          <cell r="AU392">
            <v>1.2025218518518519E-2</v>
          </cell>
          <cell r="AV392">
            <v>60376</v>
          </cell>
          <cell r="AW392">
            <v>11782</v>
          </cell>
          <cell r="BE392">
            <v>0.97389914240817455</v>
          </cell>
          <cell r="BF392">
            <v>0.86699905498773122</v>
          </cell>
          <cell r="BI392">
            <v>0.2542801717095472</v>
          </cell>
          <cell r="BJ392">
            <v>0.10802013970316093</v>
          </cell>
          <cell r="BM392">
            <v>6.5635793391935218E-2</v>
          </cell>
          <cell r="BN392">
            <v>4.7189923982228462E-3</v>
          </cell>
        </row>
        <row r="393">
          <cell r="A393">
            <v>44284</v>
          </cell>
          <cell r="B393">
            <v>5008</v>
          </cell>
          <cell r="E393">
            <v>1501093</v>
          </cell>
          <cell r="F393">
            <v>123694</v>
          </cell>
          <cell r="I393">
            <v>1336818</v>
          </cell>
          <cell r="L393">
            <v>132</v>
          </cell>
          <cell r="M393">
            <v>40581</v>
          </cell>
          <cell r="R393">
            <v>59473</v>
          </cell>
          <cell r="X393">
            <v>46663</v>
          </cell>
          <cell r="AA393">
            <v>39042</v>
          </cell>
          <cell r="AJ393">
            <v>0.12827211720711029</v>
          </cell>
          <cell r="AL393">
            <v>0.1098031256342602</v>
          </cell>
          <cell r="AM393">
            <v>65603.71428571429</v>
          </cell>
          <cell r="AN393">
            <v>45750.714285714283</v>
          </cell>
          <cell r="AO393">
            <v>1.4339385801939082</v>
          </cell>
          <cell r="AQ393">
            <v>7435851</v>
          </cell>
          <cell r="AR393">
            <v>3330639</v>
          </cell>
          <cell r="AT393">
            <v>2.754018888888889E-2</v>
          </cell>
          <cell r="AU393">
            <v>1.23357E-2</v>
          </cell>
          <cell r="AV393">
            <v>184812</v>
          </cell>
          <cell r="AW393">
            <v>83830</v>
          </cell>
          <cell r="BE393">
            <v>0.97507359929845772</v>
          </cell>
          <cell r="BF393">
            <v>0.8687447404756653</v>
          </cell>
          <cell r="BI393">
            <v>0.26257731572622345</v>
          </cell>
          <cell r="BJ393">
            <v>0.1117385202093337</v>
          </cell>
          <cell r="BM393">
            <v>6.7460169800026143E-2</v>
          </cell>
          <cell r="BN393">
            <v>5.5001786748441689E-3</v>
          </cell>
        </row>
        <row r="394">
          <cell r="A394">
            <v>44285</v>
          </cell>
          <cell r="B394">
            <v>4682</v>
          </cell>
          <cell r="E394">
            <v>1505775</v>
          </cell>
          <cell r="F394">
            <v>122326</v>
          </cell>
          <cell r="I394">
            <v>1342695</v>
          </cell>
          <cell r="L394">
            <v>173</v>
          </cell>
          <cell r="M394">
            <v>40754</v>
          </cell>
          <cell r="R394">
            <v>60671</v>
          </cell>
          <cell r="X394">
            <v>76904</v>
          </cell>
          <cell r="AA394">
            <v>48287</v>
          </cell>
          <cell r="AJ394">
            <v>9.6961915215275335E-2</v>
          </cell>
          <cell r="AL394">
            <v>0.108505513210664</v>
          </cell>
          <cell r="AM394">
            <v>65571.142857142855</v>
          </cell>
          <cell r="AN394">
            <v>45488.142857142855</v>
          </cell>
          <cell r="AO394">
            <v>1.4414996686734691</v>
          </cell>
          <cell r="AQ394">
            <v>7840024</v>
          </cell>
          <cell r="AR394">
            <v>3561192</v>
          </cell>
          <cell r="AT394">
            <v>2.9037125925925927E-2</v>
          </cell>
          <cell r="AU394">
            <v>1.3189599999999999E-2</v>
          </cell>
          <cell r="AV394">
            <v>404173</v>
          </cell>
          <cell r="AW394">
            <v>230553</v>
          </cell>
          <cell r="BE394">
            <v>0.97725094024635684</v>
          </cell>
          <cell r="BF394">
            <v>0.87298844470588877</v>
          </cell>
          <cell r="BI394">
            <v>0.28039228801800087</v>
          </cell>
          <cell r="BJ394">
            <v>0.12230245140477956</v>
          </cell>
          <cell r="BM394">
            <v>7.1742241656172434E-2</v>
          </cell>
          <cell r="BN394">
            <v>7.4153076134970356E-3</v>
          </cell>
        </row>
        <row r="395">
          <cell r="A395">
            <v>44286</v>
          </cell>
          <cell r="B395">
            <v>5937</v>
          </cell>
          <cell r="E395">
            <v>1511712</v>
          </cell>
          <cell r="F395">
            <v>122524</v>
          </cell>
          <cell r="I395">
            <v>1348330</v>
          </cell>
          <cell r="L395">
            <v>104</v>
          </cell>
          <cell r="M395">
            <v>40858</v>
          </cell>
          <cell r="R395">
            <v>62210</v>
          </cell>
          <cell r="X395">
            <v>71440</v>
          </cell>
          <cell r="AA395">
            <v>45714</v>
          </cell>
          <cell r="AJ395">
            <v>0.12987268670429189</v>
          </cell>
          <cell r="AL395">
            <v>0.11213835697907026</v>
          </cell>
          <cell r="AM395">
            <v>65451.428571428572</v>
          </cell>
          <cell r="AN395">
            <v>44919</v>
          </cell>
          <cell r="AO395">
            <v>1.457098968619706</v>
          </cell>
          <cell r="AQ395">
            <v>8115714</v>
          </cell>
          <cell r="AR395">
            <v>3717081</v>
          </cell>
          <cell r="AT395">
            <v>3.00582E-2</v>
          </cell>
          <cell r="AU395">
            <v>1.3766966666666667E-2</v>
          </cell>
          <cell r="AV395">
            <v>275690</v>
          </cell>
          <cell r="AW395">
            <v>155889</v>
          </cell>
          <cell r="BE395">
            <v>0.97906539103627266</v>
          </cell>
          <cell r="BF395">
            <v>0.87568050415179022</v>
          </cell>
          <cell r="BI395">
            <v>0.2921053395514685</v>
          </cell>
          <cell r="BJ395">
            <v>0.1297253036229177</v>
          </cell>
          <cell r="BM395">
            <v>7.4993325791655754E-2</v>
          </cell>
          <cell r="BN395">
            <v>8.4971928423534827E-3</v>
          </cell>
        </row>
        <row r="396">
          <cell r="A396">
            <v>44287</v>
          </cell>
          <cell r="B396">
            <v>6142</v>
          </cell>
          <cell r="E396">
            <v>1517854</v>
          </cell>
          <cell r="F396">
            <v>121222</v>
          </cell>
          <cell r="I396">
            <v>1355578</v>
          </cell>
          <cell r="L396">
            <v>196</v>
          </cell>
          <cell r="M396">
            <v>41054</v>
          </cell>
          <cell r="R396">
            <v>62623</v>
          </cell>
          <cell r="X396">
            <v>72794</v>
          </cell>
          <cell r="AA396">
            <v>54766</v>
          </cell>
          <cell r="AJ396">
            <v>0.1121498740094219</v>
          </cell>
          <cell r="AL396">
            <v>0.11171177444318192</v>
          </cell>
          <cell r="AM396">
            <v>64266.142857142855</v>
          </cell>
          <cell r="AN396">
            <v>45135.285714285717</v>
          </cell>
          <cell r="AO396">
            <v>1.4238558998819422</v>
          </cell>
          <cell r="AQ396">
            <v>8371577</v>
          </cell>
          <cell r="AR396">
            <v>3854451</v>
          </cell>
          <cell r="AT396">
            <v>3.1005840740740739E-2</v>
          </cell>
          <cell r="AU396">
            <v>1.4275744444444445E-2</v>
          </cell>
          <cell r="AV396">
            <v>255863</v>
          </cell>
          <cell r="AW396">
            <v>137370</v>
          </cell>
          <cell r="BE396">
            <v>0.98085737395524397</v>
          </cell>
          <cell r="BF396">
            <v>0.87809273647774588</v>
          </cell>
          <cell r="BI396">
            <v>0.30346559249991645</v>
          </cell>
          <cell r="BJ396">
            <v>0.1357063736962886</v>
          </cell>
          <cell r="BM396">
            <v>7.7609652580197447E-2</v>
          </cell>
          <cell r="BN396">
            <v>9.8980110441561162E-3</v>
          </cell>
        </row>
        <row r="397">
          <cell r="A397">
            <v>44288</v>
          </cell>
          <cell r="B397">
            <v>5325</v>
          </cell>
          <cell r="E397">
            <v>1523179</v>
          </cell>
          <cell r="F397">
            <v>121011</v>
          </cell>
          <cell r="I397">
            <v>1361017</v>
          </cell>
          <cell r="L397">
            <v>97</v>
          </cell>
          <cell r="M397">
            <v>41151</v>
          </cell>
          <cell r="R397">
            <v>63251</v>
          </cell>
          <cell r="X397">
            <v>56495</v>
          </cell>
          <cell r="AA397">
            <v>41406</v>
          </cell>
          <cell r="AJ397">
            <v>0.12860455006520793</v>
          </cell>
          <cell r="AL397">
            <v>0.11656538036332237</v>
          </cell>
          <cell r="AM397">
            <v>62114.142857142855</v>
          </cell>
          <cell r="AN397">
            <v>43676.285714285717</v>
          </cell>
          <cell r="AO397">
            <v>1.422148011016112</v>
          </cell>
          <cell r="AQ397">
            <v>8424729</v>
          </cell>
          <cell r="AR397">
            <v>3867762</v>
          </cell>
          <cell r="AT397">
            <v>3.12027E-2</v>
          </cell>
          <cell r="AU397">
            <v>1.4325044444444445E-2</v>
          </cell>
          <cell r="AV397">
            <v>53152</v>
          </cell>
          <cell r="AW397">
            <v>13311</v>
          </cell>
          <cell r="BE397">
            <v>0.9811440095209305</v>
          </cell>
          <cell r="BF397">
            <v>0.87858702963852597</v>
          </cell>
          <cell r="BI397">
            <v>0.30611149531830562</v>
          </cell>
          <cell r="BJ397">
            <v>0.13617621391887086</v>
          </cell>
          <cell r="BM397">
            <v>7.7929095920135541E-2</v>
          </cell>
          <cell r="BN397">
            <v>1.0104199308888858E-2</v>
          </cell>
        </row>
        <row r="398">
          <cell r="A398">
            <v>44289</v>
          </cell>
          <cell r="B398">
            <v>4345</v>
          </cell>
          <cell r="E398">
            <v>1527524</v>
          </cell>
          <cell r="F398">
            <v>120068</v>
          </cell>
          <cell r="I398">
            <v>1366214</v>
          </cell>
          <cell r="L398">
            <v>91</v>
          </cell>
          <cell r="M398">
            <v>41242</v>
          </cell>
          <cell r="R398">
            <v>62489</v>
          </cell>
          <cell r="X398">
            <v>40066</v>
          </cell>
          <cell r="AA398">
            <v>36045</v>
          </cell>
          <cell r="AJ398">
            <v>0.1205437647385213</v>
          </cell>
          <cell r="AL398">
            <v>0.1200481246916167</v>
          </cell>
          <cell r="AM398">
            <v>58188.142857142855</v>
          </cell>
          <cell r="AN398">
            <v>42271.142857142855</v>
          </cell>
          <cell r="AO398">
            <v>1.3765452960141671</v>
          </cell>
          <cell r="AQ398">
            <v>8544910</v>
          </cell>
          <cell r="AR398">
            <v>3954343</v>
          </cell>
          <cell r="AT398">
            <v>3.1647814814814816E-2</v>
          </cell>
          <cell r="AU398">
            <v>1.4645714814814815E-2</v>
          </cell>
          <cell r="AV398">
            <v>120181</v>
          </cell>
          <cell r="AW398">
            <v>86581</v>
          </cell>
          <cell r="BE398">
            <v>0.98145719802500608</v>
          </cell>
          <cell r="BF398">
            <v>0.8797669332854019</v>
          </cell>
          <cell r="BI398">
            <v>0.31144462334783291</v>
          </cell>
          <cell r="BJ398">
            <v>0.1389263461245569</v>
          </cell>
          <cell r="BM398">
            <v>7.9196337161054842E-2</v>
          </cell>
          <cell r="BN398">
            <v>1.1829982093542104E-2</v>
          </cell>
        </row>
        <row r="399">
          <cell r="A399">
            <v>44290</v>
          </cell>
          <cell r="B399">
            <v>6731</v>
          </cell>
          <cell r="E399">
            <v>1534255</v>
          </cell>
          <cell r="F399">
            <v>116709</v>
          </cell>
          <cell r="I399">
            <v>1375877</v>
          </cell>
          <cell r="L399">
            <v>427</v>
          </cell>
          <cell r="M399">
            <v>41669</v>
          </cell>
          <cell r="R399">
            <v>62290</v>
          </cell>
          <cell r="X399">
            <v>36490</v>
          </cell>
          <cell r="AA399">
            <v>33881</v>
          </cell>
          <cell r="AJ399">
            <v>0.1986659189516248</v>
          </cell>
          <cell r="AL399">
            <v>0.12759869091832948</v>
          </cell>
          <cell r="AM399">
            <v>57303.142857142855</v>
          </cell>
          <cell r="AN399">
            <v>42734.428571428572</v>
          </cell>
          <cell r="AO399">
            <v>1.3409128136898651</v>
          </cell>
          <cell r="AQ399">
            <v>8634321</v>
          </cell>
          <cell r="AR399">
            <v>4014803</v>
          </cell>
          <cell r="AT399">
            <v>3.1978966666666664E-2</v>
          </cell>
          <cell r="AU399">
            <v>1.4869640740740741E-2</v>
          </cell>
          <cell r="AV399">
            <v>89411</v>
          </cell>
          <cell r="AW399">
            <v>60460</v>
          </cell>
          <cell r="BE399">
            <v>0.98172068487517394</v>
          </cell>
          <cell r="BF399">
            <v>0.88067449910264683</v>
          </cell>
          <cell r="BI399">
            <v>0.31575282906894125</v>
          </cell>
          <cell r="BJ399">
            <v>0.14194778638654548</v>
          </cell>
          <cell r="BM399">
            <v>7.9863294025486239E-2</v>
          </cell>
          <cell r="BN399">
            <v>1.2144275366561813E-2</v>
          </cell>
        </row>
        <row r="400">
          <cell r="A400">
            <v>44291</v>
          </cell>
          <cell r="B400">
            <v>3712</v>
          </cell>
          <cell r="E400">
            <v>1537967</v>
          </cell>
          <cell r="F400">
            <v>114475</v>
          </cell>
          <cell r="I400">
            <v>1381677</v>
          </cell>
          <cell r="L400">
            <v>146</v>
          </cell>
          <cell r="M400">
            <v>41815</v>
          </cell>
          <cell r="R400">
            <v>61133</v>
          </cell>
          <cell r="X400">
            <v>44957</v>
          </cell>
          <cell r="AA400">
            <v>38347</v>
          </cell>
          <cell r="AJ400">
            <v>9.6800271207656399E-2</v>
          </cell>
          <cell r="AL400">
            <v>0.12355333963263036</v>
          </cell>
          <cell r="AM400">
            <v>57059.428571428572</v>
          </cell>
          <cell r="AN400">
            <v>42635.142857142855</v>
          </cell>
          <cell r="AO400">
            <v>1.3383191599150266</v>
          </cell>
          <cell r="AQ400">
            <v>8856373</v>
          </cell>
          <cell r="AR400">
            <v>4230800</v>
          </cell>
          <cell r="AT400">
            <v>3.2801381481481484E-2</v>
          </cell>
          <cell r="AU400">
            <v>1.5669629629629631E-2</v>
          </cell>
          <cell r="AV400">
            <v>222052</v>
          </cell>
          <cell r="AW400">
            <v>215997</v>
          </cell>
          <cell r="BE400">
            <v>0.98272084555449346</v>
          </cell>
          <cell r="BF400">
            <v>0.88329438902369617</v>
          </cell>
          <cell r="BI400">
            <v>0.32561497214172402</v>
          </cell>
          <cell r="BJ400">
            <v>0.15029704509687014</v>
          </cell>
          <cell r="BM400">
            <v>8.2169224888946457E-2</v>
          </cell>
          <cell r="BN400">
            <v>1.5275144876950053E-2</v>
          </cell>
        </row>
        <row r="401">
          <cell r="A401">
            <v>44292</v>
          </cell>
          <cell r="B401">
            <v>4549</v>
          </cell>
          <cell r="E401">
            <v>1542516</v>
          </cell>
          <cell r="F401">
            <v>114566</v>
          </cell>
          <cell r="I401">
            <v>1385973</v>
          </cell>
          <cell r="L401">
            <v>162</v>
          </cell>
          <cell r="M401">
            <v>41977</v>
          </cell>
          <cell r="R401">
            <v>61242</v>
          </cell>
          <cell r="X401">
            <v>78042</v>
          </cell>
          <cell r="AA401">
            <v>49759</v>
          </cell>
          <cell r="AJ401">
            <v>9.1420647521051474E-2</v>
          </cell>
          <cell r="AL401">
            <v>0.12250348428570476</v>
          </cell>
          <cell r="AM401">
            <v>57183.428571428572</v>
          </cell>
          <cell r="AN401">
            <v>42845.428571428572</v>
          </cell>
          <cell r="AO401">
            <v>1.3346448029127962</v>
          </cell>
          <cell r="AQ401">
            <v>9021106</v>
          </cell>
          <cell r="AR401">
            <v>4431504</v>
          </cell>
          <cell r="AT401">
            <v>3.3411503703703702E-2</v>
          </cell>
          <cell r="AU401">
            <v>1.6412977777777778E-2</v>
          </cell>
          <cell r="AV401">
            <v>164733</v>
          </cell>
          <cell r="AW401">
            <v>200704</v>
          </cell>
          <cell r="BE401">
            <v>0.9836842406268127</v>
          </cell>
          <cell r="BF401">
            <v>0.88560517550811435</v>
          </cell>
          <cell r="BI401">
            <v>0.33261173046926829</v>
          </cell>
          <cell r="BJ401">
            <v>0.15756909366661037</v>
          </cell>
          <cell r="BM401">
            <v>8.4121796206006016E-2</v>
          </cell>
          <cell r="BN401">
            <v>1.8583529306525393E-2</v>
          </cell>
        </row>
        <row r="402">
          <cell r="A402">
            <v>44293</v>
          </cell>
          <cell r="B402">
            <v>4860</v>
          </cell>
          <cell r="E402">
            <v>1547376</v>
          </cell>
          <cell r="F402">
            <v>113570</v>
          </cell>
          <cell r="I402">
            <v>1391742</v>
          </cell>
          <cell r="L402">
            <v>87</v>
          </cell>
          <cell r="M402">
            <v>42064</v>
          </cell>
          <cell r="R402">
            <v>59524</v>
          </cell>
          <cell r="X402">
            <v>77496</v>
          </cell>
          <cell r="AA402">
            <v>53457</v>
          </cell>
          <cell r="AJ402">
            <v>9.0914192715640607E-2</v>
          </cell>
          <cell r="AL402">
            <v>0.11585201451398612</v>
          </cell>
          <cell r="AM402">
            <v>58048.571428571428</v>
          </cell>
          <cell r="AN402">
            <v>43977.285714285717</v>
          </cell>
          <cell r="AO402">
            <v>1.3199671258864152</v>
          </cell>
          <cell r="AQ402">
            <v>9196435</v>
          </cell>
          <cell r="AR402">
            <v>4554695</v>
          </cell>
          <cell r="AT402">
            <v>3.4060870370370373E-2</v>
          </cell>
          <cell r="AU402">
            <v>1.686924074074074E-2</v>
          </cell>
          <cell r="AV402">
            <v>175329</v>
          </cell>
          <cell r="AW402">
            <v>123191</v>
          </cell>
          <cell r="BE402">
            <v>0.98448082877848309</v>
          </cell>
          <cell r="BF402">
            <v>0.88686541881473124</v>
          </cell>
          <cell r="BI402">
            <v>0.34081774591310859</v>
          </cell>
          <cell r="BJ402">
            <v>0.16230535551483979</v>
          </cell>
          <cell r="BM402">
            <v>8.5598891074599975E-2</v>
          </cell>
          <cell r="BN402">
            <v>2.0405725055650879E-2</v>
          </cell>
        </row>
        <row r="403">
          <cell r="A403">
            <v>44294</v>
          </cell>
          <cell r="B403">
            <v>5504</v>
          </cell>
          <cell r="E403">
            <v>1552880</v>
          </cell>
          <cell r="F403">
            <v>111271</v>
          </cell>
          <cell r="I403">
            <v>1399382</v>
          </cell>
          <cell r="L403">
            <v>163</v>
          </cell>
          <cell r="M403">
            <v>42227</v>
          </cell>
          <cell r="R403">
            <v>58214</v>
          </cell>
          <cell r="X403">
            <v>73416</v>
          </cell>
          <cell r="AA403">
            <v>54253</v>
          </cell>
          <cell r="AJ403">
            <v>0.10145061102611837</v>
          </cell>
          <cell r="AL403">
            <v>0.11403623009103103</v>
          </cell>
          <cell r="AM403">
            <v>58137.428571428572</v>
          </cell>
          <cell r="AN403">
            <v>43878.285714285717</v>
          </cell>
          <cell r="AO403">
            <v>1.32497037258911</v>
          </cell>
          <cell r="AQ403">
            <v>9374089</v>
          </cell>
          <cell r="AR403">
            <v>4697396</v>
          </cell>
          <cell r="AT403">
            <v>3.471884814814815E-2</v>
          </cell>
          <cell r="AU403">
            <v>1.7397762962962963E-2</v>
          </cell>
          <cell r="AV403">
            <v>177654</v>
          </cell>
          <cell r="AW403">
            <v>142701</v>
          </cell>
          <cell r="BE403">
            <v>0.98552592519969173</v>
          </cell>
          <cell r="BF403">
            <v>0.88827136286020081</v>
          </cell>
          <cell r="BI403">
            <v>0.34855449826275697</v>
          </cell>
          <cell r="BJ403">
            <v>0.16915633121098214</v>
          </cell>
          <cell r="BM403">
            <v>8.7626439942471435E-2</v>
          </cell>
          <cell r="BN403">
            <v>2.1423118455529265E-2</v>
          </cell>
        </row>
        <row r="404">
          <cell r="A404">
            <v>44295</v>
          </cell>
          <cell r="B404">
            <v>5265</v>
          </cell>
          <cell r="E404">
            <v>1558145</v>
          </cell>
          <cell r="F404">
            <v>110138</v>
          </cell>
          <cell r="I404">
            <v>1405659</v>
          </cell>
          <cell r="L404">
            <v>121</v>
          </cell>
          <cell r="M404">
            <v>42348</v>
          </cell>
          <cell r="R404">
            <v>59453</v>
          </cell>
          <cell r="X404">
            <v>72712</v>
          </cell>
          <cell r="AA404">
            <v>48180</v>
          </cell>
          <cell r="AJ404">
            <v>0.10927770859277709</v>
          </cell>
          <cell r="AL404">
            <v>0.11138435662361988</v>
          </cell>
          <cell r="AM404">
            <v>60454.142857142855</v>
          </cell>
          <cell r="AN404">
            <v>44846</v>
          </cell>
          <cell r="AO404">
            <v>1.3480386847688279</v>
          </cell>
          <cell r="AQ404">
            <v>9809471</v>
          </cell>
          <cell r="AR404">
            <v>4952219</v>
          </cell>
          <cell r="AT404">
            <v>3.6331374074074073E-2</v>
          </cell>
          <cell r="AU404">
            <v>1.8341551851851851E-2</v>
          </cell>
          <cell r="AV404">
            <v>435382</v>
          </cell>
          <cell r="AW404">
            <v>254823</v>
          </cell>
          <cell r="BE404">
            <v>0.98836777045189017</v>
          </cell>
          <cell r="BF404">
            <v>0.89151014049908628</v>
          </cell>
          <cell r="BI404">
            <v>0.36858218080312838</v>
          </cell>
          <cell r="BJ404">
            <v>0.17896693671850683</v>
          </cell>
          <cell r="BM404">
            <v>9.1428998811216092E-2</v>
          </cell>
          <cell r="BN404">
            <v>2.513840456865684E-2</v>
          </cell>
        </row>
        <row r="405">
          <cell r="A405">
            <v>44296</v>
          </cell>
          <cell r="B405">
            <v>4723</v>
          </cell>
          <cell r="E405">
            <v>1562868</v>
          </cell>
          <cell r="F405">
            <v>111137</v>
          </cell>
          <cell r="I405">
            <v>1409288</v>
          </cell>
          <cell r="L405">
            <v>95</v>
          </cell>
          <cell r="M405">
            <v>42443</v>
          </cell>
          <cell r="R405">
            <v>59139</v>
          </cell>
          <cell r="X405">
            <v>64091</v>
          </cell>
          <cell r="AA405">
            <v>43707</v>
          </cell>
          <cell r="AJ405">
            <v>0.10806049374242112</v>
          </cell>
          <cell r="AL405">
            <v>0.10990596547091895</v>
          </cell>
          <cell r="AM405">
            <v>63886.285714285717</v>
          </cell>
          <cell r="AN405">
            <v>45940.571428571428</v>
          </cell>
          <cell r="AO405">
            <v>1.390628887009304</v>
          </cell>
          <cell r="AQ405">
            <v>10002901</v>
          </cell>
          <cell r="AR405">
            <v>5079048</v>
          </cell>
          <cell r="AT405">
            <v>3.7047781481481482E-2</v>
          </cell>
          <cell r="AU405">
            <v>1.8811288888888889E-2</v>
          </cell>
          <cell r="AV405">
            <v>193430</v>
          </cell>
          <cell r="AW405">
            <v>126829</v>
          </cell>
          <cell r="BE405">
            <v>0.98948844062082131</v>
          </cell>
          <cell r="BF405">
            <v>0.892538896650517</v>
          </cell>
          <cell r="BI405">
            <v>0.37681330133194885</v>
          </cell>
          <cell r="BJ405">
            <v>0.18351407359321925</v>
          </cell>
          <cell r="BM405">
            <v>9.3714143819005682E-2</v>
          </cell>
          <cell r="BN405">
            <v>2.7297210547448401E-2</v>
          </cell>
        </row>
        <row r="406">
          <cell r="A406">
            <v>44297</v>
          </cell>
          <cell r="B406">
            <v>4127</v>
          </cell>
          <cell r="E406">
            <v>1566995</v>
          </cell>
          <cell r="F406">
            <v>109958</v>
          </cell>
          <cell r="I406">
            <v>1414507</v>
          </cell>
          <cell r="L406">
            <v>87</v>
          </cell>
          <cell r="M406">
            <v>42530</v>
          </cell>
          <cell r="R406">
            <v>58965</v>
          </cell>
          <cell r="X406">
            <v>42106</v>
          </cell>
          <cell r="AA406">
            <v>30918</v>
          </cell>
          <cell r="AJ406">
            <v>0.13348211397891196</v>
          </cell>
          <cell r="AL406">
            <v>0.10275531116906921</v>
          </cell>
          <cell r="AM406">
            <v>64688.571428571428</v>
          </cell>
          <cell r="AN406">
            <v>45517.285714285717</v>
          </cell>
          <cell r="AO406">
            <v>1.4211869274153304</v>
          </cell>
          <cell r="AQ406">
            <v>10049541</v>
          </cell>
          <cell r="AR406">
            <v>5101921</v>
          </cell>
          <cell r="AT406">
            <v>3.7220522222222226E-2</v>
          </cell>
          <cell r="AU406">
            <v>1.8896003703703704E-2</v>
          </cell>
          <cell r="AV406">
            <v>46640</v>
          </cell>
          <cell r="AW406">
            <v>22873</v>
          </cell>
          <cell r="BE406">
            <v>0.98974443818067437</v>
          </cell>
          <cell r="BF406">
            <v>0.89276357535996254</v>
          </cell>
          <cell r="BI406">
            <v>0.37887336112129583</v>
          </cell>
          <cell r="BJ406">
            <v>0.18430006474803412</v>
          </cell>
          <cell r="BM406">
            <v>9.420033797430144E-2</v>
          </cell>
          <cell r="BN406">
            <v>2.7720536768740374E-2</v>
          </cell>
        </row>
        <row r="407">
          <cell r="A407">
            <v>44298</v>
          </cell>
          <cell r="B407">
            <v>4829</v>
          </cell>
          <cell r="E407">
            <v>1571824</v>
          </cell>
          <cell r="F407">
            <v>109372</v>
          </cell>
          <cell r="I407">
            <v>1419796</v>
          </cell>
          <cell r="L407">
            <v>126</v>
          </cell>
          <cell r="M407">
            <v>42656</v>
          </cell>
          <cell r="R407">
            <v>59915</v>
          </cell>
          <cell r="X407">
            <v>46331</v>
          </cell>
          <cell r="AA407">
            <v>34434</v>
          </cell>
          <cell r="AJ407">
            <v>0.1402392983678922</v>
          </cell>
          <cell r="AL407">
            <v>0.10758226673614907</v>
          </cell>
          <cell r="AM407">
            <v>64884.857142857145</v>
          </cell>
          <cell r="AN407">
            <v>44958.285714285717</v>
          </cell>
          <cell r="AO407">
            <v>1.443223559617169</v>
          </cell>
          <cell r="AQ407">
            <v>10280073</v>
          </cell>
          <cell r="AR407">
            <v>5322501</v>
          </cell>
          <cell r="AT407">
            <v>3.8074344444444443E-2</v>
          </cell>
          <cell r="AU407">
            <v>1.9712966666666668E-2</v>
          </cell>
          <cell r="AV407">
            <v>230532</v>
          </cell>
          <cell r="AW407">
            <v>220580</v>
          </cell>
          <cell r="BE407">
            <v>0.99127497678319998</v>
          </cell>
          <cell r="BF407">
            <v>0.8948993847888429</v>
          </cell>
          <cell r="BI407">
            <v>0.38870976426786907</v>
          </cell>
          <cell r="BJ407">
            <v>0.19253407091880628</v>
          </cell>
          <cell r="BM407">
            <v>9.6884265190771937E-2</v>
          </cell>
          <cell r="BN407">
            <v>3.1180407400915263E-2</v>
          </cell>
        </row>
        <row r="408">
          <cell r="A408">
            <v>44299</v>
          </cell>
          <cell r="B408">
            <v>5702</v>
          </cell>
          <cell r="E408">
            <v>1577526</v>
          </cell>
          <cell r="F408">
            <v>108599</v>
          </cell>
          <cell r="I408">
            <v>1426145</v>
          </cell>
          <cell r="L408">
            <v>126</v>
          </cell>
          <cell r="M408">
            <v>42782</v>
          </cell>
          <cell r="R408">
            <v>58450</v>
          </cell>
          <cell r="X408">
            <v>77522</v>
          </cell>
          <cell r="AA408">
            <v>50641</v>
          </cell>
          <cell r="AJ408">
            <v>0.11259651270709505</v>
          </cell>
          <cell r="AL408">
            <v>0.11093507398840267</v>
          </cell>
          <cell r="AM408">
            <v>64810.571428571428</v>
          </cell>
          <cell r="AN408">
            <v>45084.285714285717</v>
          </cell>
          <cell r="AO408">
            <v>1.437542380937292</v>
          </cell>
          <cell r="AQ408">
            <v>10377734</v>
          </cell>
          <cell r="AR408">
            <v>5433715</v>
          </cell>
          <cell r="AT408">
            <v>3.8436051851851852E-2</v>
          </cell>
          <cell r="AU408">
            <v>2.0124870370370369E-2</v>
          </cell>
          <cell r="AV408">
            <v>97661</v>
          </cell>
          <cell r="AW408">
            <v>111214</v>
          </cell>
          <cell r="BE408">
            <v>0.99226628648305648</v>
          </cell>
          <cell r="BF408">
            <v>0.89622771255286759</v>
          </cell>
          <cell r="BI408">
            <v>0.39308734082149727</v>
          </cell>
          <cell r="BJ408">
            <v>0.19588303154231734</v>
          </cell>
          <cell r="BM408">
            <v>9.7828629713807527E-2</v>
          </cell>
          <cell r="BN408">
            <v>3.3517656238879222E-2</v>
          </cell>
        </row>
        <row r="409">
          <cell r="A409">
            <v>44300</v>
          </cell>
          <cell r="B409">
            <v>5656</v>
          </cell>
          <cell r="E409">
            <v>1583182</v>
          </cell>
          <cell r="F409">
            <v>108384</v>
          </cell>
          <cell r="I409">
            <v>1431892</v>
          </cell>
          <cell r="L409">
            <v>124</v>
          </cell>
          <cell r="M409">
            <v>42906</v>
          </cell>
          <cell r="R409">
            <v>58580</v>
          </cell>
          <cell r="X409">
            <v>74158</v>
          </cell>
          <cell r="AA409">
            <v>44186</v>
          </cell>
          <cell r="AJ409">
            <v>0.12800434526773186</v>
          </cell>
          <cell r="AL409">
            <v>0.11689121471407259</v>
          </cell>
          <cell r="AM409">
            <v>64333.714285714283</v>
          </cell>
          <cell r="AN409">
            <v>43759.857142857145</v>
          </cell>
          <cell r="AO409">
            <v>1.4701536633378927</v>
          </cell>
          <cell r="AQ409">
            <v>10481905</v>
          </cell>
          <cell r="AR409">
            <v>5572859</v>
          </cell>
          <cell r="AT409">
            <v>3.8821870370370368E-2</v>
          </cell>
          <cell r="AU409">
            <v>2.0640218518518518E-2</v>
          </cell>
          <cell r="AV409">
            <v>104171</v>
          </cell>
          <cell r="AW409">
            <v>139144</v>
          </cell>
          <cell r="BE409">
            <v>0.99346729631172881</v>
          </cell>
          <cell r="BF409">
            <v>0.89771263456893002</v>
          </cell>
          <cell r="BI409">
            <v>0.39769582644410362</v>
          </cell>
          <cell r="BJ409">
            <v>0.20039952289950227</v>
          </cell>
          <cell r="BM409">
            <v>9.8875114032224945E-2</v>
          </cell>
          <cell r="BN409">
            <v>3.6281293500086624E-2</v>
          </cell>
        </row>
        <row r="410">
          <cell r="A410">
            <v>44301</v>
          </cell>
          <cell r="B410">
            <v>6177</v>
          </cell>
          <cell r="E410">
            <v>1589359</v>
          </cell>
          <cell r="F410">
            <v>108032</v>
          </cell>
          <cell r="I410">
            <v>1438254</v>
          </cell>
          <cell r="L410">
            <v>167</v>
          </cell>
          <cell r="M410">
            <v>43073</v>
          </cell>
          <cell r="R410">
            <v>58328</v>
          </cell>
          <cell r="X410">
            <v>74583</v>
          </cell>
          <cell r="AA410">
            <v>48728</v>
          </cell>
          <cell r="AJ410">
            <v>0.12676489903135774</v>
          </cell>
          <cell r="AL410">
            <v>0.12127569033956795</v>
          </cell>
          <cell r="AM410">
            <v>64500.428571428572</v>
          </cell>
          <cell r="AN410">
            <v>42970.571428571428</v>
          </cell>
          <cell r="AO410">
            <v>1.5010372547324748</v>
          </cell>
          <cell r="AQ410">
            <v>10600469</v>
          </cell>
          <cell r="AR410">
            <v>5715813</v>
          </cell>
          <cell r="AT410">
            <v>3.9260996296296299E-2</v>
          </cell>
          <cell r="AU410">
            <v>2.1169677777777778E-2</v>
          </cell>
          <cell r="AV410">
            <v>118564</v>
          </cell>
          <cell r="AW410">
            <v>142954</v>
          </cell>
          <cell r="BE410">
            <v>0.99454166904962271</v>
          </cell>
          <cell r="BF410">
            <v>0.89945355414484562</v>
          </cell>
          <cell r="BI410">
            <v>0.40301435312535511</v>
          </cell>
          <cell r="BJ410">
            <v>0.20487094052940102</v>
          </cell>
          <cell r="BM410">
            <v>0.10002719792096902</v>
          </cell>
          <cell r="BN410">
            <v>3.9200592693827412E-2</v>
          </cell>
        </row>
        <row r="411">
          <cell r="A411">
            <v>44302</v>
          </cell>
          <cell r="B411">
            <v>5363</v>
          </cell>
          <cell r="E411">
            <v>1594722</v>
          </cell>
          <cell r="F411">
            <v>107297</v>
          </cell>
          <cell r="I411">
            <v>1444229</v>
          </cell>
          <cell r="L411">
            <v>123</v>
          </cell>
          <cell r="M411">
            <v>43196</v>
          </cell>
          <cell r="R411">
            <v>58999</v>
          </cell>
          <cell r="X411">
            <v>73406</v>
          </cell>
          <cell r="AA411">
            <v>50198</v>
          </cell>
          <cell r="AJ411">
            <v>0.10683692577393522</v>
          </cell>
          <cell r="AL411">
            <v>0.12079111792135054</v>
          </cell>
          <cell r="AM411">
            <v>64599.571428571428</v>
          </cell>
          <cell r="AN411">
            <v>43258.857142857145</v>
          </cell>
          <cell r="AO411">
            <v>1.4933258919725769</v>
          </cell>
          <cell r="AQ411">
            <v>10709628</v>
          </cell>
          <cell r="AR411">
            <v>5821888</v>
          </cell>
          <cell r="AT411">
            <v>3.9665288888888886E-2</v>
          </cell>
          <cell r="AU411">
            <v>2.1562548148148147E-2</v>
          </cell>
          <cell r="AV411">
            <v>109159</v>
          </cell>
          <cell r="AW411">
            <v>106075</v>
          </cell>
          <cell r="BE411">
            <v>0.99690964647826341</v>
          </cell>
          <cell r="BF411">
            <v>0.90076145657164797</v>
          </cell>
          <cell r="BI411">
            <v>0.4078205629344947</v>
          </cell>
          <cell r="BJ411">
            <v>0.20781568042831236</v>
          </cell>
          <cell r="BM411">
            <v>0.10106328931155112</v>
          </cell>
          <cell r="BN411">
            <v>4.1665665264765867E-2</v>
          </cell>
        </row>
        <row r="412">
          <cell r="A412">
            <v>44303</v>
          </cell>
          <cell r="B412">
            <v>5041</v>
          </cell>
          <cell r="E412">
            <v>1599763</v>
          </cell>
          <cell r="F412">
            <v>106243</v>
          </cell>
          <cell r="I412">
            <v>1450192</v>
          </cell>
          <cell r="L412">
            <v>132</v>
          </cell>
          <cell r="M412">
            <v>43328</v>
          </cell>
          <cell r="R412">
            <v>60699</v>
          </cell>
          <cell r="X412">
            <v>64838</v>
          </cell>
          <cell r="AA412">
            <v>44955</v>
          </cell>
          <cell r="AJ412">
            <v>0.11213435657880103</v>
          </cell>
          <cell r="AL412">
            <v>0.12134118266131684</v>
          </cell>
          <cell r="AM412">
            <v>64706.285714285717</v>
          </cell>
          <cell r="AN412">
            <v>43437.142857142855</v>
          </cell>
          <cell r="AO412">
            <v>1.4896533578898903</v>
          </cell>
          <cell r="AQ412">
            <v>10801563</v>
          </cell>
          <cell r="AR412">
            <v>5890790</v>
          </cell>
          <cell r="AT412">
            <v>4.0005788888888887E-2</v>
          </cell>
          <cell r="AU412">
            <v>2.1817740740740742E-2</v>
          </cell>
          <cell r="AV412">
            <v>91935</v>
          </cell>
          <cell r="AW412">
            <v>68902</v>
          </cell>
          <cell r="BE412">
            <v>0.99745159875922884</v>
          </cell>
          <cell r="BF412">
            <v>0.90142936509881777</v>
          </cell>
          <cell r="BI412">
            <v>0.41203948689361625</v>
          </cell>
          <cell r="BJ412">
            <v>0.20989005300173999</v>
          </cell>
          <cell r="BM412">
            <v>0.10204212680504046</v>
          </cell>
          <cell r="BN412">
            <v>4.3149348507255422E-2</v>
          </cell>
        </row>
        <row r="413">
          <cell r="A413">
            <v>44304</v>
          </cell>
          <cell r="B413">
            <v>4585</v>
          </cell>
          <cell r="E413">
            <v>1604348</v>
          </cell>
          <cell r="F413">
            <v>105859</v>
          </cell>
          <cell r="I413">
            <v>1455065</v>
          </cell>
          <cell r="L413">
            <v>96</v>
          </cell>
          <cell r="M413">
            <v>43424</v>
          </cell>
          <cell r="R413">
            <v>61694</v>
          </cell>
          <cell r="X413">
            <v>38619</v>
          </cell>
          <cell r="AA413">
            <v>31280</v>
          </cell>
          <cell r="AJ413">
            <v>0.14657928388746802</v>
          </cell>
          <cell r="AL413">
            <v>0.12270138163470445</v>
          </cell>
          <cell r="AM413">
            <v>64208.142857142855</v>
          </cell>
          <cell r="AN413">
            <v>43488.857142857145</v>
          </cell>
          <cell r="AO413">
            <v>1.4764274592506454</v>
          </cell>
          <cell r="AQ413">
            <v>10828733</v>
          </cell>
          <cell r="AR413">
            <v>5911343</v>
          </cell>
          <cell r="AT413">
            <v>4.0106418518518518E-2</v>
          </cell>
          <cell r="AU413">
            <v>2.1893862962962963E-2</v>
          </cell>
          <cell r="AV413">
            <v>27170</v>
          </cell>
          <cell r="AW413">
            <v>20553</v>
          </cell>
          <cell r="BE413">
            <v>0.99758027838372942</v>
          </cell>
          <cell r="BF413">
            <v>0.90169829870557827</v>
          </cell>
          <cell r="BI413">
            <v>0.41318295137341265</v>
          </cell>
          <cell r="BJ413">
            <v>0.2106517470513212</v>
          </cell>
          <cell r="BM413">
            <v>0.10223550949797612</v>
          </cell>
          <cell r="BN413">
            <v>4.3472271622138382E-2</v>
          </cell>
        </row>
        <row r="414">
          <cell r="A414">
            <v>44305</v>
          </cell>
          <cell r="B414">
            <v>4952</v>
          </cell>
          <cell r="E414">
            <v>1609300</v>
          </cell>
          <cell r="F414">
            <v>104319</v>
          </cell>
          <cell r="I414">
            <v>1461414</v>
          </cell>
          <cell r="L414">
            <v>143</v>
          </cell>
          <cell r="M414">
            <v>43567</v>
          </cell>
          <cell r="R414">
            <v>63736</v>
          </cell>
          <cell r="X414">
            <v>54728</v>
          </cell>
          <cell r="AA414">
            <v>37267</v>
          </cell>
          <cell r="AJ414">
            <v>0.13287895457106824</v>
          </cell>
          <cell r="AL414">
            <v>0.12197035036044979</v>
          </cell>
          <cell r="AM414">
            <v>65407.714285714283</v>
          </cell>
          <cell r="AN414">
            <v>43893.571428571428</v>
          </cell>
          <cell r="AO414">
            <v>1.490143366259296</v>
          </cell>
          <cell r="AQ414">
            <v>10972343</v>
          </cell>
          <cell r="AR414">
            <v>6052612</v>
          </cell>
          <cell r="AT414">
            <v>4.0638307407407405E-2</v>
          </cell>
          <cell r="AU414">
            <v>2.2417081481481482E-2</v>
          </cell>
          <cell r="AV414">
            <v>143610</v>
          </cell>
          <cell r="AW414">
            <v>141269</v>
          </cell>
          <cell r="BE414">
            <v>0.99857771568475262</v>
          </cell>
          <cell r="BF414">
            <v>0.90277471397719444</v>
          </cell>
          <cell r="BI414">
            <v>0.41943654147270582</v>
          </cell>
          <cell r="BJ414">
            <v>0.21494460115724631</v>
          </cell>
          <cell r="BM414">
            <v>0.10380317130913495</v>
          </cell>
          <cell r="BN414">
            <v>4.6502227659125699E-2</v>
          </cell>
        </row>
        <row r="415">
          <cell r="A415">
            <v>44306</v>
          </cell>
          <cell r="B415">
            <v>5549</v>
          </cell>
          <cell r="E415">
            <v>1614849</v>
          </cell>
          <cell r="F415">
            <v>102930</v>
          </cell>
          <cell r="I415">
            <v>1468142</v>
          </cell>
          <cell r="L415">
            <v>210</v>
          </cell>
          <cell r="M415">
            <v>43777</v>
          </cell>
          <cell r="R415">
            <v>63581</v>
          </cell>
          <cell r="X415">
            <v>69207</v>
          </cell>
          <cell r="AA415">
            <v>48107</v>
          </cell>
          <cell r="AJ415">
            <v>0.11534703889246888</v>
          </cell>
          <cell r="AL415">
            <v>0.12248253320250327</v>
          </cell>
          <cell r="AM415">
            <v>64219.857142857145</v>
          </cell>
          <cell r="AN415">
            <v>43531.571428571428</v>
          </cell>
          <cell r="AO415">
            <v>1.4752478496723234</v>
          </cell>
          <cell r="AQ415">
            <v>11116253</v>
          </cell>
          <cell r="AR415">
            <v>6158748</v>
          </cell>
          <cell r="AT415">
            <v>4.1171307407407411E-2</v>
          </cell>
          <cell r="AU415">
            <v>2.2810177777777777E-2</v>
          </cell>
          <cell r="AV415">
            <v>143910</v>
          </cell>
          <cell r="AW415">
            <v>106136</v>
          </cell>
          <cell r="BE415">
            <v>0.99938451650503413</v>
          </cell>
          <cell r="BF415">
            <v>0.90378236394682876</v>
          </cell>
          <cell r="BI415">
            <v>0.42609758421558469</v>
          </cell>
          <cell r="BJ415">
            <v>0.21876328657766153</v>
          </cell>
          <cell r="BM415">
            <v>0.10507018056505792</v>
          </cell>
          <cell r="BN415">
            <v>4.8288001763828324E-2</v>
          </cell>
        </row>
        <row r="416">
          <cell r="A416">
            <v>44307</v>
          </cell>
          <cell r="B416">
            <v>5720</v>
          </cell>
          <cell r="E416">
            <v>1620569</v>
          </cell>
          <cell r="F416">
            <v>101106</v>
          </cell>
          <cell r="I416">
            <v>1475456</v>
          </cell>
          <cell r="L416">
            <v>230</v>
          </cell>
          <cell r="M416">
            <v>44007</v>
          </cell>
          <cell r="R416">
            <v>62411</v>
          </cell>
          <cell r="X416">
            <v>72561</v>
          </cell>
          <cell r="AA416">
            <v>47048</v>
          </cell>
          <cell r="AJ416">
            <v>0.12157796293147424</v>
          </cell>
          <cell r="AL416">
            <v>0.12155093096822646</v>
          </cell>
          <cell r="AM416">
            <v>63991.714285714283</v>
          </cell>
          <cell r="AN416">
            <v>43940.428571428572</v>
          </cell>
          <cell r="AO416">
            <v>1.4563288608278089</v>
          </cell>
          <cell r="AQ416">
            <v>11302294</v>
          </cell>
          <cell r="AR416">
            <v>6341931</v>
          </cell>
          <cell r="AT416">
            <v>4.1860348148148145E-2</v>
          </cell>
          <cell r="AU416">
            <v>2.3488633333333335E-2</v>
          </cell>
          <cell r="AV416">
            <v>186041</v>
          </cell>
          <cell r="AW416">
            <v>183183</v>
          </cell>
          <cell r="BE416">
            <v>1.0080074130357226</v>
          </cell>
          <cell r="BF416">
            <v>0.91160050219095778</v>
          </cell>
          <cell r="BI416">
            <v>0.43416785906201516</v>
          </cell>
          <cell r="BJ416">
            <v>0.22459909343518186</v>
          </cell>
          <cell r="BM416">
            <v>0.10662638231739835</v>
          </cell>
          <cell r="BN416">
            <v>5.1562794765935956E-2</v>
          </cell>
        </row>
        <row r="417">
          <cell r="A417">
            <v>44308</v>
          </cell>
          <cell r="B417">
            <v>6243</v>
          </cell>
          <cell r="E417">
            <v>1626812</v>
          </cell>
          <cell r="F417">
            <v>101191</v>
          </cell>
          <cell r="I417">
            <v>1481449</v>
          </cell>
          <cell r="L417">
            <v>165</v>
          </cell>
          <cell r="M417">
            <v>44172</v>
          </cell>
          <cell r="R417">
            <v>63422</v>
          </cell>
          <cell r="X417">
            <v>78593</v>
          </cell>
          <cell r="AA417">
            <v>55681</v>
          </cell>
          <cell r="AJ417">
            <v>0.11212083116323342</v>
          </cell>
          <cell r="AL417">
            <v>0.11907381031106137</v>
          </cell>
          <cell r="AM417">
            <v>64564.571428571428</v>
          </cell>
          <cell r="AN417">
            <v>44933.714285714283</v>
          </cell>
          <cell r="AO417">
            <v>1.4368848080982781</v>
          </cell>
          <cell r="AQ417">
            <v>11432711</v>
          </cell>
          <cell r="AR417">
            <v>6488197</v>
          </cell>
          <cell r="AT417">
            <v>4.2343374074074076E-2</v>
          </cell>
          <cell r="AU417">
            <v>2.4030359259259258E-2</v>
          </cell>
          <cell r="AV417">
            <v>130417</v>
          </cell>
          <cell r="AW417">
            <v>146266</v>
          </cell>
          <cell r="BE417">
            <v>1.009254379873145</v>
          </cell>
          <cell r="BF417">
            <v>0.9130615946469276</v>
          </cell>
          <cell r="BI417">
            <v>0.44150183350803973</v>
          </cell>
          <cell r="BJ417">
            <v>0.23131028863518197</v>
          </cell>
          <cell r="BM417">
            <v>0.10809111238568823</v>
          </cell>
          <cell r="BN417">
            <v>5.4358956323627979E-2</v>
          </cell>
        </row>
        <row r="418">
          <cell r="A418">
            <v>44309</v>
          </cell>
          <cell r="B418">
            <v>5436</v>
          </cell>
          <cell r="E418">
            <v>1632248</v>
          </cell>
          <cell r="F418">
            <v>100533</v>
          </cell>
          <cell r="I418">
            <v>1487369</v>
          </cell>
          <cell r="L418">
            <v>174</v>
          </cell>
          <cell r="M418">
            <v>44346</v>
          </cell>
          <cell r="R418">
            <v>65421</v>
          </cell>
          <cell r="X418">
            <v>63623</v>
          </cell>
          <cell r="AA418">
            <v>41559</v>
          </cell>
          <cell r="AJ418">
            <v>0.13080199234822781</v>
          </cell>
          <cell r="AL418">
            <v>0.1226752795875736</v>
          </cell>
          <cell r="AM418">
            <v>63167</v>
          </cell>
          <cell r="AN418">
            <v>43699.571428571428</v>
          </cell>
          <cell r="AO418">
            <v>1.4454832835889204</v>
          </cell>
          <cell r="AQ418">
            <v>11623251</v>
          </cell>
          <cell r="AR418">
            <v>6699327</v>
          </cell>
          <cell r="AT418">
            <v>4.3049077777777778E-2</v>
          </cell>
          <cell r="AU418">
            <v>2.4812322222222221E-2</v>
          </cell>
          <cell r="AV418">
            <v>190540</v>
          </cell>
          <cell r="AW418">
            <v>211130</v>
          </cell>
          <cell r="BE418">
            <v>1.0105013467105675</v>
          </cell>
          <cell r="BF418">
            <v>0.91452268710289741</v>
          </cell>
          <cell r="BI418">
            <v>0.44883580795406425</v>
          </cell>
          <cell r="BJ418">
            <v>0.23802148383518207</v>
          </cell>
          <cell r="BM418">
            <v>0.10955584245397812</v>
          </cell>
          <cell r="BN418">
            <v>5.7155117881320001E-2</v>
          </cell>
        </row>
        <row r="419">
          <cell r="A419">
            <v>44310</v>
          </cell>
          <cell r="B419">
            <v>4544</v>
          </cell>
          <cell r="E419">
            <v>1636792</v>
          </cell>
          <cell r="F419">
            <v>99970</v>
          </cell>
          <cell r="I419">
            <v>1492322</v>
          </cell>
          <cell r="L419">
            <v>154</v>
          </cell>
          <cell r="M419">
            <v>44500</v>
          </cell>
          <cell r="R419">
            <v>66377</v>
          </cell>
          <cell r="X419">
            <v>67751</v>
          </cell>
          <cell r="AA419">
            <v>42263</v>
          </cell>
          <cell r="AJ419">
            <v>0.10751721363840712</v>
          </cell>
          <cell r="AL419">
            <v>0.12212529476756649</v>
          </cell>
          <cell r="AM419">
            <v>63583.142857142855</v>
          </cell>
          <cell r="AN419">
            <v>43315</v>
          </cell>
          <cell r="AO419">
            <v>1.4679243416170578</v>
          </cell>
          <cell r="AQ419">
            <v>11718546</v>
          </cell>
          <cell r="AR419">
            <v>6798241</v>
          </cell>
          <cell r="AT419">
            <v>4.3402022222222225E-2</v>
          </cell>
          <cell r="AU419">
            <v>2.517867037037037E-2</v>
          </cell>
          <cell r="AV419">
            <v>95295</v>
          </cell>
          <cell r="AW419">
            <v>98914</v>
          </cell>
          <cell r="BE419">
            <v>1.0110344480120701</v>
          </cell>
          <cell r="BF419">
            <v>0.91521306350101173</v>
          </cell>
          <cell r="BI419">
            <v>0.45294582778592712</v>
          </cell>
          <cell r="BJ419">
            <v>0.24187271929681292</v>
          </cell>
          <cell r="BM419">
            <v>0.11063675334585001</v>
          </cell>
          <cell r="BN419">
            <v>5.8601265951404337E-2</v>
          </cell>
        </row>
        <row r="420">
          <cell r="A420">
            <v>44311</v>
          </cell>
          <cell r="B420">
            <v>4402</v>
          </cell>
          <cell r="E420">
            <v>1641194</v>
          </cell>
          <cell r="F420">
            <v>100474</v>
          </cell>
          <cell r="I420">
            <v>1496126</v>
          </cell>
          <cell r="L420">
            <v>94</v>
          </cell>
          <cell r="M420">
            <v>44594</v>
          </cell>
          <cell r="R420">
            <v>67312</v>
          </cell>
          <cell r="X420">
            <v>42719</v>
          </cell>
          <cell r="AA420">
            <v>32525</v>
          </cell>
          <cell r="AJ420">
            <v>0.13534204458109148</v>
          </cell>
          <cell r="AL420">
            <v>0.12102479881753983</v>
          </cell>
          <cell r="AM420">
            <v>64168.857142857145</v>
          </cell>
          <cell r="AN420">
            <v>43492.857142857145</v>
          </cell>
          <cell r="AO420">
            <v>1.4753884053210709</v>
          </cell>
          <cell r="AQ420">
            <v>11741559</v>
          </cell>
          <cell r="AR420">
            <v>6829415</v>
          </cell>
          <cell r="AT420">
            <v>4.3487255555555555E-2</v>
          </cell>
          <cell r="AU420">
            <v>2.5294129629629628E-2</v>
          </cell>
          <cell r="AV420">
            <v>23013</v>
          </cell>
          <cell r="AW420">
            <v>31174</v>
          </cell>
          <cell r="BE420">
            <v>1.0111236386512741</v>
          </cell>
          <cell r="BF420">
            <v>0.91535536001699391</v>
          </cell>
          <cell r="BI420">
            <v>0.45414498515539209</v>
          </cell>
          <cell r="BJ420">
            <v>0.24328368278553558</v>
          </cell>
          <cell r="BM420">
            <v>0.11073437263230314</v>
          </cell>
          <cell r="BN420">
            <v>5.8903635195612994E-2</v>
          </cell>
        </row>
        <row r="421">
          <cell r="A421">
            <v>44312</v>
          </cell>
          <cell r="B421">
            <v>5944</v>
          </cell>
          <cell r="E421">
            <v>1647138</v>
          </cell>
          <cell r="F421">
            <v>100652</v>
          </cell>
          <cell r="I421">
            <v>1501715</v>
          </cell>
          <cell r="L421">
            <v>177</v>
          </cell>
          <cell r="M421">
            <v>44771</v>
          </cell>
          <cell r="R421">
            <v>68297</v>
          </cell>
          <cell r="X421">
            <v>51878</v>
          </cell>
          <cell r="AA421">
            <v>36867</v>
          </cell>
          <cell r="AJ421">
            <v>0.16122819866004828</v>
          </cell>
          <cell r="AL421">
            <v>0.124446637066272</v>
          </cell>
          <cell r="AM421">
            <v>63761.714285714283</v>
          </cell>
          <cell r="AN421">
            <v>43435.714285714283</v>
          </cell>
          <cell r="AO421">
            <v>1.4679559283012662</v>
          </cell>
          <cell r="AQ421">
            <v>11872598</v>
          </cell>
          <cell r="AR421">
            <v>7023351</v>
          </cell>
          <cell r="AT421">
            <v>4.3972585185185188E-2</v>
          </cell>
          <cell r="AU421">
            <v>2.6012411111111113E-2</v>
          </cell>
          <cell r="AV421">
            <v>131039</v>
          </cell>
          <cell r="AW421">
            <v>193936</v>
          </cell>
          <cell r="BE421">
            <v>1.0121258418643158</v>
          </cell>
          <cell r="BF421">
            <v>0.91665645399805551</v>
          </cell>
          <cell r="BI421">
            <v>0.459850649560889</v>
          </cell>
          <cell r="BJ421">
            <v>0.25072061693639819</v>
          </cell>
          <cell r="BM421">
            <v>0.11215894609772933</v>
          </cell>
          <cell r="BN421">
            <v>6.1834255257174391E-2</v>
          </cell>
        </row>
        <row r="422">
          <cell r="A422">
            <v>44313</v>
          </cell>
          <cell r="B422">
            <v>4656</v>
          </cell>
          <cell r="E422">
            <v>1651794</v>
          </cell>
          <cell r="F422">
            <v>100256</v>
          </cell>
          <cell r="I422">
            <v>1506599</v>
          </cell>
          <cell r="L422">
            <v>168</v>
          </cell>
          <cell r="M422">
            <v>44939</v>
          </cell>
          <cell r="R422">
            <v>65911</v>
          </cell>
          <cell r="X422">
            <v>76621</v>
          </cell>
          <cell r="AA422">
            <v>51895</v>
          </cell>
          <cell r="AJ422">
            <v>8.9719626168224292E-2</v>
          </cell>
          <cell r="AL422">
            <v>0.1200144231706287</v>
          </cell>
          <cell r="AM422">
            <v>64820.857142857145</v>
          </cell>
          <cell r="AN422">
            <v>43976.857142857145</v>
          </cell>
          <cell r="AO422">
            <v>1.4739765720931139</v>
          </cell>
          <cell r="AQ422">
            <v>12015912</v>
          </cell>
          <cell r="AR422">
            <v>7214534</v>
          </cell>
          <cell r="AT422">
            <v>4.4503377777777776E-2</v>
          </cell>
          <cell r="AU422">
            <v>2.6720496296296296E-2</v>
          </cell>
          <cell r="AV422">
            <v>143314</v>
          </cell>
          <cell r="AW422">
            <v>191183</v>
          </cell>
          <cell r="BE422">
            <v>1.0131886402444505</v>
          </cell>
          <cell r="BF422">
            <v>0.91800112203185813</v>
          </cell>
          <cell r="BI422">
            <v>0.46611514738675974</v>
          </cell>
          <cell r="BJ422">
            <v>0.25828117198847333</v>
          </cell>
          <cell r="BM422">
            <v>0.11369965125231532</v>
          </cell>
          <cell r="BN422">
            <v>6.4534792599381677E-2</v>
          </cell>
        </row>
        <row r="423">
          <cell r="A423">
            <v>44314</v>
          </cell>
          <cell r="B423">
            <v>5241</v>
          </cell>
          <cell r="E423">
            <v>1657035</v>
          </cell>
          <cell r="F423">
            <v>100502</v>
          </cell>
          <cell r="I423">
            <v>1511417</v>
          </cell>
          <cell r="L423">
            <v>177</v>
          </cell>
          <cell r="M423">
            <v>45116</v>
          </cell>
          <cell r="R423">
            <v>66005</v>
          </cell>
          <cell r="X423">
            <v>73283</v>
          </cell>
          <cell r="AA423">
            <v>41057</v>
          </cell>
          <cell r="AJ423">
            <v>0.12765180115449254</v>
          </cell>
          <cell r="AL423">
            <v>0.12080954920870507</v>
          </cell>
          <cell r="AM423">
            <v>64924</v>
          </cell>
          <cell r="AN423">
            <v>43121</v>
          </cell>
          <cell r="AO423">
            <v>1.5056237100252776</v>
          </cell>
          <cell r="AQ423">
            <v>12150377</v>
          </cell>
          <cell r="AR423">
            <v>7411095</v>
          </cell>
          <cell r="AT423">
            <v>4.5001396296296299E-2</v>
          </cell>
          <cell r="AU423">
            <v>2.7448500000000001E-2</v>
          </cell>
          <cell r="AV423">
            <v>134465</v>
          </cell>
          <cell r="AW423">
            <v>196561</v>
          </cell>
          <cell r="BE423">
            <v>1.0142051411935478</v>
          </cell>
          <cell r="BF423">
            <v>0.91961880873986568</v>
          </cell>
          <cell r="BI423">
            <v>0.47183910676223068</v>
          </cell>
          <cell r="BJ423">
            <v>0.26596632906002465</v>
          </cell>
          <cell r="BM423">
            <v>0.11528420157120654</v>
          </cell>
          <cell r="BN423">
            <v>6.7366076685517154E-2</v>
          </cell>
        </row>
        <row r="424">
          <cell r="A424">
            <v>44315</v>
          </cell>
          <cell r="B424">
            <v>5833</v>
          </cell>
          <cell r="E424">
            <v>1662868</v>
          </cell>
          <cell r="F424">
            <v>100102</v>
          </cell>
          <cell r="I424">
            <v>1517432</v>
          </cell>
          <cell r="L424">
            <v>218</v>
          </cell>
          <cell r="M424">
            <v>45334</v>
          </cell>
          <cell r="R424">
            <v>66295</v>
          </cell>
          <cell r="X424">
            <v>75820</v>
          </cell>
          <cell r="AA424">
            <v>55483</v>
          </cell>
          <cell r="AJ424">
            <v>0.10513130147973253</v>
          </cell>
          <cell r="AL424">
            <v>0.11952965201276981</v>
          </cell>
          <cell r="AM424">
            <v>64527.857142857145</v>
          </cell>
          <cell r="AN424">
            <v>43092.714285714283</v>
          </cell>
          <cell r="AO424">
            <v>1.4974191858749741</v>
          </cell>
          <cell r="AQ424">
            <v>12306755</v>
          </cell>
          <cell r="AR424">
            <v>7583443</v>
          </cell>
          <cell r="AT424">
            <v>4.5580574074074072E-2</v>
          </cell>
          <cell r="AU424">
            <v>2.8086825925925926E-2</v>
          </cell>
          <cell r="AV424">
            <v>156378</v>
          </cell>
          <cell r="AW424">
            <v>172348</v>
          </cell>
          <cell r="BE424">
            <v>1.0151753447116079</v>
          </cell>
          <cell r="BF424">
            <v>0.92107785866211322</v>
          </cell>
          <cell r="BI424">
            <v>0.4786977005531256</v>
          </cell>
          <cell r="BJ424">
            <v>0.27302374358139447</v>
          </cell>
          <cell r="BM424">
            <v>0.11694303348592069</v>
          </cell>
          <cell r="BN424">
            <v>6.9589420890286038E-2</v>
          </cell>
        </row>
        <row r="425">
          <cell r="A425">
            <v>44316</v>
          </cell>
          <cell r="B425">
            <v>5500</v>
          </cell>
          <cell r="E425">
            <v>1668368</v>
          </cell>
          <cell r="F425">
            <v>100213</v>
          </cell>
          <cell r="I425">
            <v>1522634</v>
          </cell>
          <cell r="L425">
            <v>187</v>
          </cell>
          <cell r="M425">
            <v>45521</v>
          </cell>
          <cell r="R425">
            <v>67208</v>
          </cell>
          <cell r="X425">
            <v>77226</v>
          </cell>
          <cell r="AA425">
            <v>51664</v>
          </cell>
          <cell r="AJ425">
            <v>0.10645710746361102</v>
          </cell>
          <cell r="AL425">
            <v>0.11586058238226293</v>
          </cell>
          <cell r="AM425">
            <v>66471.142857142855</v>
          </cell>
          <cell r="AN425">
            <v>44536.285714285717</v>
          </cell>
          <cell r="AO425">
            <v>1.4925165354734822</v>
          </cell>
          <cell r="AQ425">
            <v>12422253</v>
          </cell>
          <cell r="AR425">
            <v>7646284</v>
          </cell>
          <cell r="AT425">
            <v>4.6008344444444446E-2</v>
          </cell>
          <cell r="AU425">
            <v>2.8319570370370372E-2</v>
          </cell>
          <cell r="AV425">
            <v>115498</v>
          </cell>
          <cell r="AW425">
            <v>62841</v>
          </cell>
          <cell r="BE425">
            <v>1.0159617201946671</v>
          </cell>
          <cell r="BF425">
            <v>0.92178185195170903</v>
          </cell>
          <cell r="BI425">
            <v>0.48384961026808365</v>
          </cell>
          <cell r="BJ425">
            <v>0.27593420205391916</v>
          </cell>
          <cell r="BM425">
            <v>0.11810643824248537</v>
          </cell>
          <cell r="BN425">
            <v>7.0117279550921591E-2</v>
          </cell>
        </row>
        <row r="426">
          <cell r="A426">
            <v>44317</v>
          </cell>
          <cell r="B426">
            <v>4512</v>
          </cell>
          <cell r="E426">
            <v>1672880</v>
          </cell>
          <cell r="F426">
            <v>100250</v>
          </cell>
          <cell r="I426">
            <v>1526978</v>
          </cell>
          <cell r="L426">
            <v>131</v>
          </cell>
          <cell r="M426">
            <v>45652</v>
          </cell>
          <cell r="R426">
            <v>69943</v>
          </cell>
          <cell r="X426">
            <v>63217</v>
          </cell>
          <cell r="AA426">
            <v>41722</v>
          </cell>
          <cell r="AJ426">
            <v>0.10814438425770577</v>
          </cell>
          <cell r="AL426">
            <v>0.11595916623020247</v>
          </cell>
          <cell r="AM426">
            <v>65823.428571428565</v>
          </cell>
          <cell r="AN426">
            <v>44459</v>
          </cell>
          <cell r="AO426">
            <v>1.4805422652652684</v>
          </cell>
          <cell r="AQ426">
            <v>12457164</v>
          </cell>
          <cell r="AR426">
            <v>7678485</v>
          </cell>
          <cell r="AT426">
            <v>4.6137644444444445E-2</v>
          </cell>
          <cell r="AU426">
            <v>2.8438833333333333E-2</v>
          </cell>
          <cell r="AV426">
            <v>34911</v>
          </cell>
          <cell r="AW426">
            <v>32201</v>
          </cell>
          <cell r="BE426">
            <v>1.0160788254614084</v>
          </cell>
          <cell r="BF426">
            <v>0.92189078708356142</v>
          </cell>
          <cell r="BI426">
            <v>0.48565908091034155</v>
          </cell>
          <cell r="BJ426">
            <v>0.27749291041057089</v>
          </cell>
          <cell r="BM426">
            <v>0.11826353848199597</v>
          </cell>
          <cell r="BN426">
            <v>7.035079564822129E-2</v>
          </cell>
        </row>
        <row r="427">
          <cell r="A427">
            <v>44318</v>
          </cell>
          <cell r="B427">
            <v>4394</v>
          </cell>
          <cell r="E427">
            <v>1677274</v>
          </cell>
          <cell r="F427">
            <v>100760</v>
          </cell>
          <cell r="I427">
            <v>1530718</v>
          </cell>
          <cell r="L427">
            <v>144</v>
          </cell>
          <cell r="M427">
            <v>45796</v>
          </cell>
          <cell r="R427">
            <v>73065</v>
          </cell>
          <cell r="X427">
            <v>39958</v>
          </cell>
          <cell r="AA427">
            <v>32389</v>
          </cell>
          <cell r="AJ427">
            <v>0.13566334249282164</v>
          </cell>
          <cell r="AL427">
            <v>0.11598414540451399</v>
          </cell>
          <cell r="AM427">
            <v>65429</v>
          </cell>
          <cell r="AN427">
            <v>44439.571428571428</v>
          </cell>
          <cell r="AO427">
            <v>1.4723139287057545</v>
          </cell>
          <cell r="AQ427">
            <v>12469406</v>
          </cell>
          <cell r="AR427">
            <v>7703110</v>
          </cell>
          <cell r="AT427">
            <v>4.6182985185185182E-2</v>
          </cell>
          <cell r="AU427">
            <v>2.8530037037037038E-2</v>
          </cell>
          <cell r="AV427">
            <v>12242</v>
          </cell>
          <cell r="AW427">
            <v>24625</v>
          </cell>
          <cell r="BE427">
            <v>1.0161387397839272</v>
          </cell>
          <cell r="BF427">
            <v>0.92197180758787656</v>
          </cell>
          <cell r="BI427">
            <v>0.48628982452815284</v>
          </cell>
          <cell r="BJ427">
            <v>0.27870949705742432</v>
          </cell>
          <cell r="BM427">
            <v>0.11832037480609534</v>
          </cell>
          <cell r="BN427">
            <v>7.0509751767702467E-2</v>
          </cell>
        </row>
        <row r="428">
          <cell r="A428">
            <v>44319</v>
          </cell>
          <cell r="B428">
            <v>4730</v>
          </cell>
          <cell r="E428">
            <v>1682004</v>
          </cell>
          <cell r="F428">
            <v>100564</v>
          </cell>
          <cell r="I428">
            <v>1535491</v>
          </cell>
          <cell r="L428">
            <v>153</v>
          </cell>
          <cell r="M428">
            <v>45949</v>
          </cell>
          <cell r="R428">
            <v>75355</v>
          </cell>
          <cell r="X428">
            <v>48199</v>
          </cell>
          <cell r="AA428">
            <v>35713</v>
          </cell>
          <cell r="AJ428">
            <v>0.13244476801164842</v>
          </cell>
          <cell r="AL428">
            <v>0.11249891101983396</v>
          </cell>
          <cell r="AM428">
            <v>64903.428571428572</v>
          </cell>
          <cell r="AN428">
            <v>44274.714285714283</v>
          </cell>
          <cell r="AO428">
            <v>1.4659254072785821</v>
          </cell>
          <cell r="AQ428">
            <v>12572111</v>
          </cell>
          <cell r="AR428">
            <v>7850407</v>
          </cell>
          <cell r="AT428">
            <v>4.6563374074074071E-2</v>
          </cell>
          <cell r="AU428">
            <v>2.9075581481481483E-2</v>
          </cell>
          <cell r="AV428">
            <v>102705</v>
          </cell>
          <cell r="AW428">
            <v>147297</v>
          </cell>
          <cell r="BE428">
            <v>1.0169012857068938</v>
          </cell>
          <cell r="BF428">
            <v>0.92318575346345633</v>
          </cell>
          <cell r="BI428">
            <v>0.49076153072224676</v>
          </cell>
          <cell r="BJ428">
            <v>0.28483923540414885</v>
          </cell>
          <cell r="BM428">
            <v>0.11943868167937464</v>
          </cell>
          <cell r="BN428">
            <v>7.2333293029806636E-2</v>
          </cell>
        </row>
        <row r="429">
          <cell r="A429">
            <v>44320</v>
          </cell>
          <cell r="B429">
            <v>4369</v>
          </cell>
          <cell r="E429">
            <v>1686373</v>
          </cell>
          <cell r="F429">
            <v>99087</v>
          </cell>
          <cell r="I429">
            <v>1541149</v>
          </cell>
          <cell r="L429">
            <v>188</v>
          </cell>
          <cell r="M429">
            <v>46137</v>
          </cell>
          <cell r="R429">
            <v>77804</v>
          </cell>
          <cell r="X429">
            <v>75885</v>
          </cell>
          <cell r="AA429">
            <v>51536</v>
          </cell>
          <cell r="AJ429">
            <v>8.4775690779261101E-2</v>
          </cell>
          <cell r="AL429">
            <v>0.11170226512126732</v>
          </cell>
          <cell r="AM429">
            <v>64798.285714285717</v>
          </cell>
          <cell r="AN429">
            <v>44223.428571428572</v>
          </cell>
          <cell r="AO429">
            <v>1.4652478970422917</v>
          </cell>
          <cell r="AQ429">
            <v>12699568</v>
          </cell>
          <cell r="AR429">
            <v>8002236</v>
          </cell>
          <cell r="AT429">
            <v>4.7035437037037039E-2</v>
          </cell>
          <cell r="AU429">
            <v>2.9637911111111113E-2</v>
          </cell>
          <cell r="AV429">
            <v>127457</v>
          </cell>
          <cell r="AW429">
            <v>151829</v>
          </cell>
          <cell r="BE429">
            <v>1.0178204258818979</v>
          </cell>
          <cell r="BF429">
            <v>0.92445348606038824</v>
          </cell>
          <cell r="BI429">
            <v>0.49654406862933798</v>
          </cell>
          <cell r="BJ429">
            <v>0.29155683672928184</v>
          </cell>
          <cell r="BM429">
            <v>0.12064092072432397</v>
          </cell>
          <cell r="BN429">
            <v>7.3890840295125743E-2</v>
          </cell>
        </row>
        <row r="430">
          <cell r="A430">
            <v>44321</v>
          </cell>
          <cell r="B430">
            <v>5285</v>
          </cell>
          <cell r="E430">
            <v>1691658</v>
          </cell>
          <cell r="F430">
            <v>98217</v>
          </cell>
          <cell r="I430">
            <v>1547092</v>
          </cell>
          <cell r="L430">
            <v>212</v>
          </cell>
          <cell r="M430">
            <v>46349</v>
          </cell>
          <cell r="R430">
            <v>76660</v>
          </cell>
          <cell r="X430">
            <v>79318</v>
          </cell>
          <cell r="AA430">
            <v>51176</v>
          </cell>
          <cell r="AJ430">
            <v>0.10327106456151321</v>
          </cell>
          <cell r="AL430">
            <v>0.10830416381227653</v>
          </cell>
          <cell r="AM430">
            <v>65660.428571428565</v>
          </cell>
          <cell r="AN430">
            <v>45669</v>
          </cell>
          <cell r="AO430">
            <v>1.4377461422721882</v>
          </cell>
          <cell r="AQ430">
            <v>12851885</v>
          </cell>
          <cell r="AR430">
            <v>8166067</v>
          </cell>
          <cell r="AT430">
            <v>4.7599574074074072E-2</v>
          </cell>
          <cell r="AU430">
            <v>3.0244692592592593E-2</v>
          </cell>
          <cell r="AV430">
            <v>152317</v>
          </cell>
          <cell r="AW430">
            <v>163831</v>
          </cell>
          <cell r="BE430">
            <v>1.0187872251770878</v>
          </cell>
          <cell r="BF430">
            <v>0.92576206933176464</v>
          </cell>
          <cell r="BI430">
            <v>0.50347468804334838</v>
          </cell>
          <cell r="BJ430">
            <v>0.29859532143944822</v>
          </cell>
          <cell r="BM430">
            <v>0.12207031947767372</v>
          </cell>
          <cell r="BN430">
            <v>7.5734981824903472E-2</v>
          </cell>
        </row>
        <row r="431">
          <cell r="A431">
            <v>44322</v>
          </cell>
          <cell r="B431">
            <v>5647</v>
          </cell>
          <cell r="E431">
            <v>1697305</v>
          </cell>
          <cell r="F431">
            <v>98277</v>
          </cell>
          <cell r="I431">
            <v>1552532</v>
          </cell>
          <cell r="L431">
            <v>147</v>
          </cell>
          <cell r="M431">
            <v>46496</v>
          </cell>
          <cell r="R431">
            <v>79957.333333333328</v>
          </cell>
          <cell r="X431">
            <v>76273</v>
          </cell>
          <cell r="AA431">
            <v>50122</v>
          </cell>
          <cell r="AJ431">
            <v>0.11266509716292247</v>
          </cell>
          <cell r="AL431">
            <v>0.10955962357073319</v>
          </cell>
          <cell r="AM431">
            <v>65725.142857142855</v>
          </cell>
          <cell r="AN431">
            <v>44903.142857142855</v>
          </cell>
          <cell r="AO431">
            <v>1.4637091899389798</v>
          </cell>
          <cell r="AQ431">
            <v>13028699</v>
          </cell>
          <cell r="AR431">
            <v>8339055</v>
          </cell>
          <cell r="AT431">
            <v>4.8254440740740742E-2</v>
          </cell>
          <cell r="AU431">
            <v>3.0885388888888889E-2</v>
          </cell>
          <cell r="AV431">
            <v>176814</v>
          </cell>
          <cell r="AW431">
            <v>172988</v>
          </cell>
          <cell r="BE431">
            <v>1.019662791299351</v>
          </cell>
          <cell r="BF431">
            <v>0.92701550419264089</v>
          </cell>
          <cell r="BI431">
            <v>0.51166506330781025</v>
          </cell>
          <cell r="BJ431">
            <v>0.30601996275559645</v>
          </cell>
          <cell r="BM431">
            <v>0.12362981541696194</v>
          </cell>
          <cell r="BN431">
            <v>7.7689965785924797E-2</v>
          </cell>
        </row>
        <row r="432">
          <cell r="A432">
            <v>44323</v>
          </cell>
          <cell r="B432">
            <v>6327</v>
          </cell>
          <cell r="E432">
            <v>1703632</v>
          </cell>
          <cell r="F432">
            <v>98546</v>
          </cell>
          <cell r="I432">
            <v>1558423</v>
          </cell>
          <cell r="L432">
            <v>167</v>
          </cell>
          <cell r="M432">
            <v>46663</v>
          </cell>
          <cell r="R432">
            <v>82602.055555555547</v>
          </cell>
          <cell r="X432">
            <v>75990</v>
          </cell>
          <cell r="AA432">
            <v>46635</v>
          </cell>
          <cell r="AJ432">
            <v>0.1356706336442586</v>
          </cell>
          <cell r="AL432">
            <v>0.1140148661625061</v>
          </cell>
          <cell r="AM432">
            <v>65548.571428571435</v>
          </cell>
          <cell r="AN432">
            <v>44184.714285714283</v>
          </cell>
          <cell r="AO432">
            <v>1.4835123976294324</v>
          </cell>
          <cell r="AQ432">
            <v>13180814</v>
          </cell>
          <cell r="AR432">
            <v>8486054</v>
          </cell>
          <cell r="AT432">
            <v>4.8817829629629626E-2</v>
          </cell>
          <cell r="AU432">
            <v>3.1429829629629633E-2</v>
          </cell>
          <cell r="AV432">
            <v>152115</v>
          </cell>
          <cell r="AW432">
            <v>146999</v>
          </cell>
          <cell r="BE432">
            <v>1.0205499317793736</v>
          </cell>
          <cell r="BF432">
            <v>0.92809940875457186</v>
          </cell>
          <cell r="BI432">
            <v>0.5188237061488471</v>
          </cell>
          <cell r="BJ432">
            <v>0.31245430946674663</v>
          </cell>
          <cell r="BM432">
            <v>0.12486847610633413</v>
          </cell>
          <cell r="BN432">
            <v>7.9257813185080697E-2</v>
          </cell>
        </row>
        <row r="433">
          <cell r="A433">
            <v>44324</v>
          </cell>
          <cell r="B433">
            <v>6130</v>
          </cell>
          <cell r="E433">
            <v>1709762</v>
          </cell>
          <cell r="F433">
            <v>99003</v>
          </cell>
          <cell r="I433">
            <v>1563917</v>
          </cell>
          <cell r="L433">
            <v>179</v>
          </cell>
          <cell r="M433">
            <v>46842</v>
          </cell>
          <cell r="R433">
            <v>86552</v>
          </cell>
          <cell r="X433">
            <v>74547</v>
          </cell>
          <cell r="AA433">
            <v>44705</v>
          </cell>
          <cell r="AJ433">
            <v>0.13712112739067217</v>
          </cell>
          <cell r="AL433">
            <v>0.11810705913999155</v>
          </cell>
          <cell r="AM433">
            <v>67167.142857142855</v>
          </cell>
          <cell r="AN433">
            <v>44610.857142857145</v>
          </cell>
          <cell r="AO433">
            <v>1.5056232307317885</v>
          </cell>
          <cell r="AQ433">
            <v>13321503</v>
          </cell>
          <cell r="AR433">
            <v>8612158</v>
          </cell>
          <cell r="AT433">
            <v>4.9338899999999998E-2</v>
          </cell>
          <cell r="AU433">
            <v>3.1896881481481482E-2</v>
          </cell>
          <cell r="AV433">
            <v>140689</v>
          </cell>
          <cell r="AW433">
            <v>126104</v>
          </cell>
          <cell r="BE433">
            <v>1.0210326505823943</v>
          </cell>
          <cell r="BF433">
            <v>0.92896340051907589</v>
          </cell>
          <cell r="BI433">
            <v>0.52497727989809295</v>
          </cell>
          <cell r="BJ433">
            <v>0.31770519670064934</v>
          </cell>
          <cell r="BM433">
            <v>0.12641609441381058</v>
          </cell>
          <cell r="BN433">
            <v>8.082844440419247E-2</v>
          </cell>
        </row>
        <row r="434">
          <cell r="A434">
            <v>44325</v>
          </cell>
          <cell r="B434">
            <v>3922</v>
          </cell>
          <cell r="E434">
            <v>1713684</v>
          </cell>
          <cell r="F434">
            <v>98395</v>
          </cell>
          <cell r="I434">
            <v>1568277</v>
          </cell>
          <cell r="L434">
            <v>170</v>
          </cell>
          <cell r="M434">
            <v>47012</v>
          </cell>
          <cell r="R434">
            <v>87891.5</v>
          </cell>
          <cell r="X434">
            <v>48901</v>
          </cell>
          <cell r="AA434">
            <v>30249</v>
          </cell>
          <cell r="AJ434">
            <v>0.12965717874971072</v>
          </cell>
          <cell r="AL434">
            <v>0.11740010833956716</v>
          </cell>
          <cell r="AM434">
            <v>68444.71428571429</v>
          </cell>
          <cell r="AN434">
            <v>44305.142857142855</v>
          </cell>
          <cell r="AO434">
            <v>1.5448480666546291</v>
          </cell>
          <cell r="AQ434">
            <v>13349469</v>
          </cell>
          <cell r="AR434">
            <v>8643830</v>
          </cell>
          <cell r="AT434">
            <v>4.9442477777777778E-2</v>
          </cell>
          <cell r="AU434">
            <v>3.2014185185185187E-2</v>
          </cell>
          <cell r="AV434">
            <v>27966</v>
          </cell>
          <cell r="AW434">
            <v>31672</v>
          </cell>
          <cell r="BE434">
            <v>1.0210803097025798</v>
          </cell>
          <cell r="BF434">
            <v>0.92906825058348375</v>
          </cell>
          <cell r="BI434">
            <v>0.52645507485441789</v>
          </cell>
          <cell r="BJ434">
            <v>0.3191663126464932</v>
          </cell>
          <cell r="BM434">
            <v>0.12652234354212694</v>
          </cell>
          <cell r="BN434">
            <v>8.1116152196633456E-2</v>
          </cell>
        </row>
        <row r="435">
          <cell r="A435">
            <v>44326</v>
          </cell>
          <cell r="B435">
            <v>4891</v>
          </cell>
          <cell r="E435">
            <v>1718575</v>
          </cell>
          <cell r="F435">
            <v>96742</v>
          </cell>
          <cell r="I435">
            <v>1574615</v>
          </cell>
          <cell r="L435">
            <v>206</v>
          </cell>
          <cell r="M435">
            <v>47218</v>
          </cell>
          <cell r="R435">
            <v>89231</v>
          </cell>
          <cell r="X435">
            <v>49483</v>
          </cell>
          <cell r="AA435">
            <v>31963</v>
          </cell>
          <cell r="AJ435">
            <v>0.15302068016143666</v>
          </cell>
          <cell r="AL435">
            <v>0.11936250350864595</v>
          </cell>
          <cell r="AM435">
            <v>68628.142857142855</v>
          </cell>
          <cell r="AN435">
            <v>43769.428571428572</v>
          </cell>
          <cell r="AO435">
            <v>1.5679469688562793</v>
          </cell>
          <cell r="AQ435">
            <v>13513606</v>
          </cell>
          <cell r="AR435">
            <v>8804961</v>
          </cell>
          <cell r="AT435">
            <v>5.0050392592592592E-2</v>
          </cell>
          <cell r="AU435">
            <v>3.2610966666666664E-2</v>
          </cell>
          <cell r="AV435">
            <v>164137</v>
          </cell>
          <cell r="AW435">
            <v>161131</v>
          </cell>
          <cell r="BE435">
            <v>1.0219660884934543</v>
          </cell>
          <cell r="BF435">
            <v>0.93031896206606368</v>
          </cell>
          <cell r="BI435">
            <v>0.53391307419152823</v>
          </cell>
          <cell r="BJ435">
            <v>0.32567407008889565</v>
          </cell>
          <cell r="BM435">
            <v>0.12808174668741665</v>
          </cell>
          <cell r="BN435">
            <v>8.3275143763422071E-2</v>
          </cell>
        </row>
        <row r="436">
          <cell r="A436">
            <v>44327</v>
          </cell>
          <cell r="B436">
            <v>5021</v>
          </cell>
          <cell r="E436">
            <v>1723596</v>
          </cell>
          <cell r="F436">
            <v>95924</v>
          </cell>
          <cell r="I436">
            <v>1580207</v>
          </cell>
          <cell r="L436">
            <v>247</v>
          </cell>
          <cell r="M436">
            <v>47465</v>
          </cell>
          <cell r="R436">
            <v>87743</v>
          </cell>
          <cell r="X436">
            <v>75416</v>
          </cell>
          <cell r="AA436">
            <v>45090</v>
          </cell>
          <cell r="AJ436">
            <v>0.1113550676424928</v>
          </cell>
          <cell r="AL436">
            <v>0.12410148696405948</v>
          </cell>
          <cell r="AM436">
            <v>68561.142857142855</v>
          </cell>
          <cell r="AN436">
            <v>42848.571428571428</v>
          </cell>
          <cell r="AO436">
            <v>1.6000800160032007</v>
          </cell>
          <cell r="AQ436">
            <v>13647777</v>
          </cell>
          <cell r="AR436">
            <v>8888529</v>
          </cell>
          <cell r="AT436">
            <v>5.0547322222222225E-2</v>
          </cell>
          <cell r="AU436">
            <v>3.2920477777777776E-2</v>
          </cell>
          <cell r="AV436">
            <v>134171</v>
          </cell>
          <cell r="AW436">
            <v>83568</v>
          </cell>
          <cell r="BE436">
            <v>1.0224985089503829</v>
          </cell>
          <cell r="BF436">
            <v>0.93120406001236411</v>
          </cell>
          <cell r="BI436">
            <v>0.54027822320867569</v>
          </cell>
          <cell r="BJ436">
            <v>0.32943071420734849</v>
          </cell>
          <cell r="BM436">
            <v>0.1291534709734341</v>
          </cell>
          <cell r="BN436">
            <v>8.4072058622794155E-2</v>
          </cell>
        </row>
        <row r="437">
          <cell r="A437">
            <v>44328</v>
          </cell>
          <cell r="B437">
            <v>4608</v>
          </cell>
          <cell r="E437">
            <v>1728204</v>
          </cell>
          <cell r="F437">
            <v>95709</v>
          </cell>
          <cell r="I437">
            <v>1584878</v>
          </cell>
          <cell r="L437">
            <v>152</v>
          </cell>
          <cell r="M437">
            <v>47617</v>
          </cell>
          <cell r="R437">
            <v>87034</v>
          </cell>
          <cell r="X437">
            <v>63258</v>
          </cell>
          <cell r="AA437">
            <v>38640</v>
          </cell>
          <cell r="AJ437">
            <v>0.11925465838509317</v>
          </cell>
          <cell r="AL437">
            <v>0.12715898178174279</v>
          </cell>
          <cell r="AM437">
            <v>66266.857142857145</v>
          </cell>
          <cell r="AN437">
            <v>41057.714285714283</v>
          </cell>
          <cell r="AO437">
            <v>1.6139928463069408</v>
          </cell>
          <cell r="AQ437">
            <v>13691877</v>
          </cell>
          <cell r="AR437">
            <v>8918784</v>
          </cell>
          <cell r="AT437">
            <v>5.0710655555555553E-2</v>
          </cell>
          <cell r="AU437">
            <v>3.3032533333333336E-2</v>
          </cell>
          <cell r="AV437">
            <v>44100</v>
          </cell>
          <cell r="AW437">
            <v>30255</v>
          </cell>
          <cell r="BE437">
            <v>1.0226346778651982</v>
          </cell>
          <cell r="BF437">
            <v>0.9314430364578653</v>
          </cell>
          <cell r="BI437">
            <v>0.54257271255018202</v>
          </cell>
          <cell r="BJ437">
            <v>0.33084808382120401</v>
          </cell>
          <cell r="BM437">
            <v>0.12934569374138813</v>
          </cell>
          <cell r="BN437">
            <v>8.4320050583864478E-2</v>
          </cell>
        </row>
        <row r="438">
          <cell r="A438">
            <v>44329</v>
          </cell>
          <cell r="B438">
            <v>3448</v>
          </cell>
          <cell r="E438">
            <v>1731652</v>
          </cell>
          <cell r="F438">
            <v>94857</v>
          </cell>
          <cell r="I438">
            <v>1589079</v>
          </cell>
          <cell r="L438">
            <v>99</v>
          </cell>
          <cell r="M438">
            <v>47716</v>
          </cell>
          <cell r="R438">
            <v>87578</v>
          </cell>
          <cell r="X438">
            <v>31550</v>
          </cell>
          <cell r="AA438">
            <v>21713</v>
          </cell>
          <cell r="AJ438">
            <v>0.1587988762492516</v>
          </cell>
          <cell r="AL438">
            <v>0.13261645977721578</v>
          </cell>
          <cell r="AM438">
            <v>59877.857142857145</v>
          </cell>
          <cell r="AN438">
            <v>36999.285714285717</v>
          </cell>
          <cell r="AO438">
            <v>1.6183517056313828</v>
          </cell>
          <cell r="AQ438">
            <v>13697256</v>
          </cell>
          <cell r="AR438">
            <v>8919949</v>
          </cell>
          <cell r="AT438">
            <v>5.0730577777777779E-2</v>
          </cell>
          <cell r="AU438">
            <v>3.3036848148148147E-2</v>
          </cell>
          <cell r="AV438">
            <v>5379</v>
          </cell>
          <cell r="AW438">
            <v>1165</v>
          </cell>
          <cell r="BE438">
            <v>1.0226455713783835</v>
          </cell>
          <cell r="BF438">
            <v>0.931449164059032</v>
          </cell>
          <cell r="BI438">
            <v>0.54286323898188316</v>
          </cell>
          <cell r="BJ438">
            <v>0.33090418070074584</v>
          </cell>
          <cell r="BM438">
            <v>0.12936095835414627</v>
          </cell>
          <cell r="BN438">
            <v>8.4328587631729207E-2</v>
          </cell>
        </row>
        <row r="439">
          <cell r="A439">
            <v>44330</v>
          </cell>
          <cell r="B439">
            <v>2633</v>
          </cell>
          <cell r="E439">
            <v>1734285</v>
          </cell>
          <cell r="F439">
            <v>93576</v>
          </cell>
          <cell r="I439">
            <v>1592886</v>
          </cell>
          <cell r="L439">
            <v>107</v>
          </cell>
          <cell r="M439">
            <v>47823</v>
          </cell>
          <cell r="R439">
            <v>86842</v>
          </cell>
          <cell r="X439">
            <v>18540</v>
          </cell>
          <cell r="AA439">
            <v>15945</v>
          </cell>
          <cell r="AJ439">
            <v>0.16513013483850736</v>
          </cell>
          <cell r="AL439">
            <v>0.1342633757473555</v>
          </cell>
          <cell r="AM439">
            <v>51670.714285714283</v>
          </cell>
          <cell r="AN439">
            <v>32615</v>
          </cell>
          <cell r="AO439">
            <v>1.5842622807209652</v>
          </cell>
          <cell r="AQ439">
            <v>13700389</v>
          </cell>
          <cell r="AR439">
            <v>8921978</v>
          </cell>
          <cell r="AT439">
            <v>5.0742181481481484E-2</v>
          </cell>
          <cell r="AU439">
            <v>3.304436296296296E-2</v>
          </cell>
          <cell r="AV439">
            <v>3133</v>
          </cell>
          <cell r="AW439">
            <v>2029</v>
          </cell>
          <cell r="BE439">
            <v>1.0226537415132724</v>
          </cell>
          <cell r="BF439">
            <v>0.93146210010593944</v>
          </cell>
          <cell r="BI439">
            <v>0.54302529663389287</v>
          </cell>
          <cell r="BJ439">
            <v>0.33099900289528</v>
          </cell>
          <cell r="BM439">
            <v>0.12937548061491613</v>
          </cell>
          <cell r="BN439">
            <v>8.4345615330459381E-2</v>
          </cell>
        </row>
        <row r="440">
          <cell r="A440">
            <v>44331</v>
          </cell>
          <cell r="B440">
            <v>2385</v>
          </cell>
          <cell r="E440">
            <v>1736670</v>
          </cell>
          <cell r="F440">
            <v>91636</v>
          </cell>
          <cell r="I440">
            <v>1597067</v>
          </cell>
          <cell r="L440">
            <v>144</v>
          </cell>
          <cell r="M440">
            <v>47967</v>
          </cell>
          <cell r="R440">
            <v>84325.5</v>
          </cell>
          <cell r="X440">
            <v>29587</v>
          </cell>
          <cell r="AA440">
            <v>22519</v>
          </cell>
          <cell r="AJ440">
            <v>0.10591056441227407</v>
          </cell>
          <cell r="AL440">
            <v>0.13054594675891112</v>
          </cell>
          <cell r="AM440">
            <v>45247.857142857145</v>
          </cell>
          <cell r="AN440">
            <v>29445.571428571428</v>
          </cell>
          <cell r="AO440">
            <v>1.5366608609589607</v>
          </cell>
          <cell r="AQ440">
            <v>13725144</v>
          </cell>
          <cell r="AR440">
            <v>8960076</v>
          </cell>
          <cell r="AT440">
            <v>5.0833866666666665E-2</v>
          </cell>
          <cell r="AU440">
            <v>3.318546666666667E-2</v>
          </cell>
          <cell r="AV440">
            <v>24755</v>
          </cell>
          <cell r="AW440">
            <v>38098</v>
          </cell>
          <cell r="BE440">
            <v>1.022772889313736</v>
          </cell>
          <cell r="BF440">
            <v>0.93159894986532898</v>
          </cell>
          <cell r="BI440">
            <v>0.54426375644674052</v>
          </cell>
          <cell r="BJ440">
            <v>0.33250796278468375</v>
          </cell>
          <cell r="BM440">
            <v>0.12952028564962156</v>
          </cell>
          <cell r="BN440">
            <v>8.4890826468819958E-2</v>
          </cell>
        </row>
        <row r="441">
          <cell r="A441">
            <v>44332</v>
          </cell>
          <cell r="B441">
            <v>3080</v>
          </cell>
          <cell r="E441">
            <v>1739750</v>
          </cell>
          <cell r="F441">
            <v>90800</v>
          </cell>
          <cell r="I441">
            <v>1600857</v>
          </cell>
          <cell r="L441">
            <v>126</v>
          </cell>
          <cell r="M441">
            <v>48093</v>
          </cell>
          <cell r="R441">
            <v>81809</v>
          </cell>
          <cell r="X441">
            <v>37473</v>
          </cell>
          <cell r="AA441">
            <v>27640</v>
          </cell>
          <cell r="AJ441">
            <v>0.11143270622286541</v>
          </cell>
          <cell r="AL441">
            <v>0.12808215812490786</v>
          </cell>
          <cell r="AM441">
            <v>43615.285714285717</v>
          </cell>
          <cell r="AN441">
            <v>29072.857142857141</v>
          </cell>
          <cell r="AO441">
            <v>1.5002063780649602</v>
          </cell>
          <cell r="AQ441">
            <v>13745160</v>
          </cell>
          <cell r="AR441">
            <v>8975937</v>
          </cell>
          <cell r="AT441">
            <v>5.0908000000000002E-2</v>
          </cell>
          <cell r="AU441">
            <v>3.3244211111111109E-2</v>
          </cell>
          <cell r="AV441">
            <v>20016</v>
          </cell>
          <cell r="AW441">
            <v>15861</v>
          </cell>
          <cell r="BE441">
            <v>1.0227837828269211</v>
          </cell>
          <cell r="BF441">
            <v>0.93162482195914387</v>
          </cell>
          <cell r="BI441">
            <v>0.54536537911823668</v>
          </cell>
          <cell r="BJ441">
            <v>0.33324016557351815</v>
          </cell>
          <cell r="BM441">
            <v>0.12956259971295103</v>
          </cell>
          <cell r="BN441">
            <v>8.503632745851436E-2</v>
          </cell>
        </row>
        <row r="442">
          <cell r="A442">
            <v>44333</v>
          </cell>
          <cell r="B442">
            <v>4295</v>
          </cell>
          <cell r="E442">
            <v>1744045</v>
          </cell>
          <cell r="F442">
            <v>89129</v>
          </cell>
          <cell r="I442">
            <v>1606611</v>
          </cell>
          <cell r="L442">
            <v>212</v>
          </cell>
          <cell r="M442">
            <v>48305</v>
          </cell>
          <cell r="R442">
            <v>89219</v>
          </cell>
          <cell r="X442">
            <v>45653</v>
          </cell>
          <cell r="AA442">
            <v>36988</v>
          </cell>
          <cell r="AJ442">
            <v>0.1161187412133665</v>
          </cell>
          <cell r="AL442">
            <v>0.12213777063802239</v>
          </cell>
          <cell r="AM442">
            <v>43068.142857142855</v>
          </cell>
          <cell r="AN442">
            <v>29790.714285714286</v>
          </cell>
          <cell r="AO442">
            <v>1.4456901719135875</v>
          </cell>
          <cell r="AQ442">
            <v>13828102</v>
          </cell>
          <cell r="AR442">
            <v>9093965</v>
          </cell>
          <cell r="AT442">
            <v>5.1215192592592593E-2</v>
          </cell>
          <cell r="AU442">
            <v>3.3681351851851851E-2</v>
          </cell>
          <cell r="AV442">
            <v>82942</v>
          </cell>
          <cell r="AW442">
            <v>118028</v>
          </cell>
          <cell r="BE442">
            <v>1.0233264159524607</v>
          </cell>
          <cell r="BF442">
            <v>0.93271485412224153</v>
          </cell>
          <cell r="BI442">
            <v>0.54926832528364278</v>
          </cell>
          <cell r="BJ442">
            <v>0.33814512205024627</v>
          </cell>
          <cell r="BM442">
            <v>0.13023614495127805</v>
          </cell>
          <cell r="BN442">
            <v>8.6494956321400918E-2</v>
          </cell>
        </row>
        <row r="443">
          <cell r="A443">
            <v>44334</v>
          </cell>
          <cell r="B443">
            <v>4185</v>
          </cell>
          <cell r="E443">
            <v>1748230</v>
          </cell>
          <cell r="F443">
            <v>87514</v>
          </cell>
          <cell r="I443">
            <v>1612239</v>
          </cell>
          <cell r="L443">
            <v>172</v>
          </cell>
          <cell r="M443">
            <v>48477</v>
          </cell>
          <cell r="R443">
            <v>76827</v>
          </cell>
          <cell r="X443">
            <v>79748</v>
          </cell>
          <cell r="AA443">
            <v>43504</v>
          </cell>
          <cell r="AJ443">
            <v>9.6198050753953657E-2</v>
          </cell>
          <cell r="AL443">
            <v>0.11903415817423617</v>
          </cell>
          <cell r="AM443">
            <v>43687</v>
          </cell>
          <cell r="AN443">
            <v>29564.142857142859</v>
          </cell>
          <cell r="AO443">
            <v>1.4777022358165537</v>
          </cell>
          <cell r="AQ443">
            <v>13985952</v>
          </cell>
          <cell r="AR443">
            <v>9276187</v>
          </cell>
          <cell r="AT443">
            <v>5.1799822222222222E-2</v>
          </cell>
          <cell r="AU443">
            <v>3.4356248148148145E-2</v>
          </cell>
          <cell r="AV443">
            <v>157850</v>
          </cell>
          <cell r="AW443">
            <v>182222</v>
          </cell>
          <cell r="BE443">
            <v>1.024210833054187</v>
          </cell>
          <cell r="BF443">
            <v>0.93413032999174817</v>
          </cell>
          <cell r="BI443">
            <v>0.5562993650375736</v>
          </cell>
          <cell r="BJ443">
            <v>0.34610406883017863</v>
          </cell>
          <cell r="BM443">
            <v>0.13184083156785018</v>
          </cell>
          <cell r="BN443">
            <v>8.8454626379347992E-2</v>
          </cell>
        </row>
        <row r="444">
          <cell r="A444">
            <v>44335</v>
          </cell>
          <cell r="B444">
            <v>4871</v>
          </cell>
          <cell r="E444">
            <v>1753101</v>
          </cell>
          <cell r="F444">
            <v>87829</v>
          </cell>
          <cell r="I444">
            <v>1616603</v>
          </cell>
          <cell r="L444">
            <v>192</v>
          </cell>
          <cell r="M444">
            <v>48669</v>
          </cell>
          <cell r="R444">
            <v>73807</v>
          </cell>
          <cell r="X444">
            <v>84979</v>
          </cell>
          <cell r="AA444">
            <v>53158</v>
          </cell>
          <cell r="AJ444">
            <v>9.1632491816847891E-2</v>
          </cell>
          <cell r="AL444">
            <v>0.11241855445732321</v>
          </cell>
          <cell r="AM444">
            <v>46790</v>
          </cell>
          <cell r="AN444">
            <v>31638.142857142859</v>
          </cell>
          <cell r="AO444">
            <v>1.4789110793030111</v>
          </cell>
          <cell r="AQ444">
            <v>14197224</v>
          </cell>
          <cell r="AR444">
            <v>9428223</v>
          </cell>
          <cell r="AT444">
            <v>5.2582311111111113E-2</v>
          </cell>
          <cell r="AU444">
            <v>3.4919344444444445E-2</v>
          </cell>
          <cell r="AV444">
            <v>211272</v>
          </cell>
          <cell r="AW444">
            <v>152036</v>
          </cell>
          <cell r="BE444">
            <v>1.0252273340032845</v>
          </cell>
          <cell r="BF444">
            <v>0.93535312684679095</v>
          </cell>
          <cell r="BI444">
            <v>0.56559297893302463</v>
          </cell>
          <cell r="BJ444">
            <v>0.35262048319843631</v>
          </cell>
          <cell r="BM444">
            <v>0.13401272150043442</v>
          </cell>
          <cell r="BN444">
            <v>9.0186579964903452E-2</v>
          </cell>
        </row>
        <row r="445">
          <cell r="A445">
            <v>44336</v>
          </cell>
          <cell r="B445">
            <v>5797</v>
          </cell>
          <cell r="E445">
            <v>1758898</v>
          </cell>
          <cell r="F445">
            <v>88439</v>
          </cell>
          <cell r="I445">
            <v>1621572</v>
          </cell>
          <cell r="L445">
            <v>218</v>
          </cell>
          <cell r="M445">
            <v>48887</v>
          </cell>
          <cell r="R445">
            <v>75168</v>
          </cell>
          <cell r="X445">
            <v>95435</v>
          </cell>
          <cell r="AA445">
            <v>55831</v>
          </cell>
          <cell r="AJ445">
            <v>0.10383120488617435</v>
          </cell>
          <cell r="AL445">
            <v>0.10660250014672222</v>
          </cell>
          <cell r="AM445">
            <v>55916.428571428572</v>
          </cell>
          <cell r="AN445">
            <v>36512.142857142855</v>
          </cell>
          <cell r="AO445">
            <v>1.5314474636617956</v>
          </cell>
          <cell r="AQ445">
            <v>14452878</v>
          </cell>
          <cell r="AR445">
            <v>9580546</v>
          </cell>
          <cell r="AT445">
            <v>5.3529177777777777E-2</v>
          </cell>
          <cell r="AU445">
            <v>3.5483503703703706E-2</v>
          </cell>
          <cell r="AV445">
            <v>255654</v>
          </cell>
          <cell r="AW445">
            <v>152323</v>
          </cell>
          <cell r="BE445">
            <v>1.0260994959026775</v>
          </cell>
          <cell r="BF445">
            <v>0.93643362718585155</v>
          </cell>
          <cell r="BI445">
            <v>0.57691773848546624</v>
          </cell>
          <cell r="BJ445">
            <v>0.35921625272036684</v>
          </cell>
          <cell r="BM445">
            <v>0.13659893663645326</v>
          </cell>
          <cell r="BN445">
            <v>9.187775058810517E-2</v>
          </cell>
        </row>
        <row r="446">
          <cell r="A446">
            <v>44337</v>
          </cell>
          <cell r="B446">
            <v>5746</v>
          </cell>
          <cell r="E446">
            <v>1764644</v>
          </cell>
          <cell r="F446">
            <v>89429</v>
          </cell>
          <cell r="I446">
            <v>1626142</v>
          </cell>
          <cell r="L446">
            <v>186</v>
          </cell>
          <cell r="M446">
            <v>49073</v>
          </cell>
          <cell r="R446">
            <v>77431</v>
          </cell>
          <cell r="X446">
            <v>92052</v>
          </cell>
          <cell r="AA446">
            <v>71685</v>
          </cell>
          <cell r="AJ446">
            <v>8.0156239101625171E-2</v>
          </cell>
          <cell r="AL446">
            <v>9.7515458122540755E-2</v>
          </cell>
          <cell r="AM446">
            <v>66418.142857142855</v>
          </cell>
          <cell r="AN446">
            <v>44475</v>
          </cell>
          <cell r="AO446">
            <v>1.4933815144944993</v>
          </cell>
          <cell r="AQ446">
            <v>14685236</v>
          </cell>
          <cell r="AR446">
            <v>9746522</v>
          </cell>
          <cell r="AT446">
            <v>5.4389762962962961E-2</v>
          </cell>
          <cell r="AU446">
            <v>3.6098229629629629E-2</v>
          </cell>
          <cell r="AV446">
            <v>232358</v>
          </cell>
          <cell r="AW446">
            <v>165976</v>
          </cell>
          <cell r="BE446">
            <v>1.0271575283707934</v>
          </cell>
          <cell r="BF446">
            <v>0.93763872208196819</v>
          </cell>
          <cell r="BI446">
            <v>0.5874949436338901</v>
          </cell>
          <cell r="BJ446">
            <v>0.36715026755383612</v>
          </cell>
          <cell r="BM446">
            <v>0.13862987248527103</v>
          </cell>
          <cell r="BN446">
            <v>9.311803517245161E-2</v>
          </cell>
        </row>
        <row r="447">
          <cell r="A447">
            <v>44338</v>
          </cell>
          <cell r="B447">
            <v>5296</v>
          </cell>
          <cell r="E447">
            <v>1769940</v>
          </cell>
          <cell r="F447">
            <v>91240</v>
          </cell>
          <cell r="I447">
            <v>1629495</v>
          </cell>
          <cell r="L447">
            <v>132</v>
          </cell>
          <cell r="M447">
            <v>49205</v>
          </cell>
          <cell r="R447">
            <v>77996</v>
          </cell>
          <cell r="X447">
            <v>81816</v>
          </cell>
          <cell r="AA447">
            <v>41765</v>
          </cell>
          <cell r="AJ447">
            <v>0.12680474081168441</v>
          </cell>
          <cell r="AL447">
            <v>0.10064403713574391</v>
          </cell>
          <cell r="AM447">
            <v>73879.428571428565</v>
          </cell>
          <cell r="AN447">
            <v>47224.428571428572</v>
          </cell>
          <cell r="AO447">
            <v>1.5644324517274653</v>
          </cell>
          <cell r="AQ447">
            <v>14869827</v>
          </cell>
          <cell r="AR447">
            <v>9853451</v>
          </cell>
          <cell r="AT447">
            <v>5.5073433333333331E-2</v>
          </cell>
          <cell r="AU447">
            <v>3.6494262962962966E-2</v>
          </cell>
          <cell r="AV447">
            <v>184591</v>
          </cell>
          <cell r="AW447">
            <v>106929</v>
          </cell>
          <cell r="BE447">
            <v>1.0277505439948147</v>
          </cell>
          <cell r="BF447">
            <v>0.93823990784087841</v>
          </cell>
          <cell r="BI447">
            <v>0.59547830294473414</v>
          </cell>
          <cell r="BJ447">
            <v>0.37198204415066816</v>
          </cell>
          <cell r="BM447">
            <v>0.1406012809840321</v>
          </cell>
          <cell r="BN447">
            <v>9.4153245020047682E-2</v>
          </cell>
        </row>
        <row r="448">
          <cell r="A448">
            <v>44339</v>
          </cell>
          <cell r="B448">
            <v>5280</v>
          </cell>
          <cell r="E448">
            <v>1775220</v>
          </cell>
          <cell r="F448">
            <v>92847</v>
          </cell>
          <cell r="I448">
            <v>1633045</v>
          </cell>
          <cell r="L448">
            <v>123</v>
          </cell>
          <cell r="M448">
            <v>49328</v>
          </cell>
          <cell r="R448">
            <v>82305</v>
          </cell>
          <cell r="X448">
            <v>72958</v>
          </cell>
          <cell r="AA448">
            <v>53679</v>
          </cell>
          <cell r="AJ448">
            <v>9.8362488123847319E-2</v>
          </cell>
          <cell r="AL448">
            <v>9.9464400886122101E-2</v>
          </cell>
          <cell r="AM448">
            <v>78948.71428571429</v>
          </cell>
          <cell r="AN448">
            <v>50944.285714285717</v>
          </cell>
          <cell r="AO448">
            <v>1.5497069627884803</v>
          </cell>
          <cell r="AQ448">
            <v>14909734</v>
          </cell>
          <cell r="AR448">
            <v>9881024</v>
          </cell>
          <cell r="AT448">
            <v>5.522123703703704E-2</v>
          </cell>
          <cell r="AU448">
            <v>3.6596385185185182E-2</v>
          </cell>
          <cell r="AV448">
            <v>39907</v>
          </cell>
          <cell r="AW448">
            <v>27573</v>
          </cell>
          <cell r="BE448">
            <v>1.0278043307161668</v>
          </cell>
          <cell r="BF448">
            <v>0.93832297087891592</v>
          </cell>
          <cell r="BI448">
            <v>0.5973853659977999</v>
          </cell>
          <cell r="BJ448">
            <v>0.37344310238367301</v>
          </cell>
          <cell r="BM448">
            <v>0.14083233804037076</v>
          </cell>
          <cell r="BN448">
            <v>9.4252302613478015E-2</v>
          </cell>
        </row>
        <row r="449">
          <cell r="A449">
            <v>44340</v>
          </cell>
          <cell r="B449">
            <v>5907</v>
          </cell>
          <cell r="E449">
            <v>1781127</v>
          </cell>
          <cell r="F449">
            <v>93393</v>
          </cell>
          <cell r="I449">
            <v>1638279</v>
          </cell>
          <cell r="L449">
            <v>127</v>
          </cell>
          <cell r="M449">
            <v>49455</v>
          </cell>
          <cell r="R449">
            <v>90465</v>
          </cell>
          <cell r="X449">
            <v>65469</v>
          </cell>
          <cell r="AA449">
            <v>54406</v>
          </cell>
          <cell r="AJ449">
            <v>0.10857258390618682</v>
          </cell>
          <cell r="AL449">
            <v>9.9142310201375303E-2</v>
          </cell>
          <cell r="AM449">
            <v>81779.571428571435</v>
          </cell>
          <cell r="AN449">
            <v>53432.571428571428</v>
          </cell>
          <cell r="AO449">
            <v>1.5305191055215119</v>
          </cell>
          <cell r="AQ449">
            <v>14919592</v>
          </cell>
          <cell r="AR449">
            <v>9906629</v>
          </cell>
          <cell r="AT449">
            <v>5.5257748148148149E-2</v>
          </cell>
          <cell r="AU449">
            <v>3.6691218518518517E-2</v>
          </cell>
          <cell r="AV449">
            <v>9858</v>
          </cell>
          <cell r="AW449">
            <v>25605</v>
          </cell>
          <cell r="BE449">
            <v>1.0278628833495373</v>
          </cell>
          <cell r="BF449">
            <v>0.93842714009874972</v>
          </cell>
          <cell r="BI449">
            <v>0.59782681150357697</v>
          </cell>
          <cell r="BJ449">
            <v>0.3746005333705158</v>
          </cell>
          <cell r="BM449">
            <v>0.14091487830206284</v>
          </cell>
          <cell r="BN449">
            <v>9.4502707218510104E-2</v>
          </cell>
        </row>
        <row r="450">
          <cell r="A450">
            <v>44341</v>
          </cell>
          <cell r="B450">
            <v>5060</v>
          </cell>
          <cell r="E450">
            <v>1786187</v>
          </cell>
          <cell r="F450">
            <v>94486</v>
          </cell>
          <cell r="I450">
            <v>1642074</v>
          </cell>
          <cell r="L450">
            <v>172</v>
          </cell>
          <cell r="M450">
            <v>49627</v>
          </cell>
          <cell r="R450">
            <v>92350</v>
          </cell>
          <cell r="X450">
            <v>84424</v>
          </cell>
          <cell r="AA450">
            <v>61861</v>
          </cell>
          <cell r="AJ450">
            <v>8.1796285220090206E-2</v>
          </cell>
          <cell r="AL450">
            <v>9.6734074951896731E-2</v>
          </cell>
          <cell r="AM450">
            <v>82447.571428571435</v>
          </cell>
          <cell r="AN450">
            <v>56055</v>
          </cell>
          <cell r="AO450">
            <v>1.470833492615671</v>
          </cell>
          <cell r="AQ450">
            <v>15330306</v>
          </cell>
          <cell r="AR450">
            <v>10125480</v>
          </cell>
          <cell r="AT450">
            <v>5.6778911111111108E-2</v>
          </cell>
          <cell r="AU450">
            <v>3.750177777777778E-2</v>
          </cell>
          <cell r="AV450">
            <v>410714</v>
          </cell>
          <cell r="AW450">
            <v>218851</v>
          </cell>
          <cell r="BE450">
            <v>1.0293736774594149</v>
          </cell>
          <cell r="BF450">
            <v>0.9398630413054786</v>
          </cell>
          <cell r="BI450">
            <v>0.61656986395987301</v>
          </cell>
          <cell r="BJ450">
            <v>0.38439907689468222</v>
          </cell>
          <cell r="BM450">
            <v>0.1446009343056536</v>
          </cell>
          <cell r="BN450">
            <v>9.668155670098405E-2</v>
          </cell>
        </row>
        <row r="451">
          <cell r="A451">
            <v>44342</v>
          </cell>
          <cell r="B451">
            <v>5034</v>
          </cell>
          <cell r="E451">
            <v>1791221</v>
          </cell>
          <cell r="F451">
            <v>96187</v>
          </cell>
          <cell r="I451">
            <v>1645263</v>
          </cell>
          <cell r="L451">
            <v>144</v>
          </cell>
          <cell r="M451">
            <v>49771</v>
          </cell>
          <cell r="R451">
            <v>95041.5</v>
          </cell>
          <cell r="X451">
            <v>82320</v>
          </cell>
          <cell r="AA451">
            <v>56318</v>
          </cell>
          <cell r="AJ451">
            <v>8.9385276465783592E-2</v>
          </cell>
          <cell r="AL451">
            <v>9.6373358277819218E-2</v>
          </cell>
          <cell r="AM451">
            <v>82067.71428571429</v>
          </cell>
          <cell r="AN451">
            <v>56506.428571428572</v>
          </cell>
          <cell r="AO451">
            <v>1.4523606669279097</v>
          </cell>
          <cell r="AQ451">
            <v>15546158</v>
          </cell>
          <cell r="AR451">
            <v>10236019</v>
          </cell>
          <cell r="AT451">
            <v>5.757836296296296E-2</v>
          </cell>
          <cell r="AU451">
            <v>3.7911181481481482E-2</v>
          </cell>
          <cell r="AV451">
            <v>215852</v>
          </cell>
          <cell r="AW451">
            <v>110539</v>
          </cell>
          <cell r="BE451">
            <v>1.0302403926022152</v>
          </cell>
          <cell r="BF451">
            <v>0.94064260834279712</v>
          </cell>
          <cell r="BI451">
            <v>0.62656451571107963</v>
          </cell>
          <cell r="BJ451">
            <v>0.38980509623991044</v>
          </cell>
          <cell r="BM451">
            <v>0.14635395212887528</v>
          </cell>
          <cell r="BN451">
            <v>9.7411056720424397E-2</v>
          </cell>
        </row>
        <row r="452">
          <cell r="A452">
            <v>44343</v>
          </cell>
          <cell r="B452">
            <v>6278</v>
          </cell>
          <cell r="E452">
            <v>1797499</v>
          </cell>
          <cell r="F452">
            <v>98405</v>
          </cell>
          <cell r="I452">
            <v>1649187</v>
          </cell>
          <cell r="L452">
            <v>136</v>
          </cell>
          <cell r="M452">
            <v>49907</v>
          </cell>
          <cell r="R452">
            <v>97733</v>
          </cell>
          <cell r="X452">
            <v>80949</v>
          </cell>
          <cell r="AA452">
            <v>62386</v>
          </cell>
          <cell r="AJ452">
            <v>0.10063155195075818</v>
          </cell>
          <cell r="AL452">
            <v>9.5998507833872176E-2</v>
          </cell>
          <cell r="AM452">
            <v>79998.28571428571</v>
          </cell>
          <cell r="AN452">
            <v>57442.857142857145</v>
          </cell>
          <cell r="AO452">
            <v>1.3926585426510818</v>
          </cell>
          <cell r="AQ452">
            <v>15851702</v>
          </cell>
          <cell r="AR452">
            <v>10428151</v>
          </cell>
          <cell r="AT452">
            <v>5.8710007407407408E-2</v>
          </cell>
          <cell r="AU452">
            <v>3.8622781481481482E-2</v>
          </cell>
          <cell r="AV452">
            <v>305544</v>
          </cell>
          <cell r="AW452">
            <v>192132</v>
          </cell>
          <cell r="BE452">
            <v>1.0310002151468853</v>
          </cell>
          <cell r="BF452">
            <v>0.94198114877543293</v>
          </cell>
          <cell r="BI452">
            <v>0.64041894442409431</v>
          </cell>
          <cell r="BJ452">
            <v>0.39817957546089328</v>
          </cell>
          <cell r="BM452">
            <v>0.14934442431948824</v>
          </cell>
          <cell r="BN452">
            <v>9.9501705507295979E-2</v>
          </cell>
        </row>
        <row r="453">
          <cell r="A453">
            <v>44344</v>
          </cell>
          <cell r="B453">
            <v>5862</v>
          </cell>
          <cell r="E453">
            <v>1803361</v>
          </cell>
          <cell r="F453">
            <v>98704</v>
          </cell>
          <cell r="I453">
            <v>1654557</v>
          </cell>
          <cell r="L453">
            <v>193</v>
          </cell>
          <cell r="M453">
            <v>50100</v>
          </cell>
          <cell r="R453">
            <v>103383</v>
          </cell>
          <cell r="X453">
            <v>110682</v>
          </cell>
          <cell r="AA453">
            <v>73092</v>
          </cell>
          <cell r="AJ453">
            <v>8.0200295517977346E-2</v>
          </cell>
          <cell r="AL453">
            <v>9.595124743808657E-2</v>
          </cell>
          <cell r="AM453">
            <v>82659.71428571429</v>
          </cell>
          <cell r="AN453">
            <v>57643.857142857145</v>
          </cell>
          <cell r="AO453">
            <v>1.433972644836397</v>
          </cell>
          <cell r="AQ453">
            <v>16089473</v>
          </cell>
          <cell r="AR453">
            <v>10521440</v>
          </cell>
          <cell r="AT453">
            <v>5.959064074074074E-2</v>
          </cell>
          <cell r="AU453">
            <v>3.8968296296296299E-2</v>
          </cell>
          <cell r="AV453">
            <v>237771</v>
          </cell>
          <cell r="AW453">
            <v>93289</v>
          </cell>
          <cell r="BE453">
            <v>1.0321814804829095</v>
          </cell>
          <cell r="BF453">
            <v>0.94281109831123311</v>
          </cell>
          <cell r="BI453">
            <v>0.65169193555992155</v>
          </cell>
          <cell r="BJ453">
            <v>0.40175857946079702</v>
          </cell>
          <cell r="BM453">
            <v>0.15086940089132347</v>
          </cell>
          <cell r="BN453">
            <v>0.10047864072381546</v>
          </cell>
        </row>
        <row r="454">
          <cell r="A454">
            <v>44345</v>
          </cell>
          <cell r="B454">
            <v>6565</v>
          </cell>
          <cell r="E454">
            <v>1809926</v>
          </cell>
          <cell r="F454">
            <v>99690</v>
          </cell>
          <cell r="I454">
            <v>1659974</v>
          </cell>
          <cell r="L454">
            <v>162</v>
          </cell>
          <cell r="M454">
            <v>50262</v>
          </cell>
          <cell r="R454">
            <v>105085</v>
          </cell>
          <cell r="X454">
            <v>105946</v>
          </cell>
          <cell r="AA454">
            <v>71834</v>
          </cell>
          <cell r="AJ454">
            <v>9.1391263190132813E-2</v>
          </cell>
          <cell r="AL454">
            <v>9.2223739321364656E-2</v>
          </cell>
          <cell r="AM454">
            <v>86106.857142857145</v>
          </cell>
          <cell r="AN454">
            <v>61939.428571428572</v>
          </cell>
          <cell r="AO454">
            <v>1.3901784231599534</v>
          </cell>
          <cell r="AQ454">
            <v>16288762</v>
          </cell>
          <cell r="AR454">
            <v>10571387</v>
          </cell>
          <cell r="AT454">
            <v>6.0328748148148148E-2</v>
          </cell>
          <cell r="AU454">
            <v>3.9153285185185183E-2</v>
          </cell>
          <cell r="AV454">
            <v>199289</v>
          </cell>
          <cell r="AW454">
            <v>49947</v>
          </cell>
          <cell r="BE454">
            <v>1.0327567941480047</v>
          </cell>
          <cell r="BF454">
            <v>0.9432434346157722</v>
          </cell>
          <cell r="BI454">
            <v>0.66060753035969466</v>
          </cell>
          <cell r="BJ454">
            <v>0.40446952464877844</v>
          </cell>
          <cell r="BM454">
            <v>0.15280457333365874</v>
          </cell>
          <cell r="BN454">
            <v>0.10100473629847895</v>
          </cell>
        </row>
        <row r="455">
          <cell r="A455">
            <v>44346</v>
          </cell>
          <cell r="B455">
            <v>6115</v>
          </cell>
          <cell r="E455">
            <v>1816041</v>
          </cell>
          <cell r="F455">
            <v>101639</v>
          </cell>
          <cell r="I455">
            <v>1663998</v>
          </cell>
          <cell r="L455">
            <v>142</v>
          </cell>
          <cell r="M455">
            <v>50404</v>
          </cell>
          <cell r="R455">
            <v>105518</v>
          </cell>
          <cell r="X455">
            <v>71017</v>
          </cell>
          <cell r="AA455">
            <v>52132</v>
          </cell>
          <cell r="AJ455">
            <v>0.117298396378424</v>
          </cell>
          <cell r="AL455">
            <v>9.4486712697527245E-2</v>
          </cell>
          <cell r="AM455">
            <v>85829.571428571435</v>
          </cell>
          <cell r="AN455">
            <v>61718.428571428572</v>
          </cell>
          <cell r="AO455">
            <v>1.3906635897127277</v>
          </cell>
          <cell r="AQ455">
            <v>16304700</v>
          </cell>
          <cell r="AR455">
            <v>10584489</v>
          </cell>
          <cell r="AT455">
            <v>6.0387777777777776E-2</v>
          </cell>
          <cell r="AU455">
            <v>3.9201811111111109E-2</v>
          </cell>
          <cell r="AV455">
            <v>15938</v>
          </cell>
          <cell r="AW455">
            <v>13102</v>
          </cell>
          <cell r="BE455">
            <v>1.0327806237080974</v>
          </cell>
          <cell r="BF455">
            <v>0.94326454079756861</v>
          </cell>
          <cell r="BI455">
            <v>0.66143871066747384</v>
          </cell>
          <cell r="BJ455">
            <v>0.40518556784268311</v>
          </cell>
          <cell r="BM455">
            <v>0.15287073545461033</v>
          </cell>
          <cell r="BN455">
            <v>0.10103554390599077</v>
          </cell>
        </row>
        <row r="456">
          <cell r="A456">
            <v>44347</v>
          </cell>
          <cell r="B456">
            <v>5662</v>
          </cell>
          <cell r="E456">
            <v>1821703</v>
          </cell>
          <cell r="F456">
            <v>102006</v>
          </cell>
          <cell r="I456">
            <v>1669119</v>
          </cell>
          <cell r="L456">
            <v>174</v>
          </cell>
          <cell r="M456">
            <v>50578</v>
          </cell>
          <cell r="R456">
            <v>56125</v>
          </cell>
          <cell r="X456">
            <v>67861</v>
          </cell>
          <cell r="AA456">
            <v>53491</v>
          </cell>
          <cell r="AJ456">
            <v>0.10584958217270195</v>
          </cell>
          <cell r="AL456">
            <v>9.4118956934824666E-2</v>
          </cell>
          <cell r="AM456">
            <v>86171.28571428571</v>
          </cell>
          <cell r="AN456">
            <v>61587.714285714283</v>
          </cell>
          <cell r="AO456">
            <v>1.3991635623060259</v>
          </cell>
          <cell r="AQ456">
            <v>16558536</v>
          </cell>
          <cell r="AR456">
            <v>10697852</v>
          </cell>
          <cell r="AT456">
            <v>6.1327911111111112E-2</v>
          </cell>
          <cell r="AU456">
            <v>3.9621674074074076E-2</v>
          </cell>
          <cell r="AV456">
            <v>253836</v>
          </cell>
          <cell r="AW456">
            <v>113363</v>
          </cell>
          <cell r="BE456">
            <v>1.0336595940532312</v>
          </cell>
          <cell r="BF456">
            <v>0.94418027674970251</v>
          </cell>
          <cell r="BI456">
            <v>0.67312250179155075</v>
          </cell>
          <cell r="BJ456">
            <v>0.41043316544476083</v>
          </cell>
          <cell r="BM456">
            <v>0.15498165973016062</v>
          </cell>
          <cell r="BN456">
            <v>0.10201414941448379</v>
          </cell>
        </row>
        <row r="457">
          <cell r="A457">
            <v>44348</v>
          </cell>
          <cell r="B457">
            <v>4824</v>
          </cell>
          <cell r="E457">
            <v>1826527</v>
          </cell>
          <cell r="F457">
            <v>101325</v>
          </cell>
          <cell r="I457">
            <v>1674479</v>
          </cell>
          <cell r="L457">
            <v>145</v>
          </cell>
          <cell r="M457">
            <v>50723</v>
          </cell>
          <cell r="R457">
            <v>61108</v>
          </cell>
          <cell r="X457">
            <v>75945</v>
          </cell>
          <cell r="AA457">
            <v>51600</v>
          </cell>
          <cell r="AJ457">
            <v>9.3488372093023256E-2</v>
          </cell>
          <cell r="AL457">
            <v>9.5852946278154133E-2</v>
          </cell>
          <cell r="AM457">
            <v>84960</v>
          </cell>
          <cell r="AN457">
            <v>60121.857142857145</v>
          </cell>
          <cell r="AO457">
            <v>1.4131300002613738</v>
          </cell>
          <cell r="AQ457">
            <v>16605261</v>
          </cell>
          <cell r="AR457">
            <v>10721078</v>
          </cell>
          <cell r="AT457">
            <v>6.1500966666666664E-2</v>
          </cell>
          <cell r="AU457">
            <v>3.9707696296296294E-2</v>
          </cell>
          <cell r="AV457">
            <v>46725</v>
          </cell>
          <cell r="AW457">
            <v>23226</v>
          </cell>
          <cell r="BE457">
            <v>1.0337828269211391</v>
          </cell>
          <cell r="BF457">
            <v>0.94428444596953631</v>
          </cell>
          <cell r="BI457">
            <v>0.67549986676991114</v>
          </cell>
          <cell r="BJ457">
            <v>0.41166083295670897</v>
          </cell>
          <cell r="BM457">
            <v>0.1551983337167272</v>
          </cell>
          <cell r="BN457">
            <v>0.10209771041015968</v>
          </cell>
        </row>
        <row r="458">
          <cell r="A458">
            <v>44349</v>
          </cell>
          <cell r="B458">
            <v>5246</v>
          </cell>
          <cell r="E458">
            <v>1831773</v>
          </cell>
          <cell r="F458">
            <v>100364</v>
          </cell>
          <cell r="I458">
            <v>1680501</v>
          </cell>
          <cell r="L458">
            <v>185</v>
          </cell>
          <cell r="M458">
            <v>50908</v>
          </cell>
          <cell r="R458">
            <v>63643</v>
          </cell>
          <cell r="X458">
            <v>64830</v>
          </cell>
          <cell r="AA458">
            <v>49731</v>
          </cell>
          <cell r="AJ458">
            <v>0.10548752287305704</v>
          </cell>
          <cell r="AL458">
            <v>9.7888796087537963E-2</v>
          </cell>
          <cell r="AM458">
            <v>82461.428571428565</v>
          </cell>
          <cell r="AN458">
            <v>59180.857142857145</v>
          </cell>
          <cell r="AO458">
            <v>1.3933800987771141</v>
          </cell>
          <cell r="AQ458">
            <v>16850189</v>
          </cell>
          <cell r="AR458">
            <v>10877109</v>
          </cell>
          <cell r="AT458">
            <v>6.2408107407407411E-2</v>
          </cell>
          <cell r="AU458">
            <v>4.028558888888889E-2</v>
          </cell>
          <cell r="AV458">
            <v>244928</v>
          </cell>
          <cell r="AW458">
            <v>156031</v>
          </cell>
          <cell r="BE458">
            <v>1.0346066488557726</v>
          </cell>
          <cell r="BF458">
            <v>0.94547592397417146</v>
          </cell>
          <cell r="BI458">
            <v>0.68674371292202585</v>
          </cell>
          <cell r="BJ458">
            <v>0.41870918656235034</v>
          </cell>
          <cell r="BM458">
            <v>0.15729840109444954</v>
          </cell>
          <cell r="BN458">
            <v>0.10358951312752057</v>
          </cell>
        </row>
        <row r="459">
          <cell r="A459">
            <v>44350</v>
          </cell>
          <cell r="B459">
            <v>5353</v>
          </cell>
          <cell r="E459">
            <v>1837126</v>
          </cell>
          <cell r="F459">
            <v>94438</v>
          </cell>
          <cell r="I459">
            <v>1691593</v>
          </cell>
          <cell r="L459">
            <v>187</v>
          </cell>
          <cell r="M459">
            <v>51095</v>
          </cell>
          <cell r="R459">
            <v>70185</v>
          </cell>
          <cell r="X459">
            <v>95200</v>
          </cell>
          <cell r="AA459">
            <v>58367</v>
          </cell>
          <cell r="AJ459">
            <v>9.1712782908150159E-2</v>
          </cell>
          <cell r="AL459">
            <v>9.6593028102582107E-2</v>
          </cell>
          <cell r="AM459">
            <v>84497.28571428571</v>
          </cell>
          <cell r="AN459">
            <v>58606.714285714283</v>
          </cell>
          <cell r="AO459">
            <v>1.4417680080536848</v>
          </cell>
          <cell r="AQ459">
            <v>17148821</v>
          </cell>
          <cell r="AR459">
            <v>11003152</v>
          </cell>
          <cell r="AT459">
            <v>6.3514151851851858E-2</v>
          </cell>
          <cell r="AU459">
            <v>4.0752414814814814E-2</v>
          </cell>
          <cell r="AV459">
            <v>298632</v>
          </cell>
          <cell r="AW459">
            <v>126043</v>
          </cell>
          <cell r="BE459">
            <v>1.035509448760999</v>
          </cell>
          <cell r="BF459">
            <v>0.94645225509339825</v>
          </cell>
          <cell r="BI459">
            <v>0.70070785374204569</v>
          </cell>
          <cell r="BJ459">
            <v>0.42418423046306414</v>
          </cell>
          <cell r="BM459">
            <v>0.15969290382950624</v>
          </cell>
          <cell r="BN459">
            <v>0.10496945267965405</v>
          </cell>
        </row>
        <row r="460">
          <cell r="A460">
            <v>44351</v>
          </cell>
          <cell r="B460">
            <v>6486</v>
          </cell>
          <cell r="E460">
            <v>1843612</v>
          </cell>
          <cell r="F460">
            <v>94773</v>
          </cell>
          <cell r="I460">
            <v>1697543</v>
          </cell>
          <cell r="L460">
            <v>201</v>
          </cell>
          <cell r="M460">
            <v>51296</v>
          </cell>
          <cell r="R460">
            <v>74774</v>
          </cell>
          <cell r="X460">
            <v>117995</v>
          </cell>
          <cell r="AA460">
            <v>65207</v>
          </cell>
          <cell r="AJ460">
            <v>9.946784854386799E-2</v>
          </cell>
          <cell r="AL460">
            <v>0.10003678279758028</v>
          </cell>
          <cell r="AM460">
            <v>85542</v>
          </cell>
          <cell r="AN460">
            <v>57480.285714285717</v>
          </cell>
          <cell r="AO460">
            <v>1.4881971955602169</v>
          </cell>
          <cell r="AQ460">
            <v>17416321</v>
          </cell>
          <cell r="AR460">
            <v>11070389</v>
          </cell>
          <cell r="AT460">
            <v>6.4504892592592594E-2</v>
          </cell>
          <cell r="AU460">
            <v>4.100144074074074E-2</v>
          </cell>
          <cell r="AV460">
            <v>267500</v>
          </cell>
          <cell r="AW460">
            <v>67237</v>
          </cell>
          <cell r="BE460">
            <v>1.0360139545903904</v>
          </cell>
          <cell r="BF460">
            <v>0.94704799409571583</v>
          </cell>
          <cell r="BI460">
            <v>0.71403311343395026</v>
          </cell>
          <cell r="BJ460">
            <v>0.42712325679091107</v>
          </cell>
          <cell r="BM460">
            <v>0.1611108425240376</v>
          </cell>
          <cell r="BN460">
            <v>0.10568568315730466</v>
          </cell>
        </row>
        <row r="461">
          <cell r="A461">
            <v>44352</v>
          </cell>
          <cell r="B461">
            <v>6594</v>
          </cell>
          <cell r="E461">
            <v>1850206</v>
          </cell>
          <cell r="F461">
            <v>96973</v>
          </cell>
          <cell r="I461">
            <v>1701784</v>
          </cell>
          <cell r="L461">
            <v>153</v>
          </cell>
          <cell r="M461">
            <v>51449</v>
          </cell>
          <cell r="R461">
            <v>81552</v>
          </cell>
          <cell r="X461">
            <v>89025</v>
          </cell>
          <cell r="AA461">
            <v>56682</v>
          </cell>
          <cell r="AJ461">
            <v>0.11633322747962316</v>
          </cell>
          <cell r="AL461">
            <v>0.10402623899176158</v>
          </cell>
          <cell r="AM461">
            <v>83124.71428571429</v>
          </cell>
          <cell r="AN461">
            <v>55315.714285714283</v>
          </cell>
          <cell r="AO461">
            <v>1.5027323674491879</v>
          </cell>
          <cell r="AQ461">
            <v>17617095</v>
          </cell>
          <cell r="AR461">
            <v>11124356</v>
          </cell>
          <cell r="AT461">
            <v>6.5248500000000001E-2</v>
          </cell>
          <cell r="AU461">
            <v>4.120131851851852E-2</v>
          </cell>
          <cell r="AV461">
            <v>200774</v>
          </cell>
          <cell r="AW461">
            <v>53967</v>
          </cell>
          <cell r="BE461">
            <v>1.0363434833642438</v>
          </cell>
          <cell r="BF461">
            <v>0.94739386313934715</v>
          </cell>
          <cell r="BI461">
            <v>0.72410810145709337</v>
          </cell>
          <cell r="BJ461">
            <v>0.42914222503886529</v>
          </cell>
          <cell r="BM461">
            <v>0.16228696005840082</v>
          </cell>
          <cell r="BN461">
            <v>0.10654291411572098</v>
          </cell>
        </row>
        <row r="462">
          <cell r="A462">
            <v>44353</v>
          </cell>
          <cell r="B462">
            <v>5832</v>
          </cell>
          <cell r="E462">
            <v>1856038</v>
          </cell>
          <cell r="F462">
            <v>98455</v>
          </cell>
          <cell r="I462">
            <v>1705971</v>
          </cell>
          <cell r="L462">
            <v>163</v>
          </cell>
          <cell r="M462">
            <v>51612</v>
          </cell>
          <cell r="R462">
            <v>85998</v>
          </cell>
          <cell r="X462">
            <v>64223</v>
          </cell>
          <cell r="AA462">
            <v>49330</v>
          </cell>
          <cell r="AJ462">
            <v>0.11822420433813095</v>
          </cell>
          <cell r="AL462">
            <v>0.10404830284489397</v>
          </cell>
          <cell r="AM462">
            <v>82154.142857142855</v>
          </cell>
          <cell r="AN462">
            <v>54915.428571428572</v>
          </cell>
          <cell r="AO462">
            <v>1.4960120496971967</v>
          </cell>
          <cell r="AQ462">
            <v>17662226</v>
          </cell>
          <cell r="AR462">
            <v>11127764</v>
          </cell>
          <cell r="AT462">
            <v>6.5415651851851858E-2</v>
          </cell>
          <cell r="AU462">
            <v>4.1213940740740744E-2</v>
          </cell>
          <cell r="AV462">
            <v>45131</v>
          </cell>
          <cell r="AW462">
            <v>3408</v>
          </cell>
          <cell r="BE462">
            <v>1.0364068019096329</v>
          </cell>
          <cell r="BF462">
            <v>0.94744084141495843</v>
          </cell>
          <cell r="BI462">
            <v>0.72654196730486875</v>
          </cell>
          <cell r="BJ462">
            <v>0.42931357445795959</v>
          </cell>
          <cell r="BM462">
            <v>0.16241227835341504</v>
          </cell>
          <cell r="BN462">
            <v>0.10656008100544896</v>
          </cell>
        </row>
        <row r="463">
          <cell r="A463">
            <v>44354</v>
          </cell>
          <cell r="B463">
            <v>6993</v>
          </cell>
          <cell r="E463">
            <v>1863031</v>
          </cell>
          <cell r="F463">
            <v>99663</v>
          </cell>
          <cell r="I463">
            <v>1711565</v>
          </cell>
          <cell r="L463">
            <v>191</v>
          </cell>
          <cell r="M463">
            <v>51803</v>
          </cell>
          <cell r="R463">
            <v>91269</v>
          </cell>
          <cell r="X463">
            <v>64056</v>
          </cell>
          <cell r="AA463">
            <v>51495</v>
          </cell>
          <cell r="AJ463">
            <v>0.13579959219341683</v>
          </cell>
          <cell r="AL463">
            <v>0.10807192242921247</v>
          </cell>
          <cell r="AM463">
            <v>81610.571428571435</v>
          </cell>
          <cell r="AN463">
            <v>54630.285714285717</v>
          </cell>
          <cell r="AO463">
            <v>1.4938704852358189</v>
          </cell>
          <cell r="AQ463">
            <v>17812458</v>
          </cell>
          <cell r="AR463">
            <v>11231321</v>
          </cell>
          <cell r="AT463">
            <v>6.5972066666666662E-2</v>
          </cell>
          <cell r="AU463">
            <v>4.1597485185185183E-2</v>
          </cell>
          <cell r="AV463">
            <v>150232</v>
          </cell>
          <cell r="AW463">
            <v>103557</v>
          </cell>
          <cell r="BE463">
            <v>1.0371550500965439</v>
          </cell>
          <cell r="BF463">
            <v>0.94833002442870329</v>
          </cell>
          <cell r="BI463">
            <v>0.7325607815749684</v>
          </cell>
          <cell r="BJ463">
            <v>0.43387075336666403</v>
          </cell>
          <cell r="BM463">
            <v>0.16409068980181893</v>
          </cell>
          <cell r="BN463">
            <v>0.10764057432432746</v>
          </cell>
        </row>
        <row r="464">
          <cell r="A464">
            <v>44355</v>
          </cell>
          <cell r="B464">
            <v>6294</v>
          </cell>
          <cell r="E464">
            <v>1869325</v>
          </cell>
          <cell r="F464">
            <v>99963</v>
          </cell>
          <cell r="I464">
            <v>1717370</v>
          </cell>
          <cell r="L464">
            <v>189</v>
          </cell>
          <cell r="M464">
            <v>51992</v>
          </cell>
          <cell r="R464">
            <v>94682</v>
          </cell>
          <cell r="X464">
            <v>101931</v>
          </cell>
          <cell r="AA464">
            <v>69184</v>
          </cell>
          <cell r="AJ464">
            <v>9.0974791859389448E-2</v>
          </cell>
          <cell r="AL464">
            <v>0.1069960699606996</v>
          </cell>
          <cell r="AM464">
            <v>85322.857142857145</v>
          </cell>
          <cell r="AN464">
            <v>57142.285714285717</v>
          </cell>
          <cell r="AO464">
            <v>1.4931649316493165</v>
          </cell>
          <cell r="AQ464">
            <v>18470759</v>
          </cell>
          <cell r="AR464">
            <v>11398871</v>
          </cell>
          <cell r="AT464">
            <v>6.8410218518518515E-2</v>
          </cell>
          <cell r="AU464">
            <v>4.2218040740740738E-2</v>
          </cell>
          <cell r="AV464">
            <v>658301</v>
          </cell>
          <cell r="AW464">
            <v>167550</v>
          </cell>
          <cell r="BE464">
            <v>1.0384656759016424</v>
          </cell>
          <cell r="BF464">
            <v>0.94939895041000455</v>
          </cell>
          <cell r="BI464">
            <v>0.76426694565822562</v>
          </cell>
          <cell r="BJ464">
            <v>0.44232406832576843</v>
          </cell>
          <cell r="BM464">
            <v>0.16879075222434173</v>
          </cell>
          <cell r="BN464">
            <v>0.10937419820185645</v>
          </cell>
        </row>
        <row r="465">
          <cell r="A465">
            <v>44356</v>
          </cell>
          <cell r="B465">
            <v>7725</v>
          </cell>
          <cell r="E465">
            <v>1877050</v>
          </cell>
          <cell r="F465">
            <v>101635</v>
          </cell>
          <cell r="I465">
            <v>1723253</v>
          </cell>
          <cell r="L465">
            <v>170</v>
          </cell>
          <cell r="M465">
            <v>52162</v>
          </cell>
          <cell r="R465">
            <v>97967</v>
          </cell>
          <cell r="X465">
            <v>107825</v>
          </cell>
          <cell r="AA465">
            <v>70533</v>
          </cell>
          <cell r="AJ465">
            <v>0.10952320190549104</v>
          </cell>
          <cell r="AL465">
            <v>0.10759794485715236</v>
          </cell>
          <cell r="AM465">
            <v>91465</v>
          </cell>
          <cell r="AN465">
            <v>60114</v>
          </cell>
          <cell r="AO465">
            <v>1.5215257677080214</v>
          </cell>
          <cell r="AQ465">
            <v>18934997</v>
          </cell>
          <cell r="AR465">
            <v>11455920</v>
          </cell>
          <cell r="AT465">
            <v>7.0129618518518524E-2</v>
          </cell>
          <cell r="AU465">
            <v>4.2429333333333333E-2</v>
          </cell>
          <cell r="AV465">
            <v>464238</v>
          </cell>
          <cell r="AW465">
            <v>57049</v>
          </cell>
          <cell r="BE465">
            <v>1.0393677949622948</v>
          </cell>
          <cell r="BF465">
            <v>0.94994975367043311</v>
          </cell>
          <cell r="BI465">
            <v>0.78622702718799908</v>
          </cell>
          <cell r="BJ465">
            <v>0.44354659939504248</v>
          </cell>
          <cell r="BM465">
            <v>0.17242549314674563</v>
          </cell>
          <cell r="BN465">
            <v>0.10992609050811117</v>
          </cell>
        </row>
        <row r="466">
          <cell r="A466">
            <v>44357</v>
          </cell>
          <cell r="B466">
            <v>8892</v>
          </cell>
          <cell r="E466">
            <v>1885942</v>
          </cell>
          <cell r="F466">
            <v>104655</v>
          </cell>
          <cell r="I466">
            <v>1728914</v>
          </cell>
          <cell r="L466">
            <v>211</v>
          </cell>
          <cell r="M466">
            <v>52373</v>
          </cell>
          <cell r="R466">
            <v>102824</v>
          </cell>
          <cell r="X466">
            <v>110623</v>
          </cell>
          <cell r="AA466">
            <v>68996</v>
          </cell>
          <cell r="AJ466">
            <v>0.12887703634993333</v>
          </cell>
          <cell r="AL466">
            <v>0.11315008101022885</v>
          </cell>
          <cell r="AM466">
            <v>93668.28571428571</v>
          </cell>
          <cell r="AN466">
            <v>61632.428571428572</v>
          </cell>
          <cell r="AO466">
            <v>1.5197889793638319</v>
          </cell>
          <cell r="AQ466">
            <v>19440524</v>
          </cell>
          <cell r="AR466">
            <v>11503947</v>
          </cell>
          <cell r="AT466">
            <v>7.2001940740740747E-2</v>
          </cell>
          <cell r="AU466">
            <v>4.2607211111111112E-2</v>
          </cell>
          <cell r="AV466">
            <v>505527</v>
          </cell>
          <cell r="AW466">
            <v>48027</v>
          </cell>
          <cell r="BE466">
            <v>1.0403080413190955</v>
          </cell>
          <cell r="BF466">
            <v>0.95035826041487947</v>
          </cell>
          <cell r="BI466">
            <v>0.81044154534898871</v>
          </cell>
          <cell r="BJ466">
            <v>0.44565473397930544</v>
          </cell>
          <cell r="BM466">
            <v>0.17618643390714978</v>
          </cell>
          <cell r="BN466">
            <v>0.1103133662609744</v>
          </cell>
        </row>
        <row r="467">
          <cell r="A467">
            <v>44358</v>
          </cell>
          <cell r="B467">
            <v>8083</v>
          </cell>
          <cell r="E467">
            <v>1894025</v>
          </cell>
          <cell r="F467">
            <v>106315</v>
          </cell>
          <cell r="I467">
            <v>1735144</v>
          </cell>
          <cell r="L467">
            <v>193</v>
          </cell>
          <cell r="M467">
            <v>52566</v>
          </cell>
          <cell r="R467">
            <v>106350</v>
          </cell>
          <cell r="X467">
            <v>115772</v>
          </cell>
          <cell r="AA467">
            <v>74185</v>
          </cell>
          <cell r="AJ467">
            <v>0.10895733638875783</v>
          </cell>
          <cell r="AL467">
            <v>0.11446963590331627</v>
          </cell>
          <cell r="AM467">
            <v>93350.71428571429</v>
          </cell>
          <cell r="AN467">
            <v>62915</v>
          </cell>
          <cell r="AO467">
            <v>1.4837592670382944</v>
          </cell>
          <cell r="AQ467">
            <v>19834929</v>
          </cell>
          <cell r="AR467">
            <v>11534345</v>
          </cell>
          <cell r="AT467">
            <v>7.3462700000000006E-2</v>
          </cell>
          <cell r="AU467">
            <v>4.2719796296296297E-2</v>
          </cell>
          <cell r="AV467">
            <v>394405</v>
          </cell>
          <cell r="AW467">
            <v>30398</v>
          </cell>
          <cell r="BE467">
            <v>1.0410365450133581</v>
          </cell>
          <cell r="BF467">
            <v>0.95073817168721453</v>
          </cell>
          <cell r="BI467">
            <v>0.83049871915010687</v>
          </cell>
          <cell r="BJ467">
            <v>0.44701600671361913</v>
          </cell>
          <cell r="BM467">
            <v>0.17816345644282186</v>
          </cell>
          <cell r="BN467">
            <v>0.11052280231565567</v>
          </cell>
        </row>
        <row r="468">
          <cell r="A468">
            <v>44359</v>
          </cell>
          <cell r="B468">
            <v>7465</v>
          </cell>
          <cell r="E468">
            <v>1901490</v>
          </cell>
          <cell r="F468">
            <v>108324</v>
          </cell>
          <cell r="I468">
            <v>1740436</v>
          </cell>
          <cell r="L468">
            <v>164</v>
          </cell>
          <cell r="M468">
            <v>52730</v>
          </cell>
          <cell r="R468">
            <v>106894</v>
          </cell>
          <cell r="X468">
            <v>97949</v>
          </cell>
          <cell r="AA468">
            <v>63164</v>
          </cell>
          <cell r="AJ468">
            <v>0.11818440884047875</v>
          </cell>
          <cell r="AL468">
            <v>0.11475831697946014</v>
          </cell>
          <cell r="AM468">
            <v>94625.571428571435</v>
          </cell>
          <cell r="AN468">
            <v>63841</v>
          </cell>
          <cell r="AO468">
            <v>1.4822069113668557</v>
          </cell>
          <cell r="AQ468">
            <v>20157174</v>
          </cell>
          <cell r="AR468">
            <v>11567459</v>
          </cell>
          <cell r="AT468">
            <v>7.4656200000000006E-2</v>
          </cell>
          <cell r="AU468">
            <v>4.2842440740740742E-2</v>
          </cell>
          <cell r="AV468">
            <v>322245</v>
          </cell>
          <cell r="AW468">
            <v>33114</v>
          </cell>
          <cell r="BE468">
            <v>1.041500881012879</v>
          </cell>
          <cell r="BF468">
            <v>0.95099961600366023</v>
          </cell>
          <cell r="BI468">
            <v>0.84606871971626985</v>
          </cell>
          <cell r="BJ468">
            <v>0.44839436244828712</v>
          </cell>
          <cell r="BM468">
            <v>0.18040693694527168</v>
          </cell>
          <cell r="BN468">
            <v>0.11082043906593932</v>
          </cell>
        </row>
        <row r="469">
          <cell r="A469">
            <v>44360</v>
          </cell>
          <cell r="B469">
            <v>9868</v>
          </cell>
          <cell r="E469">
            <v>1911358</v>
          </cell>
          <cell r="F469">
            <v>113388</v>
          </cell>
          <cell r="I469">
            <v>1745091</v>
          </cell>
          <cell r="L469">
            <v>149</v>
          </cell>
          <cell r="M469">
            <v>52879</v>
          </cell>
          <cell r="R469">
            <v>108997</v>
          </cell>
          <cell r="X469">
            <v>70468</v>
          </cell>
          <cell r="AA469">
            <v>48350</v>
          </cell>
          <cell r="AJ469">
            <v>0.20409513960703204</v>
          </cell>
          <cell r="AL469">
            <v>0.12406174381653573</v>
          </cell>
          <cell r="AM469">
            <v>95517.71428571429</v>
          </cell>
          <cell r="AN469">
            <v>63701</v>
          </cell>
          <cell r="AO469">
            <v>1.4994696203468436</v>
          </cell>
          <cell r="AQ469">
            <v>20158937</v>
          </cell>
          <cell r="AR469">
            <v>11568443</v>
          </cell>
          <cell r="AT469">
            <v>7.4662729629629623E-2</v>
          </cell>
          <cell r="AU469">
            <v>4.2846085185185186E-2</v>
          </cell>
          <cell r="AV469">
            <v>1763</v>
          </cell>
          <cell r="AW469">
            <v>984</v>
          </cell>
          <cell r="BE469">
            <v>1.0415131362152124</v>
          </cell>
          <cell r="BF469">
            <v>0.95100438191567871</v>
          </cell>
          <cell r="BI469">
            <v>0.84612112297411346</v>
          </cell>
          <cell r="BJ469">
            <v>0.44843025983416679</v>
          </cell>
          <cell r="BM469">
            <v>0.18044558564565924</v>
          </cell>
          <cell r="BN469">
            <v>0.11082920809880037</v>
          </cell>
        </row>
        <row r="470">
          <cell r="A470">
            <v>44361</v>
          </cell>
          <cell r="B470">
            <v>8189</v>
          </cell>
          <cell r="E470">
            <v>1919547</v>
          </cell>
          <cell r="F470">
            <v>115197</v>
          </cell>
          <cell r="I470">
            <v>1751234</v>
          </cell>
          <cell r="L470">
            <v>237</v>
          </cell>
          <cell r="M470">
            <v>53116</v>
          </cell>
          <cell r="R470">
            <v>111747</v>
          </cell>
          <cell r="X470">
            <v>69314</v>
          </cell>
          <cell r="AA470">
            <v>52713</v>
          </cell>
          <cell r="AJ470">
            <v>0.15535067250962761</v>
          </cell>
          <cell r="AL470">
            <v>0.12639865809337433</v>
          </cell>
          <cell r="AM470">
            <v>96268.857142857145</v>
          </cell>
          <cell r="AN470">
            <v>63875</v>
          </cell>
          <cell r="AO470">
            <v>1.5071445345261392</v>
          </cell>
          <cell r="AQ470">
            <v>20667572</v>
          </cell>
          <cell r="AR470">
            <v>11637090</v>
          </cell>
          <cell r="AT470">
            <v>7.6546562962962958E-2</v>
          </cell>
          <cell r="AU470">
            <v>4.3100333333333331E-2</v>
          </cell>
          <cell r="AV470">
            <v>508635</v>
          </cell>
          <cell r="AW470">
            <v>68647</v>
          </cell>
          <cell r="BE470">
            <v>1.0422341506191601</v>
          </cell>
          <cell r="BF470">
            <v>0.9516150994986261</v>
          </cell>
          <cell r="BI470">
            <v>0.87167665666291549</v>
          </cell>
          <cell r="BJ470">
            <v>0.45137523058443424</v>
          </cell>
          <cell r="BM470">
            <v>0.18335054816662721</v>
          </cell>
          <cell r="BN470">
            <v>0.11143598805518533</v>
          </cell>
        </row>
        <row r="471">
          <cell r="A471">
            <v>44362</v>
          </cell>
          <cell r="B471">
            <v>8161</v>
          </cell>
          <cell r="E471">
            <v>1927708</v>
          </cell>
          <cell r="F471">
            <v>116787</v>
          </cell>
          <cell r="I471">
            <v>1757641</v>
          </cell>
          <cell r="L471">
            <v>164</v>
          </cell>
          <cell r="M471">
            <v>53280</v>
          </cell>
          <cell r="R471">
            <v>108632</v>
          </cell>
          <cell r="X471">
            <v>108800</v>
          </cell>
          <cell r="AA471">
            <v>59153</v>
          </cell>
          <cell r="AJ471">
            <v>0.13796426216759927</v>
          </cell>
          <cell r="AL471">
            <v>0.1335708108553309</v>
          </cell>
          <cell r="AM471">
            <v>97250.142857142855</v>
          </cell>
          <cell r="AN471">
            <v>62442</v>
          </cell>
          <cell r="AO471">
            <v>1.55744759708438</v>
          </cell>
          <cell r="AQ471">
            <v>20904723</v>
          </cell>
          <cell r="AR471">
            <v>11699021</v>
          </cell>
          <cell r="AT471">
            <v>7.7424900000000005E-2</v>
          </cell>
          <cell r="AU471">
            <v>4.3329707407407408E-2</v>
          </cell>
          <cell r="AV471">
            <v>237151</v>
          </cell>
          <cell r="AW471">
            <v>61931</v>
          </cell>
          <cell r="BE471">
            <v>1.0426596784779583</v>
          </cell>
          <cell r="BF471">
            <v>0.9520487974923133</v>
          </cell>
          <cell r="BI471">
            <v>0.88300124307684003</v>
          </cell>
          <cell r="BJ471">
            <v>0.45407457549176966</v>
          </cell>
          <cell r="BM471">
            <v>0.18513196095339896</v>
          </cell>
          <cell r="BN471">
            <v>0.11206721923018284</v>
          </cell>
        </row>
        <row r="472">
          <cell r="A472">
            <v>44363</v>
          </cell>
          <cell r="B472">
            <v>9944</v>
          </cell>
          <cell r="E472">
            <v>1937652</v>
          </cell>
          <cell r="F472">
            <v>120306</v>
          </cell>
          <cell r="I472">
            <v>1763870</v>
          </cell>
          <cell r="L472">
            <v>196</v>
          </cell>
          <cell r="M472">
            <v>53476</v>
          </cell>
          <cell r="R472">
            <v>110660</v>
          </cell>
          <cell r="X472">
            <v>92682</v>
          </cell>
          <cell r="AA472">
            <v>42072</v>
          </cell>
          <cell r="AJ472">
            <v>0.23635672181023007</v>
          </cell>
          <cell r="AL472">
            <v>0.14830422408371327</v>
          </cell>
          <cell r="AM472">
            <v>95086.857142857145</v>
          </cell>
          <cell r="AN472">
            <v>58376.142857142855</v>
          </cell>
          <cell r="AO472">
            <v>1.6288650206909379</v>
          </cell>
          <cell r="AQ472">
            <v>21708446</v>
          </cell>
          <cell r="AR472">
            <v>11859890</v>
          </cell>
          <cell r="AT472">
            <v>8.0401651851851857E-2</v>
          </cell>
          <cell r="AU472">
            <v>4.3925518518518517E-2</v>
          </cell>
          <cell r="AV472">
            <v>803723</v>
          </cell>
          <cell r="AW472">
            <v>160869</v>
          </cell>
          <cell r="BE472">
            <v>1.043924687696594</v>
          </cell>
          <cell r="BF472">
            <v>0.95323823296322618</v>
          </cell>
          <cell r="BI472">
            <v>0.92277906711466451</v>
          </cell>
          <cell r="BJ472">
            <v>0.461069833285499</v>
          </cell>
          <cell r="BM472">
            <v>0.19007894820600899</v>
          </cell>
          <cell r="BN472">
            <v>0.11368554656453883</v>
          </cell>
        </row>
        <row r="473">
          <cell r="A473">
            <v>44364</v>
          </cell>
          <cell r="B473">
            <v>12624</v>
          </cell>
          <cell r="E473">
            <v>1950276</v>
          </cell>
          <cell r="F473">
            <v>125303</v>
          </cell>
          <cell r="I473">
            <v>1771220</v>
          </cell>
          <cell r="L473">
            <v>277</v>
          </cell>
          <cell r="M473">
            <v>53753</v>
          </cell>
          <cell r="R473">
            <v>110472</v>
          </cell>
          <cell r="X473">
            <v>130829</v>
          </cell>
          <cell r="AA473">
            <v>79322</v>
          </cell>
          <cell r="AJ473">
            <v>0.15914878596101964</v>
          </cell>
          <cell r="AL473">
            <v>0.15355679195338923</v>
          </cell>
          <cell r="AM473">
            <v>97973.428571428565</v>
          </cell>
          <cell r="AN473">
            <v>59851.285714285717</v>
          </cell>
          <cell r="AO473">
            <v>1.6369477681586979</v>
          </cell>
          <cell r="AQ473">
            <v>22236189</v>
          </cell>
          <cell r="AR473">
            <v>12022624</v>
          </cell>
          <cell r="AT473">
            <v>8.2356255555555549E-2</v>
          </cell>
          <cell r="AU473">
            <v>4.4528237037037038E-2</v>
          </cell>
          <cell r="AV473">
            <v>527743</v>
          </cell>
          <cell r="AW473">
            <v>162734</v>
          </cell>
          <cell r="BE473">
            <v>1.0448431470270241</v>
          </cell>
          <cell r="BF473">
            <v>0.95417303256343433</v>
          </cell>
          <cell r="BI473">
            <v>0.94905070171021033</v>
          </cell>
          <cell r="BJ473">
            <v>0.46807005438338534</v>
          </cell>
          <cell r="BM473">
            <v>0.19324851281378408</v>
          </cell>
          <cell r="BN473">
            <v>0.11540423060830456</v>
          </cell>
        </row>
        <row r="474">
          <cell r="A474">
            <v>44365</v>
          </cell>
          <cell r="B474">
            <v>12990</v>
          </cell>
          <cell r="E474">
            <v>1963266</v>
          </cell>
          <cell r="F474">
            <v>130096</v>
          </cell>
          <cell r="I474">
            <v>1779127</v>
          </cell>
          <cell r="L474">
            <v>290</v>
          </cell>
          <cell r="M474">
            <v>54043</v>
          </cell>
          <cell r="R474">
            <v>111635</v>
          </cell>
          <cell r="X474">
            <v>132215</v>
          </cell>
          <cell r="AA474">
            <v>73805</v>
          </cell>
          <cell r="AJ474">
            <v>0.17600433574961047</v>
          </cell>
          <cell r="AL474">
            <v>0.16541919207604777</v>
          </cell>
          <cell r="AM474">
            <v>100322.42857142857</v>
          </cell>
          <cell r="AN474">
            <v>59797</v>
          </cell>
          <cell r="AO474">
            <v>1.6777167511986983</v>
          </cell>
          <cell r="AQ474">
            <v>22656788</v>
          </cell>
          <cell r="AR474">
            <v>12139826</v>
          </cell>
          <cell r="AT474">
            <v>8.3914029629629627E-2</v>
          </cell>
          <cell r="AU474">
            <v>4.4962318518518521E-2</v>
          </cell>
          <cell r="AV474">
            <v>420599</v>
          </cell>
          <cell r="AW474">
            <v>117202</v>
          </cell>
          <cell r="BE474">
            <v>1.045732330040769</v>
          </cell>
          <cell r="BF474">
            <v>0.95506493895547551</v>
          </cell>
          <cell r="BI474">
            <v>0.97068470569943721</v>
          </cell>
          <cell r="BJ474">
            <v>0.47319576246942158</v>
          </cell>
          <cell r="BM474">
            <v>0.19511877585414789</v>
          </cell>
          <cell r="BN474">
            <v>0.11649929258495222</v>
          </cell>
        </row>
        <row r="475">
          <cell r="A475">
            <v>44366</v>
          </cell>
          <cell r="B475">
            <v>12906</v>
          </cell>
          <cell r="E475">
            <v>1976172</v>
          </cell>
          <cell r="F475">
            <v>135738</v>
          </cell>
          <cell r="I475">
            <v>1786143</v>
          </cell>
          <cell r="L475">
            <v>248</v>
          </cell>
          <cell r="M475">
            <v>54291</v>
          </cell>
          <cell r="R475">
            <v>118023</v>
          </cell>
          <cell r="X475">
            <v>122410</v>
          </cell>
          <cell r="AA475">
            <v>75605</v>
          </cell>
          <cell r="AJ475">
            <v>0.1707029958336089</v>
          </cell>
          <cell r="AL475">
            <v>0.17326806180687671</v>
          </cell>
          <cell r="AM475">
            <v>103816.85714285714</v>
          </cell>
          <cell r="AN475">
            <v>61574.285714285717</v>
          </cell>
          <cell r="AO475">
            <v>1.6860424110250103</v>
          </cell>
          <cell r="AQ475">
            <v>22992560</v>
          </cell>
          <cell r="AR475">
            <v>12232701</v>
          </cell>
          <cell r="AT475">
            <v>8.5157629629629625E-2</v>
          </cell>
          <cell r="AU475">
            <v>4.5306300000000001E-2</v>
          </cell>
          <cell r="AV475">
            <v>335772</v>
          </cell>
          <cell r="AW475">
            <v>92875</v>
          </cell>
          <cell r="BE475">
            <v>1.0462307082689934</v>
          </cell>
          <cell r="BF475">
            <v>0.95566203964694119</v>
          </cell>
          <cell r="BI475">
            <v>0.98766861310911358</v>
          </cell>
          <cell r="BJ475">
            <v>0.47686704929894197</v>
          </cell>
          <cell r="BM475">
            <v>0.19676308550809216</v>
          </cell>
          <cell r="BN475">
            <v>0.11765369632365953</v>
          </cell>
        </row>
        <row r="476">
          <cell r="A476">
            <v>44367</v>
          </cell>
          <cell r="B476">
            <v>13737</v>
          </cell>
          <cell r="E476">
            <v>1989909</v>
          </cell>
          <cell r="F476">
            <v>142719</v>
          </cell>
          <cell r="I476">
            <v>1792528</v>
          </cell>
          <cell r="L476">
            <v>371</v>
          </cell>
          <cell r="M476">
            <v>54662</v>
          </cell>
          <cell r="R476">
            <v>121684</v>
          </cell>
          <cell r="X476">
            <v>89183</v>
          </cell>
          <cell r="AA476">
            <v>60229</v>
          </cell>
          <cell r="AJ476">
            <v>0.22807949658802237</v>
          </cell>
          <cell r="AL476">
            <v>0.17735646276013267</v>
          </cell>
          <cell r="AM476">
            <v>106490.42857142857</v>
          </cell>
          <cell r="AN476">
            <v>63271.285714285717</v>
          </cell>
          <cell r="AO476">
            <v>1.6830767285543655</v>
          </cell>
          <cell r="AQ476">
            <v>23071123</v>
          </cell>
          <cell r="AR476">
            <v>12242103</v>
          </cell>
          <cell r="AT476">
            <v>8.5448603703703704E-2</v>
          </cell>
          <cell r="AU476">
            <v>4.5341122222222224E-2</v>
          </cell>
          <cell r="AV476">
            <v>78563</v>
          </cell>
          <cell r="AW476">
            <v>9402</v>
          </cell>
          <cell r="BE476">
            <v>1.0463130904624569</v>
          </cell>
          <cell r="BF476">
            <v>0.95574374099583048</v>
          </cell>
          <cell r="BI476">
            <v>0.99183045907042966</v>
          </cell>
          <cell r="BJ476">
            <v>0.47724247131686326</v>
          </cell>
          <cell r="BM476">
            <v>0.196968067450844</v>
          </cell>
          <cell r="BN476">
            <v>0.11772728196449349</v>
          </cell>
        </row>
        <row r="477">
          <cell r="A477">
            <v>44368</v>
          </cell>
          <cell r="B477">
            <v>14536</v>
          </cell>
          <cell r="E477">
            <v>2004445</v>
          </cell>
          <cell r="F477">
            <v>147728</v>
          </cell>
          <cell r="I477">
            <v>1801761</v>
          </cell>
          <cell r="L477">
            <v>294</v>
          </cell>
          <cell r="M477">
            <v>54956</v>
          </cell>
          <cell r="R477">
            <v>124845</v>
          </cell>
          <cell r="X477">
            <v>84418</v>
          </cell>
          <cell r="AA477">
            <v>62361</v>
          </cell>
          <cell r="AJ477">
            <v>0.23309440194993666</v>
          </cell>
          <cell r="AL477">
            <v>0.18760040393594477</v>
          </cell>
          <cell r="AM477">
            <v>108648.14285714286</v>
          </cell>
          <cell r="AN477">
            <v>64649.571428571428</v>
          </cell>
          <cell r="AO477">
            <v>1.6805701949189809</v>
          </cell>
          <cell r="AQ477">
            <v>23530219</v>
          </cell>
          <cell r="AR477">
            <v>12398428</v>
          </cell>
          <cell r="AT477">
            <v>8.7148959259259265E-2</v>
          </cell>
          <cell r="AU477">
            <v>4.5920103703703703E-2</v>
          </cell>
          <cell r="AV477">
            <v>459096</v>
          </cell>
          <cell r="AW477">
            <v>156325</v>
          </cell>
          <cell r="BE477">
            <v>1.0471130828369977</v>
          </cell>
          <cell r="BF477">
            <v>0.95574374099583048</v>
          </cell>
          <cell r="BI477">
            <v>1.0150523741128599</v>
          </cell>
          <cell r="BJ477">
            <v>0.48427778182088277</v>
          </cell>
          <cell r="BM477">
            <v>0.19938897007848239</v>
          </cell>
          <cell r="BN477">
            <v>0.11908940506890929</v>
          </cell>
        </row>
        <row r="478">
          <cell r="A478">
            <v>44369</v>
          </cell>
          <cell r="B478">
            <v>13668</v>
          </cell>
          <cell r="E478">
            <v>2018113</v>
          </cell>
          <cell r="F478">
            <v>152686</v>
          </cell>
          <cell r="I478">
            <v>1810136</v>
          </cell>
          <cell r="L478">
            <v>335</v>
          </cell>
          <cell r="M478">
            <v>55291</v>
          </cell>
          <cell r="R478">
            <v>124918</v>
          </cell>
          <cell r="X478">
            <v>130630</v>
          </cell>
          <cell r="AA478">
            <v>70742</v>
          </cell>
          <cell r="AJ478">
            <v>0.19320912612026803</v>
          </cell>
          <cell r="AL478">
            <v>0.19478127100677387</v>
          </cell>
          <cell r="AM478">
            <v>111766.71428571429</v>
          </cell>
          <cell r="AN478">
            <v>66305.142857142855</v>
          </cell>
          <cell r="AO478">
            <v>1.6856417084647604</v>
          </cell>
          <cell r="AQ478">
            <v>23998166</v>
          </cell>
          <cell r="AR478">
            <v>12583389</v>
          </cell>
          <cell r="AT478">
            <v>8.8882096296296301E-2</v>
          </cell>
          <cell r="AU478">
            <v>4.6605144444444448E-2</v>
          </cell>
          <cell r="AV478">
            <v>467947</v>
          </cell>
          <cell r="AW478">
            <v>184961</v>
          </cell>
          <cell r="BE478">
            <v>1.0481118818271689</v>
          </cell>
          <cell r="BF478">
            <v>0.95799597484687804</v>
          </cell>
          <cell r="BI478">
            <v>1.0398147025419677</v>
          </cell>
          <cell r="BJ478">
            <v>0.49271470633370129</v>
          </cell>
          <cell r="BM478">
            <v>0.20090499202945949</v>
          </cell>
          <cell r="BN478">
            <v>0.12068815286957553</v>
          </cell>
        </row>
        <row r="479">
          <cell r="A479">
            <v>44370</v>
          </cell>
          <cell r="B479">
            <v>15308</v>
          </cell>
          <cell r="E479">
            <v>2033421</v>
          </cell>
          <cell r="F479">
            <v>160524</v>
          </cell>
          <cell r="I479">
            <v>1817303</v>
          </cell>
          <cell r="L479">
            <v>303</v>
          </cell>
          <cell r="M479">
            <v>55594</v>
          </cell>
          <cell r="R479">
            <v>124022</v>
          </cell>
          <cell r="X479">
            <v>141187</v>
          </cell>
          <cell r="AA479">
            <v>74391</v>
          </cell>
          <cell r="AJ479">
            <v>0.20577758062131171</v>
          </cell>
          <cell r="AL479">
            <v>0.19290570142308971</v>
          </cell>
          <cell r="AM479">
            <v>118696</v>
          </cell>
          <cell r="AN479">
            <v>70922.142857142855</v>
          </cell>
          <cell r="AO479">
            <v>1.6736098941495201</v>
          </cell>
          <cell r="AQ479">
            <v>24664995</v>
          </cell>
          <cell r="AR479">
            <v>12672597</v>
          </cell>
          <cell r="AT479">
            <v>9.1351833333333327E-2</v>
          </cell>
          <cell r="AU479">
            <v>4.6935544444444442E-2</v>
          </cell>
          <cell r="AV479">
            <v>666829</v>
          </cell>
          <cell r="AW479">
            <v>89208</v>
          </cell>
          <cell r="BE479">
            <v>1.0490630216971548</v>
          </cell>
          <cell r="BF479">
            <v>0.95864822394884408</v>
          </cell>
          <cell r="BI479">
            <v>1.0728877375049251</v>
          </cell>
          <cell r="BJ479">
            <v>0.496953829786485</v>
          </cell>
          <cell r="BM479">
            <v>0.20490664042204937</v>
          </cell>
          <cell r="BN479">
            <v>0.12127609564425899</v>
          </cell>
        </row>
        <row r="480">
          <cell r="A480">
            <v>44371</v>
          </cell>
          <cell r="B480">
            <v>20574</v>
          </cell>
          <cell r="E480">
            <v>2053995</v>
          </cell>
          <cell r="F480">
            <v>171542</v>
          </cell>
          <cell r="I480">
            <v>1826504</v>
          </cell>
          <cell r="L480">
            <v>355</v>
          </cell>
          <cell r="M480">
            <v>55949</v>
          </cell>
          <cell r="R480">
            <v>126696</v>
          </cell>
          <cell r="X480">
            <v>136896</v>
          </cell>
          <cell r="AA480">
            <v>90503</v>
          </cell>
          <cell r="AJ480">
            <v>0.22732948079069201</v>
          </cell>
          <cell r="AL480">
            <v>0.20431766068600335</v>
          </cell>
          <cell r="AM480">
            <v>119562.71428571429</v>
          </cell>
          <cell r="AN480">
            <v>72519.428571428565</v>
          </cell>
          <cell r="AO480">
            <v>1.6486990678360087</v>
          </cell>
          <cell r="AQ480">
            <v>25237997</v>
          </cell>
          <cell r="AR480">
            <v>12838745</v>
          </cell>
          <cell r="AT480">
            <v>9.3474062962962956E-2</v>
          </cell>
          <cell r="AU480">
            <v>4.755090740740741E-2</v>
          </cell>
          <cell r="AV480">
            <v>573002</v>
          </cell>
          <cell r="AW480">
            <v>166148</v>
          </cell>
          <cell r="BE480">
            <v>1.0502504146343457</v>
          </cell>
          <cell r="BF480">
            <v>0.95973076682162695</v>
          </cell>
          <cell r="BI480">
            <v>1.1023718995725036</v>
          </cell>
          <cell r="BJ480">
            <v>0.5044821810743787</v>
          </cell>
          <cell r="BM480">
            <v>0.20747754454831083</v>
          </cell>
          <cell r="BN480">
            <v>0.12274762287294116</v>
          </cell>
        </row>
        <row r="481">
          <cell r="A481">
            <v>44372</v>
          </cell>
          <cell r="B481">
            <v>18872</v>
          </cell>
          <cell r="E481">
            <v>2072867</v>
          </cell>
          <cell r="F481">
            <v>181435</v>
          </cell>
          <cell r="I481">
            <v>1835061</v>
          </cell>
          <cell r="L481">
            <v>422</v>
          </cell>
          <cell r="M481">
            <v>56371</v>
          </cell>
          <cell r="R481">
            <v>127422</v>
          </cell>
          <cell r="X481">
            <v>140915</v>
          </cell>
          <cell r="AA481">
            <v>95451</v>
          </cell>
          <cell r="AJ481">
            <v>0.19771401032990749</v>
          </cell>
          <cell r="AL481">
            <v>0.20707486746195788</v>
          </cell>
          <cell r="AM481">
            <v>120805.57142857143</v>
          </cell>
          <cell r="AN481">
            <v>75611.71428571429</v>
          </cell>
          <cell r="AO481">
            <v>1.5977097275176559</v>
          </cell>
          <cell r="AQ481">
            <v>25735376</v>
          </cell>
          <cell r="AR481">
            <v>12956968</v>
          </cell>
          <cell r="AT481">
            <v>9.5316207407407413E-2</v>
          </cell>
          <cell r="AU481">
            <v>4.7988770370370373E-2</v>
          </cell>
          <cell r="AV481">
            <v>497379</v>
          </cell>
          <cell r="AW481">
            <v>118223</v>
          </cell>
          <cell r="BE481">
            <v>1.0510905768387568</v>
          </cell>
          <cell r="BF481">
            <v>0.96069416189394619</v>
          </cell>
          <cell r="BI481">
            <v>1.1286037123091155</v>
          </cell>
          <cell r="BJ481">
            <v>0.50993996883622117</v>
          </cell>
          <cell r="BM481">
            <v>0.20915818305267944</v>
          </cell>
          <cell r="BN481">
            <v>0.12364939495065169</v>
          </cell>
        </row>
        <row r="482">
          <cell r="A482">
            <v>44373</v>
          </cell>
          <cell r="B482">
            <v>21095</v>
          </cell>
          <cell r="E482">
            <v>2093962</v>
          </cell>
          <cell r="F482">
            <v>194776</v>
          </cell>
          <cell r="I482">
            <v>1842457</v>
          </cell>
          <cell r="L482">
            <v>358</v>
          </cell>
          <cell r="M482">
            <v>56729</v>
          </cell>
          <cell r="R482">
            <v>129071</v>
          </cell>
          <cell r="X482">
            <v>135634</v>
          </cell>
          <cell r="AA482">
            <v>98274</v>
          </cell>
          <cell r="AJ482">
            <v>0.21465494433929624</v>
          </cell>
          <cell r="AL482">
            <v>0.21340662486343898</v>
          </cell>
          <cell r="AM482">
            <v>122694.71428571429</v>
          </cell>
          <cell r="AN482">
            <v>78850.142857142855</v>
          </cell>
          <cell r="AO482">
            <v>1.5560493594540097</v>
          </cell>
          <cell r="AQ482">
            <v>26325854</v>
          </cell>
          <cell r="AR482">
            <v>13069678</v>
          </cell>
          <cell r="AT482">
            <v>9.7503162962962964E-2</v>
          </cell>
          <cell r="AU482">
            <v>4.8406214814814816E-2</v>
          </cell>
          <cell r="AV482">
            <v>590478</v>
          </cell>
          <cell r="AW482">
            <v>112710</v>
          </cell>
          <cell r="BE482">
            <v>1.0525108186202821</v>
          </cell>
          <cell r="BF482">
            <v>0.96129330511913413</v>
          </cell>
          <cell r="BI482">
            <v>1.1591911707205222</v>
          </cell>
          <cell r="BJ482">
            <v>0.51498672575845783</v>
          </cell>
          <cell r="BM482">
            <v>0.21161054284581934</v>
          </cell>
          <cell r="BN482">
            <v>0.12457408714599902</v>
          </cell>
        </row>
        <row r="483">
          <cell r="A483">
            <v>44374</v>
          </cell>
          <cell r="B483">
            <v>21342</v>
          </cell>
          <cell r="E483">
            <v>2115304</v>
          </cell>
          <cell r="F483">
            <v>207685</v>
          </cell>
          <cell r="I483">
            <v>1850481</v>
          </cell>
          <cell r="L483">
            <v>409</v>
          </cell>
          <cell r="M483">
            <v>57138</v>
          </cell>
          <cell r="R483">
            <v>129891</v>
          </cell>
          <cell r="X483">
            <v>98904</v>
          </cell>
          <cell r="AA483">
            <v>79533</v>
          </cell>
          <cell r="AJ483">
            <v>0.26834144317453135</v>
          </cell>
          <cell r="AL483">
            <v>0.21950792553238047</v>
          </cell>
          <cell r="AM483">
            <v>124083.42857142857</v>
          </cell>
          <cell r="AN483">
            <v>81607.857142857145</v>
          </cell>
          <cell r="AO483">
            <v>1.5204838469685165</v>
          </cell>
          <cell r="AQ483">
            <v>27200222</v>
          </cell>
          <cell r="AR483">
            <v>13115761</v>
          </cell>
          <cell r="AT483">
            <v>0.10074156296296297</v>
          </cell>
          <cell r="AU483">
            <v>4.857689259259259E-2</v>
          </cell>
          <cell r="AV483">
            <v>874368</v>
          </cell>
          <cell r="AW483">
            <v>46083</v>
          </cell>
          <cell r="BE483">
            <v>1.0531562592765074</v>
          </cell>
          <cell r="BF483">
            <v>0.96152070720687599</v>
          </cell>
          <cell r="BI483">
            <v>1.2071096792683997</v>
          </cell>
          <cell r="BJ483">
            <v>0.51719499211844611</v>
          </cell>
          <cell r="BM483">
            <v>0.21339005335562122</v>
          </cell>
          <cell r="BN483">
            <v>0.12477234152385748</v>
          </cell>
        </row>
        <row r="484">
          <cell r="A484">
            <v>44375</v>
          </cell>
          <cell r="B484">
            <v>20694</v>
          </cell>
          <cell r="E484">
            <v>2135998</v>
          </cell>
          <cell r="F484">
            <v>218476</v>
          </cell>
          <cell r="I484">
            <v>1859961</v>
          </cell>
          <cell r="L484">
            <v>423</v>
          </cell>
          <cell r="M484">
            <v>57561</v>
          </cell>
          <cell r="R484">
            <v>133130</v>
          </cell>
          <cell r="X484">
            <v>98187</v>
          </cell>
          <cell r="AA484">
            <v>80668</v>
          </cell>
          <cell r="AJ484">
            <v>0.2565329498685972</v>
          </cell>
          <cell r="AL484">
            <v>0.22313683717743002</v>
          </cell>
          <cell r="AM484">
            <v>126050.42857142857</v>
          </cell>
          <cell r="AN484">
            <v>84223.142857142855</v>
          </cell>
          <cell r="AO484">
            <v>1.4966246128481822</v>
          </cell>
          <cell r="AQ484">
            <v>27789896</v>
          </cell>
          <cell r="AR484">
            <v>13257752</v>
          </cell>
          <cell r="AT484">
            <v>0.10292554074074074</v>
          </cell>
          <cell r="AU484">
            <v>4.9102785185185183E-2</v>
          </cell>
          <cell r="AV484">
            <v>589674</v>
          </cell>
          <cell r="AW484">
            <v>141991</v>
          </cell>
          <cell r="BE484">
            <v>1.0542503765070494</v>
          </cell>
          <cell r="BF484">
            <v>0.96226010441432386</v>
          </cell>
          <cell r="BI484">
            <v>1.2381988931023751</v>
          </cell>
          <cell r="BJ484">
            <v>0.5238495133105141</v>
          </cell>
          <cell r="BM484">
            <v>0.21555442697432456</v>
          </cell>
          <cell r="BN484">
            <v>0.12590043816398166</v>
          </cell>
        </row>
        <row r="485">
          <cell r="A485">
            <v>44376</v>
          </cell>
          <cell r="B485">
            <v>20467</v>
          </cell>
          <cell r="E485">
            <v>2156465</v>
          </cell>
          <cell r="F485">
            <v>228835</v>
          </cell>
          <cell r="I485">
            <v>1869606</v>
          </cell>
          <cell r="L485">
            <v>463</v>
          </cell>
          <cell r="M485">
            <v>58024</v>
          </cell>
          <cell r="R485">
            <v>132723</v>
          </cell>
          <cell r="X485">
            <v>142641</v>
          </cell>
          <cell r="AA485">
            <v>103265</v>
          </cell>
          <cell r="AJ485">
            <v>0.19819880888974967</v>
          </cell>
          <cell r="AL485">
            <v>0.22359088066221378</v>
          </cell>
          <cell r="AM485">
            <v>127967.14285714286</v>
          </cell>
          <cell r="AN485">
            <v>88396.142857142855</v>
          </cell>
          <cell r="AO485">
            <v>1.4476552790764949</v>
          </cell>
          <cell r="AQ485">
            <v>28671106</v>
          </cell>
          <cell r="AR485">
            <v>13369395</v>
          </cell>
          <cell r="AT485">
            <v>0.10618928148148148</v>
          </cell>
          <cell r="AU485">
            <v>4.9516277777777777E-2</v>
          </cell>
          <cell r="AV485">
            <v>881210</v>
          </cell>
          <cell r="AW485">
            <v>111643</v>
          </cell>
          <cell r="BE485">
            <v>1.0558925736197238</v>
          </cell>
          <cell r="BF485">
            <v>0.96290350253682688</v>
          </cell>
          <cell r="BI485">
            <v>1.2853525333945244</v>
          </cell>
          <cell r="BJ485">
            <v>0.52906173294226344</v>
          </cell>
          <cell r="BM485">
            <v>0.21810032311798228</v>
          </cell>
          <cell r="BN485">
            <v>0.12672189703596481</v>
          </cell>
        </row>
        <row r="486">
          <cell r="A486">
            <v>44377</v>
          </cell>
          <cell r="B486">
            <v>21807</v>
          </cell>
          <cell r="E486">
            <v>2178272</v>
          </cell>
          <cell r="F486">
            <v>239368</v>
          </cell>
          <cell r="I486">
            <v>1880413</v>
          </cell>
          <cell r="L486">
            <v>467</v>
          </cell>
          <cell r="M486">
            <v>58491</v>
          </cell>
          <cell r="R486">
            <v>130443</v>
          </cell>
          <cell r="X486">
            <v>142731</v>
          </cell>
          <cell r="AA486">
            <v>100313</v>
          </cell>
          <cell r="AJ486">
            <v>0.21738957064388464</v>
          </cell>
          <cell r="AL486">
            <v>0.22365733184898565</v>
          </cell>
          <cell r="AM486">
            <v>128174.85714285714</v>
          </cell>
          <cell r="AN486">
            <v>92521</v>
          </cell>
          <cell r="AO486">
            <v>1.3853596171988753</v>
          </cell>
          <cell r="AQ486">
            <v>29556053</v>
          </cell>
          <cell r="AR486">
            <v>13528655</v>
          </cell>
          <cell r="AT486">
            <v>0.10946686296296296</v>
          </cell>
          <cell r="AU486">
            <v>5.0106129629629632E-2</v>
          </cell>
          <cell r="AV486">
            <v>884947</v>
          </cell>
          <cell r="AW486">
            <v>159260</v>
          </cell>
          <cell r="BE486">
            <v>1.0576266847498985</v>
          </cell>
          <cell r="BF486">
            <v>0.96378655794940504</v>
          </cell>
          <cell r="BI486">
            <v>1.3335470247386663</v>
          </cell>
          <cell r="BJ486">
            <v>0.5364843543090454</v>
          </cell>
          <cell r="BM486">
            <v>0.22005475031501243</v>
          </cell>
          <cell r="BN486">
            <v>0.12798505534094881</v>
          </cell>
        </row>
        <row r="487">
          <cell r="A487">
            <v>44378</v>
          </cell>
          <cell r="B487">
            <v>24836</v>
          </cell>
          <cell r="E487">
            <v>2203108</v>
          </cell>
          <cell r="F487">
            <v>253826</v>
          </cell>
          <cell r="I487">
            <v>1890287</v>
          </cell>
          <cell r="L487">
            <v>504</v>
          </cell>
          <cell r="M487">
            <v>58995</v>
          </cell>
          <cell r="R487">
            <v>131329</v>
          </cell>
          <cell r="X487">
            <v>155191</v>
          </cell>
          <cell r="AA487">
            <v>98572</v>
          </cell>
          <cell r="AJ487">
            <v>0.25195795966400197</v>
          </cell>
          <cell r="AL487">
            <v>0.22740485210060454</v>
          </cell>
          <cell r="AM487">
            <v>130788.42857142857</v>
          </cell>
          <cell r="AN487">
            <v>93673.71428571429</v>
          </cell>
          <cell r="AO487">
            <v>1.3962126896400269</v>
          </cell>
          <cell r="AQ487">
            <v>30483730</v>
          </cell>
          <cell r="AR487">
            <v>13677230</v>
          </cell>
          <cell r="AT487">
            <v>0.1129027037037037</v>
          </cell>
          <cell r="AU487">
            <v>5.0656407407407407E-2</v>
          </cell>
          <cell r="AV487">
            <v>927677</v>
          </cell>
          <cell r="AW487">
            <v>148575</v>
          </cell>
          <cell r="BE487">
            <v>1.0588760345433303</v>
          </cell>
          <cell r="BF487">
            <v>0.96451165742079736</v>
          </cell>
          <cell r="BI487">
            <v>1.3844347434292057</v>
          </cell>
          <cell r="BJ487">
            <v>0.54297814524440147</v>
          </cell>
          <cell r="BM487">
            <v>0.22186734188529009</v>
          </cell>
          <cell r="BN487">
            <v>0.12941292299332283</v>
          </cell>
        </row>
        <row r="488">
          <cell r="A488">
            <v>44379</v>
          </cell>
          <cell r="B488">
            <v>25830</v>
          </cell>
          <cell r="E488">
            <v>2228938</v>
          </cell>
          <cell r="F488">
            <v>267539</v>
          </cell>
          <cell r="I488">
            <v>1901865</v>
          </cell>
          <cell r="L488">
            <v>539</v>
          </cell>
          <cell r="M488">
            <v>59534</v>
          </cell>
          <cell r="R488">
            <v>135043</v>
          </cell>
          <cell r="X488">
            <v>153608</v>
          </cell>
          <cell r="AA488">
            <v>102765</v>
          </cell>
          <cell r="AJ488">
            <v>0.25135016785870679</v>
          </cell>
          <cell r="AL488">
            <v>0.23539055548014418</v>
          </cell>
          <cell r="AM488">
            <v>132601.71428571429</v>
          </cell>
          <cell r="AN488">
            <v>94718.571428571435</v>
          </cell>
          <cell r="AO488">
            <v>1.3999547531785892</v>
          </cell>
          <cell r="AQ488">
            <v>31090765</v>
          </cell>
          <cell r="AR488">
            <v>13830517</v>
          </cell>
          <cell r="AT488">
            <v>0.11515098148148148</v>
          </cell>
          <cell r="AU488">
            <v>5.1224137037037036E-2</v>
          </cell>
          <cell r="AV488">
            <v>607035</v>
          </cell>
          <cell r="AW488">
            <v>153287</v>
          </cell>
          <cell r="BE488">
            <v>1.0604406153745598</v>
          </cell>
          <cell r="BF488">
            <v>0.96542671252835721</v>
          </cell>
          <cell r="BI488">
            <v>1.4168354815302466</v>
          </cell>
          <cell r="BJ488">
            <v>0.55016812615703425</v>
          </cell>
          <cell r="BM488">
            <v>0.22363905769921549</v>
          </cell>
          <cell r="BN488">
            <v>0.13054120522144405</v>
          </cell>
        </row>
        <row r="489">
          <cell r="A489">
            <v>44380</v>
          </cell>
          <cell r="B489">
            <v>27913</v>
          </cell>
          <cell r="E489">
            <v>2256851</v>
          </cell>
          <cell r="F489">
            <v>281677</v>
          </cell>
          <cell r="I489">
            <v>1915147</v>
          </cell>
          <cell r="L489">
            <v>493</v>
          </cell>
          <cell r="M489">
            <v>60027</v>
          </cell>
          <cell r="R489">
            <v>133189</v>
          </cell>
          <cell r="X489">
            <v>157227</v>
          </cell>
          <cell r="AA489">
            <v>110983</v>
          </cell>
          <cell r="AJ489">
            <v>0.25150698755665279</v>
          </cell>
          <cell r="AL489">
            <v>0.24105312850079691</v>
          </cell>
          <cell r="AM489">
            <v>135686.42857142858</v>
          </cell>
          <cell r="AN489">
            <v>96534.142857142855</v>
          </cell>
          <cell r="AO489">
            <v>1.4055796690734146</v>
          </cell>
          <cell r="AQ489">
            <v>31961064</v>
          </cell>
          <cell r="AR489">
            <v>13970538</v>
          </cell>
          <cell r="AT489">
            <v>0.11837431111111112</v>
          </cell>
          <cell r="AU489">
            <v>5.1742733333333332E-2</v>
          </cell>
          <cell r="AV489">
            <v>870299</v>
          </cell>
          <cell r="AW489">
            <v>140021</v>
          </cell>
          <cell r="BE489">
            <v>1.0615844342590097</v>
          </cell>
          <cell r="BF489">
            <v>0.9661701948032495</v>
          </cell>
          <cell r="BI489">
            <v>0.93557302241041485</v>
          </cell>
          <cell r="BJ489">
            <v>0.47314543687378324</v>
          </cell>
          <cell r="BM489">
            <v>0.22519549143655224</v>
          </cell>
          <cell r="BN489">
            <v>0.13177165364194637</v>
          </cell>
        </row>
        <row r="490">
          <cell r="A490">
            <v>44381</v>
          </cell>
          <cell r="B490">
            <v>27233</v>
          </cell>
          <cell r="E490">
            <v>2284084</v>
          </cell>
          <cell r="F490">
            <v>295228</v>
          </cell>
          <cell r="I490">
            <v>1928274</v>
          </cell>
          <cell r="L490">
            <v>555</v>
          </cell>
          <cell r="M490">
            <v>60582</v>
          </cell>
          <cell r="R490">
            <v>135120</v>
          </cell>
          <cell r="X490">
            <v>120834</v>
          </cell>
          <cell r="AA490">
            <v>86292</v>
          </cell>
          <cell r="AJ490">
            <v>0.31559124831965885</v>
          </cell>
          <cell r="AL490">
            <v>0.24729742797781093</v>
          </cell>
          <cell r="AM490">
            <v>138819.28571428571</v>
          </cell>
          <cell r="AN490">
            <v>97499.71428571429</v>
          </cell>
          <cell r="AO490">
            <v>1.4237917180709685</v>
          </cell>
          <cell r="AQ490">
            <v>32063745</v>
          </cell>
          <cell r="AR490">
            <v>13979564</v>
          </cell>
          <cell r="AT490">
            <v>0.11875461111111112</v>
          </cell>
          <cell r="AU490">
            <v>5.177616296296296E-2</v>
          </cell>
          <cell r="AV490">
            <v>102681</v>
          </cell>
          <cell r="AW490">
            <v>9026</v>
          </cell>
          <cell r="BE490">
            <v>1.0617423902001955</v>
          </cell>
          <cell r="BF490">
            <v>0.96629274682658339</v>
          </cell>
          <cell r="BI490">
            <v>0.94072470127401664</v>
          </cell>
          <cell r="BJ490">
            <v>0.47343048058577608</v>
          </cell>
          <cell r="BM490">
            <v>0.22536544364485919</v>
          </cell>
          <cell r="BN490">
            <v>0.13181786505321411</v>
          </cell>
        </row>
        <row r="491">
          <cell r="A491">
            <v>44382</v>
          </cell>
          <cell r="B491">
            <v>29745</v>
          </cell>
          <cell r="E491">
            <v>2313829</v>
          </cell>
          <cell r="F491">
            <v>309999</v>
          </cell>
          <cell r="I491">
            <v>1942690</v>
          </cell>
          <cell r="L491">
            <v>558</v>
          </cell>
          <cell r="M491">
            <v>61140</v>
          </cell>
          <cell r="R491">
            <v>79808</v>
          </cell>
          <cell r="X491">
            <v>110115</v>
          </cell>
          <cell r="AA491">
            <v>92398</v>
          </cell>
          <cell r="AJ491">
            <v>0.32192255243619994</v>
          </cell>
          <cell r="AL491">
            <v>0.25615647885132836</v>
          </cell>
          <cell r="AM491">
            <v>140523.28571428571</v>
          </cell>
          <cell r="AN491">
            <v>99175.428571428565</v>
          </cell>
          <cell r="AO491">
            <v>1.4169163444862496</v>
          </cell>
          <cell r="AQ491">
            <v>32460653</v>
          </cell>
          <cell r="AR491">
            <v>14095900</v>
          </cell>
          <cell r="AT491">
            <v>0.12022464074074074</v>
          </cell>
          <cell r="AU491">
            <v>5.2207037037037038E-2</v>
          </cell>
          <cell r="AV491">
            <v>396908</v>
          </cell>
          <cell r="AW491">
            <v>116336</v>
          </cell>
          <cell r="BE491">
            <v>1.0628085928032005</v>
          </cell>
          <cell r="BF491">
            <v>0.96695044268514208</v>
          </cell>
          <cell r="BI491">
            <v>0.96008799361141961</v>
          </cell>
          <cell r="BJ491">
            <v>0.47738254037720074</v>
          </cell>
          <cell r="BM491">
            <v>0.22639977194946923</v>
          </cell>
          <cell r="BN491">
            <v>0.13267931813856351</v>
          </cell>
        </row>
        <row r="492">
          <cell r="A492">
            <v>44383</v>
          </cell>
          <cell r="B492">
            <v>31189</v>
          </cell>
          <cell r="E492">
            <v>2345018</v>
          </cell>
          <cell r="F492">
            <v>324597</v>
          </cell>
          <cell r="I492">
            <v>1958553</v>
          </cell>
          <cell r="L492">
            <v>728</v>
          </cell>
          <cell r="M492">
            <v>61868</v>
          </cell>
          <cell r="R492">
            <v>86969</v>
          </cell>
          <cell r="X492">
            <v>183053</v>
          </cell>
          <cell r="AA492">
            <v>136765</v>
          </cell>
          <cell r="AJ492">
            <v>0.22804811172449091</v>
          </cell>
          <cell r="AL492">
            <v>0.25792432698621143</v>
          </cell>
          <cell r="AM492">
            <v>146095.57142857142</v>
          </cell>
          <cell r="AN492">
            <v>104434.28571428571</v>
          </cell>
          <cell r="AO492">
            <v>1.3989234515211206</v>
          </cell>
          <cell r="AQ492">
            <v>33488253</v>
          </cell>
          <cell r="AR492">
            <v>14357113</v>
          </cell>
          <cell r="AT492">
            <v>0.12403056666666666</v>
          </cell>
          <cell r="AU492">
            <v>5.317449259259259E-2</v>
          </cell>
          <cell r="AV492">
            <v>1027600</v>
          </cell>
          <cell r="AW492">
            <v>261213</v>
          </cell>
          <cell r="BE492">
            <v>1.0648143609184322</v>
          </cell>
          <cell r="BF492">
            <v>0.96821000514718503</v>
          </cell>
          <cell r="BI492">
            <v>1.009204158994947</v>
          </cell>
          <cell r="BJ492">
            <v>0.48585865190772387</v>
          </cell>
          <cell r="BM492">
            <v>0.22890497792477171</v>
          </cell>
          <cell r="BN492">
            <v>0.13480931158081164</v>
          </cell>
        </row>
        <row r="493">
          <cell r="A493">
            <v>44384</v>
          </cell>
          <cell r="B493">
            <v>34379</v>
          </cell>
          <cell r="E493">
            <v>2379397</v>
          </cell>
          <cell r="F493">
            <v>343101</v>
          </cell>
          <cell r="I493">
            <v>1973388</v>
          </cell>
          <cell r="L493">
            <v>1040</v>
          </cell>
          <cell r="M493">
            <v>62908</v>
          </cell>
          <cell r="R493">
            <v>93407</v>
          </cell>
          <cell r="X493">
            <v>199143</v>
          </cell>
          <cell r="AA493">
            <v>141957</v>
          </cell>
          <cell r="AJ493">
            <v>0.24217896968800412</v>
          </cell>
          <cell r="AL493">
            <v>0.26129224197512901</v>
          </cell>
          <cell r="AM493">
            <v>154167.28571428571</v>
          </cell>
          <cell r="AN493">
            <v>109961.71428571429</v>
          </cell>
          <cell r="AO493">
            <v>1.4020087510977846</v>
          </cell>
          <cell r="AQ493">
            <v>34249444</v>
          </cell>
          <cell r="AR493">
            <v>14516938</v>
          </cell>
          <cell r="AT493">
            <v>0.1268497925925926</v>
          </cell>
          <cell r="AU493">
            <v>5.376643703703704E-2</v>
          </cell>
          <cell r="AV493">
            <v>761191</v>
          </cell>
          <cell r="AW493">
            <v>159825</v>
          </cell>
          <cell r="BE493">
            <v>1.0662196241193276</v>
          </cell>
          <cell r="BF493">
            <v>0.96919450640130067</v>
          </cell>
          <cell r="BI493">
            <v>1.0439347644078227</v>
          </cell>
          <cell r="BJ493">
            <v>0.49120401505912653</v>
          </cell>
          <cell r="BM493">
            <v>0.23028491747690519</v>
          </cell>
          <cell r="BN493">
            <v>0.13610694285624939</v>
          </cell>
        </row>
        <row r="494">
          <cell r="A494">
            <v>44385</v>
          </cell>
          <cell r="B494">
            <v>38391</v>
          </cell>
          <cell r="E494">
            <v>2417788</v>
          </cell>
          <cell r="F494">
            <v>359455</v>
          </cell>
          <cell r="I494">
            <v>1994573</v>
          </cell>
          <cell r="L494">
            <v>852</v>
          </cell>
          <cell r="M494">
            <v>63760</v>
          </cell>
          <cell r="R494">
            <v>100839</v>
          </cell>
          <cell r="X494">
            <v>200361</v>
          </cell>
          <cell r="AA494">
            <v>135936</v>
          </cell>
          <cell r="AJ494">
            <v>0.28241966807909602</v>
          </cell>
          <cell r="AL494">
            <v>0.26599066282077971</v>
          </cell>
          <cell r="AM494">
            <v>160620.14285714287</v>
          </cell>
          <cell r="AN494">
            <v>115299.42857142857</v>
          </cell>
          <cell r="AO494">
            <v>1.3930697215696772</v>
          </cell>
          <cell r="AQ494">
            <v>34959051</v>
          </cell>
          <cell r="AR494">
            <v>14659369</v>
          </cell>
          <cell r="AT494">
            <v>0.12947796666666667</v>
          </cell>
          <cell r="AU494">
            <v>5.4293959259259263E-2</v>
          </cell>
          <cell r="AV494">
            <v>709607</v>
          </cell>
          <cell r="AW494">
            <v>142431</v>
          </cell>
          <cell r="BE494">
            <v>1.0674138255022589</v>
          </cell>
          <cell r="BF494">
            <v>0.96994343543278572</v>
          </cell>
          <cell r="BI494">
            <v>1.0637602211602162</v>
          </cell>
          <cell r="BJ494">
            <v>0.49565465606697273</v>
          </cell>
          <cell r="BM494">
            <v>0.23146910808914051</v>
          </cell>
          <cell r="BN494">
            <v>0.13723944721130371</v>
          </cell>
        </row>
        <row r="495">
          <cell r="A495">
            <v>44386</v>
          </cell>
          <cell r="B495">
            <v>38124</v>
          </cell>
          <cell r="E495">
            <v>2455912</v>
          </cell>
          <cell r="F495">
            <v>367733</v>
          </cell>
          <cell r="I495">
            <v>2023548</v>
          </cell>
          <cell r="L495">
            <v>871</v>
          </cell>
          <cell r="M495">
            <v>64631</v>
          </cell>
          <cell r="R495">
            <v>118701</v>
          </cell>
          <cell r="X495">
            <v>219935</v>
          </cell>
          <cell r="AA495">
            <v>142005</v>
          </cell>
          <cell r="AJ495">
            <v>0.26846942009084185</v>
          </cell>
          <cell r="AL495">
            <v>0.26818426724137934</v>
          </cell>
          <cell r="AM495">
            <v>170095.42857142858</v>
          </cell>
          <cell r="AN495">
            <v>120905.14285714286</v>
          </cell>
          <cell r="AO495">
            <v>1.4068502344222626</v>
          </cell>
          <cell r="AQ495">
            <v>36059414</v>
          </cell>
          <cell r="AR495">
            <v>14949729</v>
          </cell>
          <cell r="AT495">
            <v>0.1335533851851852</v>
          </cell>
          <cell r="AU495">
            <v>5.536936666666667E-2</v>
          </cell>
          <cell r="AV495">
            <v>1100363</v>
          </cell>
          <cell r="AW495">
            <v>290360</v>
          </cell>
          <cell r="BE495">
            <v>1.0693862322333609</v>
          </cell>
          <cell r="BF495">
            <v>0.97172452483857175</v>
          </cell>
          <cell r="BI495">
            <v>1.1150159169124416</v>
          </cell>
          <cell r="BJ495">
            <v>0.50420365891319685</v>
          </cell>
          <cell r="BM495">
            <v>0.23384542320048543</v>
          </cell>
          <cell r="BN495">
            <v>0.13979295246284087</v>
          </cell>
        </row>
        <row r="496">
          <cell r="A496">
            <v>44387</v>
          </cell>
          <cell r="B496">
            <v>35094</v>
          </cell>
          <cell r="E496">
            <v>2491006</v>
          </cell>
          <cell r="F496">
            <v>373440</v>
          </cell>
          <cell r="I496">
            <v>2052109</v>
          </cell>
          <cell r="L496">
            <v>826</v>
          </cell>
          <cell r="M496">
            <v>65457</v>
          </cell>
          <cell r="R496">
            <v>135378</v>
          </cell>
          <cell r="X496">
            <v>194559</v>
          </cell>
          <cell r="AA496">
            <v>145294</v>
          </cell>
          <cell r="AJ496">
            <v>0.24153784739906672</v>
          </cell>
          <cell r="AL496">
            <v>0.26588973788589526</v>
          </cell>
          <cell r="AM496">
            <v>175428.57142857142</v>
          </cell>
          <cell r="AN496">
            <v>125806.71428571429</v>
          </cell>
          <cell r="AO496">
            <v>1.3944293229863951</v>
          </cell>
          <cell r="AQ496">
            <v>36217975</v>
          </cell>
          <cell r="AR496">
            <v>14983549</v>
          </cell>
          <cell r="AT496">
            <v>0.13414064814814816</v>
          </cell>
          <cell r="AU496">
            <v>5.5494625925925925E-2</v>
          </cell>
          <cell r="AV496">
            <v>821839.66666666663</v>
          </cell>
          <cell r="AW496">
            <v>165995.33333333334</v>
          </cell>
          <cell r="BE496">
            <v>1.0697062291831771</v>
          </cell>
          <cell r="BF496">
            <v>0.97198460746586923</v>
          </cell>
          <cell r="BI496">
            <v>1.1220930692247613</v>
          </cell>
          <cell r="BJ496">
            <v>0.5052118444982957</v>
          </cell>
          <cell r="BM496">
            <v>0.23414853479668232</v>
          </cell>
          <cell r="BN496">
            <v>0.13997190568900519</v>
          </cell>
        </row>
        <row r="497">
          <cell r="A497">
            <v>44388</v>
          </cell>
          <cell r="B497">
            <v>36197</v>
          </cell>
          <cell r="E497">
            <v>2527203</v>
          </cell>
          <cell r="F497">
            <v>376015</v>
          </cell>
          <cell r="I497">
            <v>2084724</v>
          </cell>
          <cell r="L497">
            <v>1007</v>
          </cell>
          <cell r="M497">
            <v>66464</v>
          </cell>
          <cell r="R497">
            <v>152151</v>
          </cell>
          <cell r="X497">
            <v>159219</v>
          </cell>
          <cell r="AA497">
            <v>128055</v>
          </cell>
          <cell r="AJ497">
            <v>0.28266760376400768</v>
          </cell>
          <cell r="AL497">
            <v>0.26356934551880401</v>
          </cell>
          <cell r="AM497">
            <v>180912.14285714287</v>
          </cell>
          <cell r="AN497">
            <v>131772.85714285713</v>
          </cell>
          <cell r="AO497">
            <v>1.3729090100931258</v>
          </cell>
          <cell r="AQ497">
            <v>36278606</v>
          </cell>
          <cell r="AR497">
            <v>15016402</v>
          </cell>
          <cell r="AT497">
            <v>0.1343652074074074</v>
          </cell>
          <cell r="AU497">
            <v>5.5616303703703705E-2</v>
          </cell>
          <cell r="AV497">
            <v>821839.66666666663</v>
          </cell>
          <cell r="AW497">
            <v>165995.33333333334</v>
          </cell>
          <cell r="BE497">
            <v>1.0699717585670672</v>
          </cell>
          <cell r="BF497">
            <v>0.97216775465629601</v>
          </cell>
          <cell r="BI497">
            <v>1.124028238430437</v>
          </cell>
          <cell r="BJ497">
            <v>0.50619596382951693</v>
          </cell>
          <cell r="BM497">
            <v>0.23432377626290543</v>
          </cell>
          <cell r="BN497">
            <v>0.14013183614547092</v>
          </cell>
        </row>
        <row r="498">
          <cell r="A498">
            <v>44389</v>
          </cell>
          <cell r="B498">
            <v>40427</v>
          </cell>
          <cell r="E498">
            <v>2567630</v>
          </cell>
          <cell r="F498">
            <v>380797</v>
          </cell>
          <cell r="I498">
            <v>2119478</v>
          </cell>
          <cell r="L498">
            <v>891</v>
          </cell>
          <cell r="M498">
            <v>67355</v>
          </cell>
          <cell r="R498">
            <v>170101</v>
          </cell>
          <cell r="X498">
            <v>149744</v>
          </cell>
          <cell r="AA498">
            <v>123317</v>
          </cell>
          <cell r="AJ498">
            <v>0.32782990179780563</v>
          </cell>
          <cell r="AL498">
            <v>0.26622603529316741</v>
          </cell>
          <cell r="AM498">
            <v>186573.42857142858</v>
          </cell>
          <cell r="AN498">
            <v>136189.85714285713</v>
          </cell>
          <cell r="AO498">
            <v>1.3699509822946749</v>
          </cell>
          <cell r="AQ498">
            <v>36395019</v>
          </cell>
          <cell r="AR498">
            <v>15038548</v>
          </cell>
          <cell r="AT498">
            <v>0.13479636666666667</v>
          </cell>
          <cell r="AU498">
            <v>5.5698325925925926E-2</v>
          </cell>
          <cell r="AV498">
            <v>116413</v>
          </cell>
          <cell r="AW498">
            <v>22146</v>
          </cell>
          <cell r="BE498">
            <v>1.0702760960916797</v>
          </cell>
          <cell r="BF498">
            <v>0.97238358238627853</v>
          </cell>
          <cell r="BI498">
            <v>1.1291338047356501</v>
          </cell>
          <cell r="BJ498">
            <v>0.50683178617716329</v>
          </cell>
          <cell r="BM498">
            <v>0.23454239892344114</v>
          </cell>
          <cell r="BN498">
            <v>0.14026912486629545</v>
          </cell>
        </row>
        <row r="499">
          <cell r="A499">
            <v>44390</v>
          </cell>
          <cell r="B499">
            <v>47899</v>
          </cell>
          <cell r="E499">
            <v>2615529</v>
          </cell>
          <cell r="F499">
            <v>407709</v>
          </cell>
          <cell r="I499">
            <v>2139601</v>
          </cell>
          <cell r="L499">
            <v>864</v>
          </cell>
          <cell r="M499">
            <v>68219</v>
          </cell>
          <cell r="R499">
            <v>181043</v>
          </cell>
          <cell r="X499">
            <v>227083</v>
          </cell>
          <cell r="AA499">
            <v>159354</v>
          </cell>
          <cell r="AJ499">
            <v>0.3005823512431442</v>
          </cell>
          <cell r="AL499">
            <v>0.27718619802073535</v>
          </cell>
          <cell r="AM499">
            <v>192863.42857142858</v>
          </cell>
          <cell r="AN499">
            <v>139416.85714285713</v>
          </cell>
          <cell r="AO499">
            <v>1.3833580280310438</v>
          </cell>
          <cell r="AQ499">
            <v>37031826</v>
          </cell>
          <cell r="AR499">
            <v>15254221</v>
          </cell>
          <cell r="AT499">
            <v>0.13715491111111111</v>
          </cell>
          <cell r="AU499">
            <v>5.6497114814814814E-2</v>
          </cell>
          <cell r="AV499">
            <v>636807</v>
          </cell>
          <cell r="AW499">
            <v>215673</v>
          </cell>
          <cell r="BE499">
            <v>1.0726066270687462</v>
          </cell>
          <cell r="BF499">
            <v>0.97413062956336072</v>
          </cell>
          <cell r="BI499">
            <v>1.1699789123057451</v>
          </cell>
          <cell r="BJ499">
            <v>0.51590043542605668</v>
          </cell>
          <cell r="BM499">
            <v>0.23671735105797687</v>
          </cell>
          <cell r="BN499">
            <v>0.14243683906894586</v>
          </cell>
        </row>
        <row r="500">
          <cell r="A500">
            <v>44391</v>
          </cell>
          <cell r="B500">
            <v>54517</v>
          </cell>
          <cell r="E500">
            <v>2670046</v>
          </cell>
          <cell r="F500">
            <v>443473</v>
          </cell>
          <cell r="I500">
            <v>2157363</v>
          </cell>
          <cell r="L500">
            <v>991</v>
          </cell>
          <cell r="M500">
            <v>69210</v>
          </cell>
          <cell r="R500">
            <v>192716</v>
          </cell>
          <cell r="X500">
            <v>240724</v>
          </cell>
          <cell r="AA500">
            <v>172859</v>
          </cell>
          <cell r="AJ500">
            <v>0.31538421488033602</v>
          </cell>
          <cell r="AL500">
            <v>0.28868020102898234</v>
          </cell>
          <cell r="AM500">
            <v>198803.57142857142</v>
          </cell>
          <cell r="AN500">
            <v>143831.42857142858</v>
          </cell>
          <cell r="AO500">
            <v>1.3821984068651794</v>
          </cell>
          <cell r="AQ500">
            <v>39278153</v>
          </cell>
          <cell r="AR500">
            <v>15685534</v>
          </cell>
          <cell r="AT500">
            <v>0.14547464074074073</v>
          </cell>
          <cell r="AU500">
            <v>5.8094570370370371E-2</v>
          </cell>
          <cell r="AV500">
            <v>821839.66666666663</v>
          </cell>
          <cell r="AW500">
            <v>165995.33333333334</v>
          </cell>
          <cell r="BE500">
            <v>1.0751502623974989</v>
          </cell>
          <cell r="BF500">
            <v>0.97589401701022083</v>
          </cell>
          <cell r="BI500">
            <v>1.2580666533657809</v>
          </cell>
          <cell r="BJ500">
            <v>0.52872197745886562</v>
          </cell>
          <cell r="BM500">
            <v>0.23928774481724641</v>
          </cell>
          <cell r="BN500">
            <v>0.14572819579979102</v>
          </cell>
        </row>
        <row r="501">
          <cell r="A501">
            <v>44392</v>
          </cell>
          <cell r="B501">
            <v>56757</v>
          </cell>
          <cell r="E501">
            <v>2726803</v>
          </cell>
          <cell r="F501">
            <v>480199</v>
          </cell>
          <cell r="I501">
            <v>2176412</v>
          </cell>
          <cell r="L501">
            <v>982</v>
          </cell>
          <cell r="M501">
            <v>70192</v>
          </cell>
          <cell r="R501">
            <v>209186</v>
          </cell>
          <cell r="X501">
            <v>249059</v>
          </cell>
          <cell r="AA501">
            <v>185321</v>
          </cell>
          <cell r="AJ501">
            <v>0.30626318657896301</v>
          </cell>
          <cell r="AL501">
            <v>0.29257104444686399</v>
          </cell>
          <cell r="AM501">
            <v>205760.42857142858</v>
          </cell>
          <cell r="AN501">
            <v>150886.42857142858</v>
          </cell>
          <cell r="AO501">
            <v>1.3636775057872288</v>
          </cell>
          <cell r="AQ501">
            <v>39943004</v>
          </cell>
          <cell r="AR501">
            <v>15876777</v>
          </cell>
          <cell r="AT501">
            <v>0.14793705185185185</v>
          </cell>
          <cell r="AU501">
            <v>5.8802877777777776E-2</v>
          </cell>
          <cell r="AV501">
            <v>664851</v>
          </cell>
          <cell r="AW501">
            <v>191243</v>
          </cell>
          <cell r="BE501">
            <v>1.0762382520268743</v>
          </cell>
          <cell r="BF501">
            <v>0.97678047664566947</v>
          </cell>
          <cell r="BI501">
            <v>1.2745134850953996</v>
          </cell>
          <cell r="BJ501">
            <v>0.53425438792157998</v>
          </cell>
          <cell r="BM501">
            <v>0.24029771469724243</v>
          </cell>
          <cell r="BN501">
            <v>0.1471178787217701</v>
          </cell>
        </row>
        <row r="502">
          <cell r="A502">
            <v>44393</v>
          </cell>
          <cell r="B502">
            <v>54000</v>
          </cell>
          <cell r="E502">
            <v>2780803</v>
          </cell>
          <cell r="F502">
            <v>504915</v>
          </cell>
          <cell r="I502">
            <v>2204491</v>
          </cell>
          <cell r="L502">
            <v>1205</v>
          </cell>
          <cell r="M502">
            <v>71397</v>
          </cell>
          <cell r="R502">
            <v>226551</v>
          </cell>
          <cell r="X502">
            <v>258532</v>
          </cell>
          <cell r="AA502">
            <v>179216</v>
          </cell>
          <cell r="AJ502">
            <v>0.30131238282296224</v>
          </cell>
          <cell r="AL502">
            <v>0.2971339362145789</v>
          </cell>
          <cell r="AM502">
            <v>211274.28571428571</v>
          </cell>
          <cell r="AN502">
            <v>156202.28571428571</v>
          </cell>
          <cell r="AO502">
            <v>1.3525684643356235</v>
          </cell>
          <cell r="AQ502">
            <v>40912440</v>
          </cell>
          <cell r="AR502">
            <v>16098999</v>
          </cell>
          <cell r="AT502">
            <v>0.15152755555555555</v>
          </cell>
          <cell r="AU502">
            <v>5.9625922222222225E-2</v>
          </cell>
          <cell r="AV502">
            <v>969436</v>
          </cell>
          <cell r="AW502">
            <v>222222</v>
          </cell>
          <cell r="BE502">
            <v>1.0778355133976596</v>
          </cell>
          <cell r="BF502">
            <v>0.9781898249140093</v>
          </cell>
          <cell r="BI502">
            <v>1.3039629617467183</v>
          </cell>
          <cell r="BJ502">
            <v>0.5407178796164428</v>
          </cell>
          <cell r="BM502">
            <v>0.24151480078195647</v>
          </cell>
          <cell r="BN502">
            <v>0.14848849247705134</v>
          </cell>
        </row>
        <row r="503">
          <cell r="A503">
            <v>44394</v>
          </cell>
          <cell r="B503">
            <v>51952</v>
          </cell>
          <cell r="E503">
            <v>2832755</v>
          </cell>
          <cell r="F503">
            <v>527872</v>
          </cell>
          <cell r="I503">
            <v>2232394</v>
          </cell>
          <cell r="L503">
            <v>1092</v>
          </cell>
          <cell r="M503">
            <v>72489</v>
          </cell>
          <cell r="R503">
            <v>239294</v>
          </cell>
          <cell r="X503">
            <v>251392</v>
          </cell>
          <cell r="AA503">
            <v>188551</v>
          </cell>
          <cell r="AJ503">
            <v>0.27553287969833096</v>
          </cell>
          <cell r="AL503">
            <v>0.30065726906506973</v>
          </cell>
          <cell r="AM503">
            <v>219393.28571428571</v>
          </cell>
          <cell r="AN503">
            <v>162381.85714285713</v>
          </cell>
          <cell r="AO503">
            <v>1.3510948179467623</v>
          </cell>
          <cell r="AQ503">
            <v>41268627</v>
          </cell>
          <cell r="AR503">
            <v>16217855</v>
          </cell>
          <cell r="AT503">
            <v>0.15284676666666666</v>
          </cell>
          <cell r="AU503">
            <v>6.0066129629629629E-2</v>
          </cell>
          <cell r="AV503">
            <v>356187</v>
          </cell>
          <cell r="AW503">
            <v>118856</v>
          </cell>
          <cell r="BE503">
            <v>1.0784686988515513</v>
          </cell>
          <cell r="BF503">
            <v>0.97871203270232654</v>
          </cell>
          <cell r="BI503">
            <v>1.3156425975463848</v>
          </cell>
          <cell r="BJ503">
            <v>0.54389098921941481</v>
          </cell>
          <cell r="BM503">
            <v>0.24214464004697603</v>
          </cell>
          <cell r="BN503">
            <v>0.14926179126379766</v>
          </cell>
        </row>
        <row r="504">
          <cell r="A504">
            <v>44395</v>
          </cell>
          <cell r="B504">
            <v>44721</v>
          </cell>
          <cell r="E504">
            <v>2877476</v>
          </cell>
          <cell r="F504">
            <v>542236</v>
          </cell>
          <cell r="I504">
            <v>2261658</v>
          </cell>
          <cell r="L504">
            <v>1093</v>
          </cell>
          <cell r="M504">
            <v>73582</v>
          </cell>
          <cell r="R504">
            <v>253785</v>
          </cell>
          <cell r="X504">
            <v>192918</v>
          </cell>
          <cell r="AA504">
            <v>138046</v>
          </cell>
          <cell r="AJ504">
            <v>0.32395723164742185</v>
          </cell>
          <cell r="AL504">
            <v>0.30547134993337194</v>
          </cell>
          <cell r="AM504">
            <v>224207.42857142858</v>
          </cell>
          <cell r="AN504">
            <v>163809.14285714287</v>
          </cell>
          <cell r="AO504">
            <v>1.3687113225844711</v>
          </cell>
          <cell r="AQ504">
            <v>41778063</v>
          </cell>
          <cell r="AR504">
            <v>16283343</v>
          </cell>
          <cell r="AT504">
            <v>0.15473356666666666</v>
          </cell>
          <cell r="AU504">
            <v>6.0308677777777778E-2</v>
          </cell>
          <cell r="AV504">
            <v>509436</v>
          </cell>
          <cell r="AW504">
            <v>65488</v>
          </cell>
          <cell r="BE504">
            <v>1.0791754155194435</v>
          </cell>
          <cell r="BF504">
            <v>0.97913551802740262</v>
          </cell>
          <cell r="BI504">
            <v>1.3344254141487757</v>
          </cell>
          <cell r="BJ504">
            <v>0.54551814500316176</v>
          </cell>
          <cell r="BM504">
            <v>0.24272766473973742</v>
          </cell>
          <cell r="BN504">
            <v>0.14951089675285034</v>
          </cell>
        </row>
        <row r="505">
          <cell r="A505">
            <v>44396</v>
          </cell>
          <cell r="B505">
            <v>34257</v>
          </cell>
          <cell r="E505">
            <v>2911733</v>
          </cell>
          <cell r="F505">
            <v>542938</v>
          </cell>
          <cell r="I505">
            <v>2293875</v>
          </cell>
          <cell r="L505">
            <v>1338</v>
          </cell>
          <cell r="M505">
            <v>74920</v>
          </cell>
          <cell r="R505">
            <v>269455</v>
          </cell>
          <cell r="X505">
            <v>160686</v>
          </cell>
          <cell r="AA505">
            <v>127461</v>
          </cell>
          <cell r="AJ505">
            <v>0.26876456327817921</v>
          </cell>
          <cell r="AL505">
            <v>0.29897639922949737</v>
          </cell>
          <cell r="AM505">
            <v>225844.71428571429</v>
          </cell>
          <cell r="AN505">
            <v>164419.57142857142</v>
          </cell>
          <cell r="AO505">
            <v>1.3735877810861934</v>
          </cell>
          <cell r="AQ505">
            <v>42313731</v>
          </cell>
          <cell r="AR505">
            <v>16444462</v>
          </cell>
          <cell r="AT505">
            <v>0.15671752222222221</v>
          </cell>
          <cell r="AU505">
            <v>6.0905414814814818E-2</v>
          </cell>
          <cell r="AV505">
            <v>535668</v>
          </cell>
          <cell r="AW505">
            <v>161119</v>
          </cell>
          <cell r="BE505">
            <v>1.0799365997532619</v>
          </cell>
          <cell r="BF505">
            <v>0.97989465972749878</v>
          </cell>
          <cell r="BI505">
            <v>1.3808687825309238</v>
          </cell>
          <cell r="BJ505">
            <v>0.565679894468611</v>
          </cell>
          <cell r="BM505">
            <v>0.21825524269852742</v>
          </cell>
          <cell r="BN505">
            <v>0.13760793217946471</v>
          </cell>
        </row>
        <row r="506">
          <cell r="A506">
            <v>44397</v>
          </cell>
          <cell r="B506">
            <v>38325</v>
          </cell>
          <cell r="E506">
            <v>2950058</v>
          </cell>
          <cell r="F506">
            <v>550192</v>
          </cell>
          <cell r="I506">
            <v>2323666</v>
          </cell>
          <cell r="L506">
            <v>1280</v>
          </cell>
          <cell r="M506">
            <v>76200</v>
          </cell>
          <cell r="R506">
            <v>267333</v>
          </cell>
          <cell r="X506">
            <v>179275</v>
          </cell>
          <cell r="AA506">
            <v>114674</v>
          </cell>
          <cell r="AJ506">
            <v>0.33420827737760955</v>
          </cell>
          <cell r="AL506">
            <v>0.30239718257150011</v>
          </cell>
          <cell r="AM506">
            <v>219015</v>
          </cell>
          <cell r="AN506">
            <v>158036.71428571429</v>
          </cell>
          <cell r="AO506">
            <v>1.3858488579055319</v>
          </cell>
          <cell r="AQ506">
            <v>42360779</v>
          </cell>
          <cell r="AR506">
            <v>16453805</v>
          </cell>
          <cell r="AT506">
            <v>0.15689177407407406</v>
          </cell>
          <cell r="AU506">
            <v>6.0940018518518518E-2</v>
          </cell>
          <cell r="AV506">
            <v>47048</v>
          </cell>
          <cell r="AW506">
            <v>9343</v>
          </cell>
          <cell r="BE506">
            <v>1.0800128543455585</v>
          </cell>
          <cell r="BF506">
            <v>0.97999338219073995</v>
          </cell>
          <cell r="BI506">
            <v>1.3828634536736444</v>
          </cell>
          <cell r="BJ506">
            <v>0.56595766636288547</v>
          </cell>
          <cell r="BM506">
            <v>0.21831514122457826</v>
          </cell>
          <cell r="BN506">
            <v>0.13764574573386551</v>
          </cell>
        </row>
        <row r="507">
          <cell r="A507">
            <v>44398</v>
          </cell>
          <cell r="B507">
            <v>33772</v>
          </cell>
          <cell r="E507">
            <v>2983830</v>
          </cell>
          <cell r="F507">
            <v>549694</v>
          </cell>
          <cell r="I507">
            <v>2356553</v>
          </cell>
          <cell r="L507">
            <v>1383</v>
          </cell>
          <cell r="M507">
            <v>77583</v>
          </cell>
          <cell r="R507">
            <v>271662</v>
          </cell>
          <cell r="X507">
            <v>153330</v>
          </cell>
          <cell r="AA507">
            <v>116232</v>
          </cell>
          <cell r="AJ507">
            <v>0.29055681739968336</v>
          </cell>
          <cell r="AL507">
            <v>0.29894724807789413</v>
          </cell>
          <cell r="AM507">
            <v>206530.14285714287</v>
          </cell>
          <cell r="AN507">
            <v>149947.14285714287</v>
          </cell>
          <cell r="AO507">
            <v>1.3773529719996569</v>
          </cell>
          <cell r="AQ507">
            <v>42868023</v>
          </cell>
          <cell r="AR507">
            <v>16713406</v>
          </cell>
          <cell r="AT507">
            <v>0.15877045555555555</v>
          </cell>
          <cell r="AU507">
            <v>6.1901503703703703E-2</v>
          </cell>
          <cell r="AV507">
            <v>507244</v>
          </cell>
          <cell r="AW507">
            <v>259601</v>
          </cell>
          <cell r="BE507">
            <v>1.080844165570507</v>
          </cell>
          <cell r="BF507">
            <v>0.981059584793745</v>
          </cell>
          <cell r="BI507">
            <v>1.3939000530207852</v>
          </cell>
          <cell r="BJ507">
            <v>0.57244412776768416</v>
          </cell>
          <cell r="BM507">
            <v>0.2190185661304318</v>
          </cell>
          <cell r="BN507">
            <v>0.13862629991632766</v>
          </cell>
        </row>
        <row r="508">
          <cell r="A508">
            <v>44399</v>
          </cell>
          <cell r="B508">
            <v>49509</v>
          </cell>
          <cell r="E508">
            <v>3033339</v>
          </cell>
          <cell r="F508">
            <v>561384</v>
          </cell>
          <cell r="I508">
            <v>2392923</v>
          </cell>
          <cell r="L508">
            <v>1449</v>
          </cell>
          <cell r="M508">
            <v>79032</v>
          </cell>
          <cell r="R508">
            <v>271667</v>
          </cell>
          <cell r="X508">
            <v>294470</v>
          </cell>
          <cell r="AA508">
            <v>228702</v>
          </cell>
          <cell r="AJ508">
            <v>0.21647821182149696</v>
          </cell>
          <cell r="AL508">
            <v>0.28045097441837274</v>
          </cell>
          <cell r="AM508">
            <v>213017.42857142858</v>
          </cell>
          <cell r="AN508">
            <v>156144.42857142858</v>
          </cell>
          <cell r="AO508">
            <v>1.3642332968286688</v>
          </cell>
          <cell r="AQ508">
            <v>43471431</v>
          </cell>
          <cell r="AR508">
            <v>17012830</v>
          </cell>
          <cell r="AT508">
            <v>0.16100529999999999</v>
          </cell>
          <cell r="AU508">
            <v>6.3010481481481487E-2</v>
          </cell>
          <cell r="AV508">
            <v>603408</v>
          </cell>
          <cell r="AW508">
            <v>299424</v>
          </cell>
          <cell r="BE508">
            <v>1.0818736025665117</v>
          </cell>
          <cell r="BF508">
            <v>0.98218025496267614</v>
          </cell>
          <cell r="BI508">
            <v>1.4049354981111453</v>
          </cell>
          <cell r="BJ508">
            <v>0.57957131711144705</v>
          </cell>
          <cell r="BM508">
            <v>0.21984884043227526</v>
          </cell>
          <cell r="BN508">
            <v>0.13965854035597078</v>
          </cell>
        </row>
        <row r="509">
          <cell r="A509">
            <v>44400</v>
          </cell>
          <cell r="B509">
            <v>49071</v>
          </cell>
          <cell r="E509">
            <v>3082410</v>
          </cell>
          <cell r="F509">
            <v>569901</v>
          </cell>
          <cell r="I509">
            <v>2431911</v>
          </cell>
          <cell r="L509">
            <v>1566</v>
          </cell>
          <cell r="M509">
            <v>80598</v>
          </cell>
          <cell r="R509">
            <v>267866</v>
          </cell>
          <cell r="X509">
            <v>274246</v>
          </cell>
          <cell r="AA509">
            <v>202385</v>
          </cell>
          <cell r="AJ509">
            <v>0.24246362131580898</v>
          </cell>
          <cell r="AL509">
            <v>0.27021358562239067</v>
          </cell>
          <cell r="AM509">
            <v>215262.28571428571</v>
          </cell>
          <cell r="AN509">
            <v>159454.28571428571</v>
          </cell>
          <cell r="AO509">
            <v>1.3499937286100807</v>
          </cell>
          <cell r="AQ509">
            <v>43932287</v>
          </cell>
          <cell r="AR509">
            <v>17253709</v>
          </cell>
          <cell r="AT509">
            <v>0.16271217407407407</v>
          </cell>
          <cell r="AU509">
            <v>6.3902625925925924E-2</v>
          </cell>
          <cell r="AV509">
            <v>460856</v>
          </cell>
          <cell r="AW509">
            <v>240879</v>
          </cell>
          <cell r="BE509">
            <v>1.0825735107886632</v>
          </cell>
          <cell r="BF509">
            <v>0.98316679875051405</v>
          </cell>
          <cell r="BI509">
            <v>1.4178046532361579</v>
          </cell>
          <cell r="BJ509">
            <v>0.58484667458910045</v>
          </cell>
          <cell r="BM509">
            <v>0.22045218701071465</v>
          </cell>
          <cell r="BN509">
            <v>0.14025650488249541</v>
          </cell>
        </row>
        <row r="510">
          <cell r="A510">
            <v>44401</v>
          </cell>
          <cell r="B510">
            <v>45416</v>
          </cell>
          <cell r="E510">
            <v>3127826</v>
          </cell>
          <cell r="F510">
            <v>574135</v>
          </cell>
          <cell r="I510">
            <v>2471678</v>
          </cell>
          <cell r="L510">
            <v>1415</v>
          </cell>
          <cell r="M510">
            <v>82013</v>
          </cell>
          <cell r="R510">
            <v>264578</v>
          </cell>
          <cell r="X510">
            <v>252696</v>
          </cell>
          <cell r="AA510">
            <v>179953</v>
          </cell>
          <cell r="AJ510">
            <v>0.25237700955249426</v>
          </cell>
          <cell r="AL510">
            <v>0.26641007166963709</v>
          </cell>
          <cell r="AM510">
            <v>215448.57142857142</v>
          </cell>
          <cell r="AN510">
            <v>158226</v>
          </cell>
          <cell r="AO510">
            <v>1.3616508755107974</v>
          </cell>
          <cell r="AQ510">
            <v>44342198</v>
          </cell>
          <cell r="AR510">
            <v>17798139</v>
          </cell>
          <cell r="AT510">
            <v>0.16423036296296295</v>
          </cell>
          <cell r="AU510">
            <v>6.5919033333333335E-2</v>
          </cell>
          <cell r="AV510">
            <v>409911</v>
          </cell>
          <cell r="AW510">
            <v>544430</v>
          </cell>
          <cell r="BE510">
            <v>1.0832087387762772</v>
          </cell>
          <cell r="BF510">
            <v>0.98452576452037222</v>
          </cell>
          <cell r="BI510">
            <v>1.4266096125235015</v>
          </cell>
          <cell r="BJ510">
            <v>0.59663221344839579</v>
          </cell>
          <cell r="BM510">
            <v>0.22094037623697879</v>
          </cell>
          <cell r="BN510">
            <v>0.14126113910757598</v>
          </cell>
        </row>
        <row r="511">
          <cell r="A511">
            <v>44402</v>
          </cell>
          <cell r="B511">
            <v>38679</v>
          </cell>
          <cell r="E511">
            <v>3166505</v>
          </cell>
          <cell r="F511">
            <v>573908</v>
          </cell>
          <cell r="I511">
            <v>2509318</v>
          </cell>
          <cell r="L511">
            <v>1266</v>
          </cell>
          <cell r="M511">
            <v>83279</v>
          </cell>
          <cell r="R511">
            <v>275145</v>
          </cell>
          <cell r="X511">
            <v>173472</v>
          </cell>
          <cell r="AA511">
            <v>124139</v>
          </cell>
          <cell r="AJ511">
            <v>0.31157815029926134</v>
          </cell>
          <cell r="AL511">
            <v>0.2642732073056438</v>
          </cell>
          <cell r="AM511">
            <v>212670.57142857142</v>
          </cell>
          <cell r="AN511">
            <v>156239.28571428571</v>
          </cell>
          <cell r="AO511">
            <v>1.3611849955425515</v>
          </cell>
          <cell r="AQ511">
            <v>44551337</v>
          </cell>
          <cell r="AR511">
            <v>17933565</v>
          </cell>
          <cell r="AT511">
            <v>0.16500495185185185</v>
          </cell>
          <cell r="AU511">
            <v>6.6420611111111111E-2</v>
          </cell>
          <cell r="AV511">
            <v>209139</v>
          </cell>
          <cell r="AW511">
            <v>135426</v>
          </cell>
          <cell r="BE511">
            <v>1.0834722256264451</v>
          </cell>
          <cell r="BF511">
            <v>0.98485733582794788</v>
          </cell>
          <cell r="BI511">
            <v>1.4330170073388224</v>
          </cell>
          <cell r="BJ511">
            <v>0.59970940431289199</v>
          </cell>
          <cell r="BM511">
            <v>0.22117013417733805</v>
          </cell>
          <cell r="BN511">
            <v>0.14156754489072068</v>
          </cell>
        </row>
        <row r="512">
          <cell r="A512">
            <v>44403</v>
          </cell>
          <cell r="B512">
            <v>28228</v>
          </cell>
          <cell r="E512">
            <v>3194733</v>
          </cell>
          <cell r="F512">
            <v>560275</v>
          </cell>
          <cell r="I512">
            <v>2549692</v>
          </cell>
          <cell r="L512">
            <v>1487</v>
          </cell>
          <cell r="M512">
            <v>84766</v>
          </cell>
          <cell r="R512">
            <v>287987</v>
          </cell>
          <cell r="X512">
            <v>160589</v>
          </cell>
          <cell r="AA512">
            <v>121266</v>
          </cell>
          <cell r="AJ512">
            <v>0.23277753038774265</v>
          </cell>
          <cell r="AL512">
            <v>0.26026554442861599</v>
          </cell>
          <cell r="AM512">
            <v>212582.57142857142</v>
          </cell>
          <cell r="AN512">
            <v>155335.85714285713</v>
          </cell>
          <cell r="AO512">
            <v>1.3685350912446856</v>
          </cell>
          <cell r="AQ512">
            <v>45012649</v>
          </cell>
          <cell r="AR512">
            <v>18367098</v>
          </cell>
          <cell r="AT512">
            <v>0.16671351481481481</v>
          </cell>
          <cell r="AU512">
            <v>6.8026288888888883E-2</v>
          </cell>
          <cell r="AV512">
            <v>461312</v>
          </cell>
          <cell r="AW512">
            <v>433533</v>
          </cell>
          <cell r="BE512">
            <v>1.0841986867869855</v>
          </cell>
          <cell r="BF512">
            <v>0.98615230220784278</v>
          </cell>
          <cell r="BI512">
            <v>1.4420831749356371</v>
          </cell>
          <cell r="BJ512">
            <v>0.60869211914446253</v>
          </cell>
          <cell r="BM512">
            <v>0.22179797837138923</v>
          </cell>
          <cell r="BN512">
            <v>0.14259166585549246</v>
          </cell>
        </row>
        <row r="513">
          <cell r="A513">
            <v>44404</v>
          </cell>
          <cell r="B513">
            <v>45203</v>
          </cell>
          <cell r="E513">
            <v>3239936</v>
          </cell>
          <cell r="F513">
            <v>556281</v>
          </cell>
          <cell r="I513">
            <v>2596820</v>
          </cell>
          <cell r="L513">
            <v>2069</v>
          </cell>
          <cell r="M513">
            <v>86835</v>
          </cell>
          <cell r="R513">
            <v>281492</v>
          </cell>
          <cell r="X513">
            <v>270434</v>
          </cell>
          <cell r="AA513">
            <v>180202</v>
          </cell>
          <cell r="AJ513">
            <v>0.25084627251639824</v>
          </cell>
          <cell r="AL513">
            <v>0.2514383556296888</v>
          </cell>
          <cell r="AM513">
            <v>225605.28571428571</v>
          </cell>
          <cell r="AN513">
            <v>164697</v>
          </cell>
          <cell r="AO513">
            <v>1.3698202500002168</v>
          </cell>
          <cell r="AQ513">
            <v>45534183</v>
          </cell>
          <cell r="AR513">
            <v>18857251</v>
          </cell>
          <cell r="AT513">
            <v>0.16864512222222222</v>
          </cell>
          <cell r="AU513">
            <v>6.9841670370370368E-2</v>
          </cell>
          <cell r="AV513">
            <v>521534</v>
          </cell>
          <cell r="AW513">
            <v>490153</v>
          </cell>
          <cell r="BE513">
            <v>1.0850218278770449</v>
          </cell>
          <cell r="BF513">
            <v>0.9875391826052381</v>
          </cell>
          <cell r="BI513">
            <v>1.4535611043628771</v>
          </cell>
          <cell r="BJ513">
            <v>0.61851894195975599</v>
          </cell>
          <cell r="BM513">
            <v>0.22250891959112365</v>
          </cell>
          <cell r="BN513">
            <v>0.1437155867656828</v>
          </cell>
        </row>
        <row r="514">
          <cell r="A514">
            <v>44405</v>
          </cell>
          <cell r="B514">
            <v>47791</v>
          </cell>
          <cell r="E514">
            <v>3287727</v>
          </cell>
          <cell r="F514">
            <v>558392</v>
          </cell>
          <cell r="I514">
            <v>2640676</v>
          </cell>
          <cell r="L514">
            <v>1824</v>
          </cell>
          <cell r="M514">
            <v>88659</v>
          </cell>
          <cell r="R514">
            <v>271132</v>
          </cell>
          <cell r="X514">
            <v>277809</v>
          </cell>
          <cell r="AA514">
            <v>185181</v>
          </cell>
          <cell r="AJ514">
            <v>0.2580772325454555</v>
          </cell>
          <cell r="AL514">
            <v>0.24872322454551704</v>
          </cell>
          <cell r="AM514">
            <v>243388</v>
          </cell>
          <cell r="AN514">
            <v>174546.85714285713</v>
          </cell>
          <cell r="AO514">
            <v>1.3943992116730015</v>
          </cell>
          <cell r="AQ514">
            <v>46053004</v>
          </cell>
          <cell r="AR514">
            <v>19354329</v>
          </cell>
          <cell r="AT514">
            <v>0.17056668148148149</v>
          </cell>
          <cell r="AU514">
            <v>7.1682700000000002E-2</v>
          </cell>
          <cell r="AV514">
            <v>518821</v>
          </cell>
          <cell r="AW514">
            <v>497078</v>
          </cell>
          <cell r="BE514">
            <v>1.0858299903864745</v>
          </cell>
          <cell r="BF514">
            <v>0.98898461563600415</v>
          </cell>
          <cell r="BI514">
            <v>1.4633831370125308</v>
          </cell>
          <cell r="BJ514">
            <v>0.62811399001348578</v>
          </cell>
          <cell r="BM514">
            <v>0.22321457155294189</v>
          </cell>
          <cell r="BN514">
            <v>0.14475910167614728</v>
          </cell>
        </row>
        <row r="515">
          <cell r="A515">
            <v>44406</v>
          </cell>
          <cell r="B515">
            <v>43479</v>
          </cell>
          <cell r="E515">
            <v>3331206</v>
          </cell>
          <cell r="F515">
            <v>554484</v>
          </cell>
          <cell r="I515">
            <v>2686170</v>
          </cell>
          <cell r="L515">
            <v>1893</v>
          </cell>
          <cell r="M515">
            <v>90552</v>
          </cell>
          <cell r="R515">
            <v>274157</v>
          </cell>
          <cell r="X515">
            <v>262954</v>
          </cell>
          <cell r="AA515">
            <v>173464</v>
          </cell>
          <cell r="AJ515">
            <v>0.25065143199741735</v>
          </cell>
          <cell r="AL515">
            <v>0.25533135034587989</v>
          </cell>
          <cell r="AM515">
            <v>238885.71428571429</v>
          </cell>
          <cell r="AN515">
            <v>166655.71428571429</v>
          </cell>
          <cell r="AO515">
            <v>1.43340848112876</v>
          </cell>
          <cell r="AQ515">
            <v>46567370</v>
          </cell>
          <cell r="AR515">
            <v>19867271</v>
          </cell>
          <cell r="AT515">
            <v>0.17247174074074073</v>
          </cell>
          <cell r="AU515">
            <v>7.358248518518519E-2</v>
          </cell>
          <cell r="AV515">
            <v>514366</v>
          </cell>
          <cell r="AW515">
            <v>512942</v>
          </cell>
          <cell r="BE515">
            <v>1.0867525347843492</v>
          </cell>
          <cell r="BF515">
            <v>0.99046545258462215</v>
          </cell>
          <cell r="BI515">
            <v>1.4734759583029355</v>
          </cell>
          <cell r="BJ515">
            <v>0.64386844081320393</v>
          </cell>
          <cell r="BM515">
            <v>0.22394666980434108</v>
          </cell>
          <cell r="BN515">
            <v>0.1459080769659406</v>
          </cell>
        </row>
        <row r="516">
          <cell r="A516">
            <v>44407</v>
          </cell>
          <cell r="B516">
            <v>41168</v>
          </cell>
          <cell r="E516">
            <v>3372374</v>
          </cell>
          <cell r="F516">
            <v>549343</v>
          </cell>
          <cell r="I516">
            <v>2730720</v>
          </cell>
          <cell r="L516">
            <v>1759</v>
          </cell>
          <cell r="M516">
            <v>92311</v>
          </cell>
          <cell r="R516">
            <v>278546</v>
          </cell>
          <cell r="X516">
            <v>252184</v>
          </cell>
          <cell r="AA516">
            <v>164999</v>
          </cell>
          <cell r="AJ516">
            <v>0.24950454245177245</v>
          </cell>
          <cell r="AL516">
            <v>0.2567861962940266</v>
          </cell>
          <cell r="AM516">
            <v>235734</v>
          </cell>
          <cell r="AN516">
            <v>161314.85714285713</v>
          </cell>
          <cell r="AO516">
            <v>1.4613285110573466</v>
          </cell>
          <cell r="AQ516">
            <v>47014920</v>
          </cell>
          <cell r="AR516">
            <v>20302847</v>
          </cell>
          <cell r="AT516">
            <v>0.17412933333333333</v>
          </cell>
          <cell r="AU516">
            <v>7.5195729629629629E-2</v>
          </cell>
          <cell r="AV516">
            <v>447550</v>
          </cell>
          <cell r="AW516">
            <v>435576</v>
          </cell>
          <cell r="BE516">
            <v>1.0875947395224828</v>
          </cell>
          <cell r="BF516">
            <v>0.99190067294677697</v>
          </cell>
          <cell r="BI516">
            <v>1.4854243627939869</v>
          </cell>
          <cell r="BJ516">
            <v>0.65883107146136466</v>
          </cell>
          <cell r="BM516">
            <v>0.22447912176790383</v>
          </cell>
          <cell r="BN516">
            <v>0.14671139461121124</v>
          </cell>
        </row>
        <row r="517">
          <cell r="A517">
            <v>44408</v>
          </cell>
          <cell r="B517">
            <v>37284</v>
          </cell>
          <cell r="E517">
            <v>3409658</v>
          </cell>
          <cell r="F517">
            <v>545447</v>
          </cell>
          <cell r="I517">
            <v>2770092</v>
          </cell>
          <cell r="L517">
            <v>1808</v>
          </cell>
          <cell r="M517">
            <v>94119</v>
          </cell>
          <cell r="R517">
            <v>278618</v>
          </cell>
          <cell r="X517">
            <v>241761</v>
          </cell>
          <cell r="AA517">
            <v>150222</v>
          </cell>
          <cell r="AJ517">
            <v>0.24819267484123497</v>
          </cell>
          <cell r="AL517">
            <v>0.2563337162440551</v>
          </cell>
          <cell r="AM517">
            <v>234171.85714285713</v>
          </cell>
          <cell r="AN517">
            <v>157067.57142857142</v>
          </cell>
          <cell r="AO517">
            <v>1.490898821526313</v>
          </cell>
          <cell r="AQ517">
            <v>47390494</v>
          </cell>
          <cell r="AR517">
            <v>20621294</v>
          </cell>
          <cell r="AT517">
            <v>0.17552034814814815</v>
          </cell>
          <cell r="AU517">
            <v>7.637516296296297E-2</v>
          </cell>
          <cell r="AV517">
            <v>375574</v>
          </cell>
          <cell r="AW517">
            <v>318447</v>
          </cell>
          <cell r="BE517">
            <v>1.088125798290263</v>
          </cell>
          <cell r="BF517">
            <v>0.9928885784237631</v>
          </cell>
          <cell r="BI517">
            <v>1.4968212056823831</v>
          </cell>
          <cell r="BJ517">
            <v>0.6717865072807343</v>
          </cell>
          <cell r="BM517">
            <v>0.2249610937962665</v>
          </cell>
          <cell r="BN517">
            <v>0.1474608917373347</v>
          </cell>
        </row>
        <row r="518">
          <cell r="A518">
            <v>44409</v>
          </cell>
          <cell r="B518">
            <v>30738</v>
          </cell>
          <cell r="E518">
            <v>3440396</v>
          </cell>
          <cell r="F518">
            <v>535135</v>
          </cell>
          <cell r="I518">
            <v>2809538</v>
          </cell>
          <cell r="L518">
            <v>1604</v>
          </cell>
          <cell r="M518">
            <v>95723</v>
          </cell>
          <cell r="R518">
            <v>280518</v>
          </cell>
          <cell r="X518">
            <v>178679</v>
          </cell>
          <cell r="AA518">
            <v>112661</v>
          </cell>
          <cell r="AJ518">
            <v>0.27283620773825901</v>
          </cell>
          <cell r="AL518">
            <v>0.25173920836033253</v>
          </cell>
          <cell r="AM518">
            <v>234915.71428571429</v>
          </cell>
          <cell r="AN518">
            <v>155427.85714285713</v>
          </cell>
          <cell r="AO518">
            <v>1.5114131958327015</v>
          </cell>
          <cell r="AQ518">
            <v>47562344</v>
          </cell>
          <cell r="AR518">
            <v>20707102</v>
          </cell>
          <cell r="AT518">
            <v>0.17615682962962964</v>
          </cell>
          <cell r="AU518">
            <v>7.6692970370370372E-2</v>
          </cell>
          <cell r="AV518">
            <v>171850</v>
          </cell>
          <cell r="AW518">
            <v>85808</v>
          </cell>
          <cell r="BE518">
            <v>1.0883552429117271</v>
          </cell>
          <cell r="BF518">
            <v>0.99315274611850513</v>
          </cell>
          <cell r="BI518">
            <v>1.5020861748490102</v>
          </cell>
          <cell r="BJ518">
            <v>0.67499868847573297</v>
          </cell>
          <cell r="BM518">
            <v>0.22513633526248963</v>
          </cell>
          <cell r="BN518">
            <v>0.14756115565274594</v>
          </cell>
        </row>
        <row r="519">
          <cell r="A519">
            <v>44410</v>
          </cell>
          <cell r="B519">
            <v>22404</v>
          </cell>
          <cell r="E519">
            <v>3462800</v>
          </cell>
          <cell r="F519">
            <v>523164</v>
          </cell>
          <cell r="I519">
            <v>2842345</v>
          </cell>
          <cell r="L519">
            <v>1568</v>
          </cell>
          <cell r="M519">
            <v>97291</v>
          </cell>
          <cell r="R519">
            <v>109374</v>
          </cell>
          <cell r="X519">
            <v>151216</v>
          </cell>
          <cell r="AA519">
            <v>106785</v>
          </cell>
          <cell r="AJ519">
            <v>0.2098047478578452</v>
          </cell>
          <cell r="AL519">
            <v>0.24970983145073097</v>
          </cell>
          <cell r="AM519">
            <v>233576.71428571429</v>
          </cell>
          <cell r="AN519">
            <v>153359.14285714287</v>
          </cell>
          <cell r="AO519">
            <v>1.5230700298272775</v>
          </cell>
          <cell r="AQ519">
            <v>47847179</v>
          </cell>
          <cell r="AR519">
            <v>21071096</v>
          </cell>
          <cell r="AT519">
            <v>0.17721177407407407</v>
          </cell>
          <cell r="AU519">
            <v>7.8041096296296297E-2</v>
          </cell>
          <cell r="AV519">
            <v>284835</v>
          </cell>
          <cell r="AW519">
            <v>363994</v>
          </cell>
          <cell r="BE519">
            <v>1.0888338766473034</v>
          </cell>
          <cell r="BF519">
            <v>0.99436601114951073</v>
          </cell>
          <cell r="BI519">
            <v>1.5121160891448671</v>
          </cell>
          <cell r="BJ519">
            <v>0.68884007408712578</v>
          </cell>
          <cell r="BM519">
            <v>0.22558151447043531</v>
          </cell>
          <cell r="BN519">
            <v>0.14845146767163805</v>
          </cell>
        </row>
        <row r="520">
          <cell r="A520">
            <v>44411</v>
          </cell>
          <cell r="B520">
            <v>33900</v>
          </cell>
          <cell r="E520">
            <v>3496700</v>
          </cell>
          <cell r="F520">
            <v>524142</v>
          </cell>
          <cell r="I520">
            <v>2873669</v>
          </cell>
          <cell r="L520">
            <v>1598</v>
          </cell>
          <cell r="M520">
            <v>98889</v>
          </cell>
          <cell r="R520">
            <v>130628</v>
          </cell>
          <cell r="X520">
            <v>247926</v>
          </cell>
          <cell r="AA520">
            <v>151712</v>
          </cell>
          <cell r="AJ520">
            <v>0.22344969415735078</v>
          </cell>
          <cell r="AL520">
            <v>0.24570153412744589</v>
          </cell>
          <cell r="AM520">
            <v>230361.28571428571</v>
          </cell>
          <cell r="AN520">
            <v>149289.14285714287</v>
          </cell>
          <cell r="AO520">
            <v>1.5430545135805491</v>
          </cell>
          <cell r="AQ520">
            <v>48148817</v>
          </cell>
          <cell r="AR520">
            <v>21496995</v>
          </cell>
          <cell r="AT520">
            <v>0.17832895185185185</v>
          </cell>
          <cell r="AU520">
            <v>7.9618499999999995E-2</v>
          </cell>
          <cell r="AV520">
            <v>301638</v>
          </cell>
          <cell r="AW520">
            <v>425899</v>
          </cell>
          <cell r="BE520">
            <v>1.0895378699368994</v>
          </cell>
          <cell r="BF520">
            <v>0.99551119172310865</v>
          </cell>
          <cell r="BI520">
            <v>1.5225628632770725</v>
          </cell>
          <cell r="BJ520">
            <v>0.70408624791346441</v>
          </cell>
          <cell r="BM520">
            <v>0.22602330669743467</v>
          </cell>
          <cell r="BN520">
            <v>0.14932020508587204</v>
          </cell>
        </row>
        <row r="521">
          <cell r="A521">
            <v>44412</v>
          </cell>
          <cell r="B521">
            <v>35867</v>
          </cell>
          <cell r="E521">
            <v>3532567</v>
          </cell>
          <cell r="F521">
            <v>524011</v>
          </cell>
          <cell r="I521">
            <v>2907920</v>
          </cell>
          <cell r="L521">
            <v>1747</v>
          </cell>
          <cell r="M521">
            <v>100636</v>
          </cell>
          <cell r="R521">
            <v>146820</v>
          </cell>
          <cell r="X521">
            <v>242328</v>
          </cell>
          <cell r="AA521">
            <v>148812</v>
          </cell>
          <cell r="AJ521">
            <v>0.24102222939010295</v>
          </cell>
          <cell r="AL521">
            <v>0.24273909314879716</v>
          </cell>
          <cell r="AM521">
            <v>225292.57142857142</v>
          </cell>
          <cell r="AN521">
            <v>144093.57142857142</v>
          </cell>
          <cell r="AO521">
            <v>1.5635157710019778</v>
          </cell>
          <cell r="AQ521">
            <v>48494768</v>
          </cell>
          <cell r="AR521">
            <v>21976626</v>
          </cell>
          <cell r="AT521">
            <v>0.17961025185185187</v>
          </cell>
          <cell r="AU521">
            <v>8.1394911111111107E-2</v>
          </cell>
          <cell r="AV521">
            <v>345951</v>
          </cell>
          <cell r="AW521">
            <v>479631</v>
          </cell>
          <cell r="BE521">
            <v>1.0901417790741059</v>
          </cell>
          <cell r="BF521">
            <v>0.99679458374524432</v>
          </cell>
          <cell r="BI521">
            <v>1.4518096351238492</v>
          </cell>
          <cell r="BJ521">
            <v>0.71638144885427602</v>
          </cell>
          <cell r="BM521">
            <v>0.2265139085676606</v>
          </cell>
          <cell r="BN521">
            <v>0.15018430280017953</v>
          </cell>
        </row>
        <row r="522">
          <cell r="A522">
            <v>44413</v>
          </cell>
          <cell r="B522">
            <v>35764</v>
          </cell>
          <cell r="E522">
            <v>3568331</v>
          </cell>
          <cell r="F522">
            <v>518310</v>
          </cell>
          <cell r="I522">
            <v>2947646</v>
          </cell>
          <cell r="L522">
            <v>1739</v>
          </cell>
          <cell r="M522">
            <v>102375</v>
          </cell>
          <cell r="R522">
            <v>172063</v>
          </cell>
          <cell r="X522">
            <v>248556</v>
          </cell>
          <cell r="AA522">
            <v>153917</v>
          </cell>
          <cell r="AJ522">
            <v>0.23235899868110735</v>
          </cell>
          <cell r="AL522">
            <v>0.23973620676407431</v>
          </cell>
          <cell r="AM522">
            <v>223235.71428571429</v>
          </cell>
          <cell r="AN522">
            <v>141301.14285714287</v>
          </cell>
          <cell r="AO522">
            <v>1.5798578112804667</v>
          </cell>
          <cell r="AQ522">
            <v>48856419</v>
          </cell>
          <cell r="AR522">
            <v>22283984</v>
          </cell>
          <cell r="AT522">
            <v>0.18094969999999999</v>
          </cell>
          <cell r="AU522">
            <v>8.253327407407407E-2</v>
          </cell>
          <cell r="AV522">
            <v>361651</v>
          </cell>
          <cell r="AW522">
            <v>307358</v>
          </cell>
          <cell r="BE522">
            <v>1.0909097717536649</v>
          </cell>
          <cell r="BF522">
            <v>0.99802214651230559</v>
          </cell>
          <cell r="BI522">
            <v>1.4588600663916957</v>
          </cell>
          <cell r="BJ522">
            <v>0.72616192825982462</v>
          </cell>
          <cell r="BM522">
            <v>0.22690981416238709</v>
          </cell>
          <cell r="BN522">
            <v>0.15069100442915034</v>
          </cell>
        </row>
        <row r="523">
          <cell r="A523">
            <v>44414</v>
          </cell>
          <cell r="B523">
            <v>39532</v>
          </cell>
          <cell r="E523">
            <v>3607863</v>
          </cell>
          <cell r="F523">
            <v>507375</v>
          </cell>
          <cell r="I523">
            <v>2996478</v>
          </cell>
          <cell r="L523">
            <v>1635</v>
          </cell>
          <cell r="M523">
            <v>104010</v>
          </cell>
          <cell r="R523">
            <v>196829</v>
          </cell>
          <cell r="X523">
            <v>237556</v>
          </cell>
          <cell r="AA523">
            <v>148980</v>
          </cell>
          <cell r="AJ523">
            <v>0.26535105383272922</v>
          </cell>
          <cell r="AL523">
            <v>0.2420015024319461</v>
          </cell>
          <cell r="AM523">
            <v>221146</v>
          </cell>
          <cell r="AN523">
            <v>139012.71428571429</v>
          </cell>
          <cell r="AO523">
            <v>1.5908329042872749</v>
          </cell>
          <cell r="AQ523">
            <v>49542688</v>
          </cell>
          <cell r="AR523">
            <v>23082021</v>
          </cell>
          <cell r="AT523">
            <v>0.18349143703703705</v>
          </cell>
          <cell r="AU523">
            <v>8.5488966666666666E-2</v>
          </cell>
          <cell r="AV523">
            <v>686269</v>
          </cell>
          <cell r="AW523">
            <v>798037</v>
          </cell>
          <cell r="BE523">
            <v>1.0922578440103379</v>
          </cell>
          <cell r="BF523">
            <v>1.0007176101810775</v>
          </cell>
          <cell r="BI523">
            <v>1.4800535482805701</v>
          </cell>
          <cell r="BJ523">
            <v>0.75531043245557683</v>
          </cell>
          <cell r="BM523">
            <v>0.22780574021819025</v>
          </cell>
          <cell r="BN523">
            <v>0.15233382937911813</v>
          </cell>
        </row>
        <row r="524">
          <cell r="A524">
            <v>44415</v>
          </cell>
          <cell r="B524">
            <v>31753</v>
          </cell>
          <cell r="E524">
            <v>3639616</v>
          </cell>
          <cell r="F524">
            <v>497824</v>
          </cell>
          <cell r="I524">
            <v>3036194</v>
          </cell>
          <cell r="L524">
            <v>1588</v>
          </cell>
          <cell r="M524">
            <v>105598</v>
          </cell>
          <cell r="R524">
            <v>218183</v>
          </cell>
          <cell r="X524">
            <v>235787</v>
          </cell>
          <cell r="AA524">
            <v>144055</v>
          </cell>
          <cell r="AJ524">
            <v>0.22042275519766755</v>
          </cell>
          <cell r="AL524">
            <v>0.23782476766481681</v>
          </cell>
          <cell r="AM524">
            <v>220292.57142857142</v>
          </cell>
          <cell r="AN524">
            <v>138131.71428571429</v>
          </cell>
          <cell r="AO524">
            <v>1.594800821576094</v>
          </cell>
          <cell r="AQ524">
            <v>49964745</v>
          </cell>
          <cell r="AR524">
            <v>23528130</v>
          </cell>
          <cell r="AT524">
            <v>0.1850546111111111</v>
          </cell>
          <cell r="AU524">
            <v>8.7141222222222217E-2</v>
          </cell>
          <cell r="AV524">
            <v>422057</v>
          </cell>
          <cell r="AW524">
            <v>446109</v>
          </cell>
          <cell r="BE524">
            <v>1.0863821553360513</v>
          </cell>
          <cell r="BF524">
            <v>0.99601705924164807</v>
          </cell>
          <cell r="BI524">
            <v>1.4948703385844899</v>
          </cell>
          <cell r="BJ524">
            <v>0.77359980428422026</v>
          </cell>
          <cell r="BM524">
            <v>0.22844188947510982</v>
          </cell>
          <cell r="BN524">
            <v>0.15320725289027787</v>
          </cell>
        </row>
        <row r="525">
          <cell r="A525">
            <v>44416</v>
          </cell>
          <cell r="B525">
            <v>26415</v>
          </cell>
          <cell r="E525">
            <v>3666031</v>
          </cell>
          <cell r="F525">
            <v>474233</v>
          </cell>
          <cell r="I525">
            <v>3084702</v>
          </cell>
          <cell r="L525">
            <v>1498</v>
          </cell>
          <cell r="M525">
            <v>107096</v>
          </cell>
          <cell r="R525">
            <v>238649</v>
          </cell>
          <cell r="X525">
            <v>166944</v>
          </cell>
          <cell r="AA525">
            <v>102565</v>
          </cell>
          <cell r="AJ525">
            <v>0.25754399649003074</v>
          </cell>
          <cell r="AL525">
            <v>0.23581612539793023</v>
          </cell>
          <cell r="AM525">
            <v>218616.14285714287</v>
          </cell>
          <cell r="AN525">
            <v>136689.42857142858</v>
          </cell>
          <cell r="AO525">
            <v>1.5993639386889571</v>
          </cell>
          <cell r="AQ525">
            <v>50630315</v>
          </cell>
          <cell r="AR525">
            <v>24212024</v>
          </cell>
          <cell r="AT525">
            <v>0.18751968518518519</v>
          </cell>
          <cell r="AU525">
            <v>8.9674162962962961E-2</v>
          </cell>
          <cell r="AV525">
            <v>665570</v>
          </cell>
          <cell r="AW525">
            <v>683894</v>
          </cell>
          <cell r="BE525">
            <v>1.0906639868624231</v>
          </cell>
          <cell r="BF525">
            <v>1.0019247476109163</v>
          </cell>
          <cell r="BI525">
            <v>1.5254265166371399</v>
          </cell>
          <cell r="BJ525">
            <v>0.80632177204732891</v>
          </cell>
          <cell r="BM525">
            <v>0.22922344692772526</v>
          </cell>
          <cell r="BN525">
            <v>0.15379477809196795</v>
          </cell>
        </row>
        <row r="526">
          <cell r="A526">
            <v>44417</v>
          </cell>
          <cell r="B526">
            <v>20709</v>
          </cell>
          <cell r="E526">
            <v>3686740</v>
          </cell>
          <cell r="F526">
            <v>448508</v>
          </cell>
          <cell r="I526">
            <v>3129661</v>
          </cell>
          <cell r="L526">
            <v>1475</v>
          </cell>
          <cell r="M526">
            <v>108571</v>
          </cell>
          <cell r="R526">
            <v>256748</v>
          </cell>
          <cell r="X526">
            <v>145202</v>
          </cell>
          <cell r="AA526">
            <v>99387</v>
          </cell>
          <cell r="AJ526">
            <v>0.20836729149687586</v>
          </cell>
          <cell r="AL526">
            <v>0.23586833335439863</v>
          </cell>
          <cell r="AM526">
            <v>217757</v>
          </cell>
          <cell r="AN526">
            <v>135632.57142857142</v>
          </cell>
          <cell r="AO526">
            <v>1.6054919383039052</v>
          </cell>
          <cell r="AQ526">
            <v>50837608</v>
          </cell>
          <cell r="AR526">
            <v>24615964</v>
          </cell>
          <cell r="AT526">
            <v>0.18828743703703704</v>
          </cell>
          <cell r="AU526">
            <v>9.1170237037037041E-2</v>
          </cell>
          <cell r="AV526">
            <v>207293</v>
          </cell>
          <cell r="AW526">
            <v>403940</v>
          </cell>
          <cell r="BE526">
            <v>1.0914020223807228</v>
          </cell>
          <cell r="BF526">
            <v>1.0032244799028298</v>
          </cell>
          <cell r="BI526">
            <v>1.5285367192455639</v>
          </cell>
          <cell r="BJ526">
            <v>0.82052368976417211</v>
          </cell>
          <cell r="BM526">
            <v>0.22967707038953714</v>
          </cell>
          <cell r="BN526">
            <v>0.15488241654873322</v>
          </cell>
        </row>
        <row r="527">
          <cell r="A527">
            <v>44418</v>
          </cell>
          <cell r="B527">
            <v>32081</v>
          </cell>
          <cell r="E527">
            <v>3718821</v>
          </cell>
          <cell r="F527">
            <v>437055</v>
          </cell>
          <cell r="I527">
            <v>3171147</v>
          </cell>
          <cell r="L527">
            <v>2048</v>
          </cell>
          <cell r="M527">
            <v>110619</v>
          </cell>
          <cell r="R527">
            <v>273575</v>
          </cell>
          <cell r="X527">
            <v>241152</v>
          </cell>
          <cell r="AA527">
            <v>146150</v>
          </cell>
          <cell r="AJ527">
            <v>0.21950735545672254</v>
          </cell>
          <cell r="AL527">
            <v>0.23533107453812299</v>
          </cell>
          <cell r="AM527">
            <v>216789.28571428571</v>
          </cell>
          <cell r="AN527">
            <v>134838</v>
          </cell>
          <cell r="AO527">
            <v>1.607775891916861</v>
          </cell>
          <cell r="AQ527">
            <v>51443042</v>
          </cell>
          <cell r="AR527">
            <v>25249992</v>
          </cell>
          <cell r="AT527">
            <v>0.19052978518518518</v>
          </cell>
          <cell r="AU527">
            <v>9.351848888888889E-2</v>
          </cell>
          <cell r="AV527">
            <v>605434</v>
          </cell>
          <cell r="AW527">
            <v>634028</v>
          </cell>
          <cell r="BE527">
            <v>1.0928263492296924</v>
          </cell>
          <cell r="BF527">
            <v>1.0056469248973967</v>
          </cell>
          <cell r="BI527">
            <v>1.537327827451539</v>
          </cell>
          <cell r="BJ527">
            <v>0.841612018860325</v>
          </cell>
          <cell r="BM527">
            <v>0.23047806818484454</v>
          </cell>
          <cell r="BN527">
            <v>0.1560084253238905</v>
          </cell>
        </row>
        <row r="528">
          <cell r="A528">
            <v>44419</v>
          </cell>
          <cell r="B528">
            <v>30625</v>
          </cell>
          <cell r="E528">
            <v>3749446</v>
          </cell>
          <cell r="F528">
            <v>426170</v>
          </cell>
          <cell r="I528">
            <v>3211078</v>
          </cell>
          <cell r="L528">
            <v>1579</v>
          </cell>
          <cell r="M528">
            <v>112198</v>
          </cell>
          <cell r="R528">
            <v>286417</v>
          </cell>
          <cell r="X528">
            <v>210815</v>
          </cell>
          <cell r="AA528">
            <v>135459</v>
          </cell>
          <cell r="AJ528">
            <v>0.22608316907699008</v>
          </cell>
          <cell r="AL528">
            <v>0.23307465881723308</v>
          </cell>
          <cell r="AM528">
            <v>212287.42857142858</v>
          </cell>
          <cell r="AN528">
            <v>132930.42857142858</v>
          </cell>
          <cell r="AO528">
            <v>1.596981450017356</v>
          </cell>
          <cell r="AQ528">
            <v>51795171</v>
          </cell>
          <cell r="AR528">
            <v>25502849</v>
          </cell>
          <cell r="AT528">
            <v>0.19183396666666666</v>
          </cell>
          <cell r="AU528">
            <v>9.4454996296296292E-2</v>
          </cell>
          <cell r="AV528">
            <v>352129</v>
          </cell>
          <cell r="AW528">
            <v>252857</v>
          </cell>
          <cell r="BE528">
            <v>1.093324727457917</v>
          </cell>
          <cell r="BF528">
            <v>1.0066035115239753</v>
          </cell>
          <cell r="BI528">
            <v>1.5420093198155245</v>
          </cell>
          <cell r="BJ528">
            <v>0.84935309967290096</v>
          </cell>
          <cell r="BM528">
            <v>0.23081272974054148</v>
          </cell>
          <cell r="BN528">
            <v>0.15646334790168179</v>
          </cell>
        </row>
        <row r="529">
          <cell r="A529">
            <v>44420</v>
          </cell>
          <cell r="B529">
            <v>24709</v>
          </cell>
          <cell r="E529">
            <v>3774155</v>
          </cell>
          <cell r="F529">
            <v>412776</v>
          </cell>
          <cell r="I529">
            <v>3247715</v>
          </cell>
          <cell r="L529">
            <v>1466</v>
          </cell>
          <cell r="M529">
            <v>113664</v>
          </cell>
          <cell r="R529">
            <v>302070</v>
          </cell>
          <cell r="X529">
            <v>153717</v>
          </cell>
          <cell r="AA529">
            <v>136252</v>
          </cell>
          <cell r="AJ529">
            <v>0.18134779672958928</v>
          </cell>
          <cell r="AL529">
            <v>0.22547455874362435</v>
          </cell>
          <cell r="AM529">
            <v>198739</v>
          </cell>
          <cell r="AN529">
            <v>130406.85714285714</v>
          </cell>
          <cell r="AO529">
            <v>1.5239919460852189</v>
          </cell>
          <cell r="AQ529">
            <v>52027456</v>
          </cell>
          <cell r="AR529">
            <v>26144162</v>
          </cell>
          <cell r="AT529">
            <v>0.19269428148148149</v>
          </cell>
          <cell r="AU529">
            <v>9.683022962962963E-2</v>
          </cell>
          <cell r="AV529">
            <v>232285</v>
          </cell>
          <cell r="AW529">
            <v>641313</v>
          </cell>
          <cell r="BE529">
            <v>1.0946782464711826</v>
          </cell>
          <cell r="BF529">
            <v>1.0085514078504103</v>
          </cell>
          <cell r="BI529">
            <v>1.5443798746788786</v>
          </cell>
          <cell r="BJ529">
            <v>0.86883880094189658</v>
          </cell>
          <cell r="BM529">
            <v>0.2314218295468897</v>
          </cell>
          <cell r="BN529">
            <v>0.15787864196725504</v>
          </cell>
        </row>
        <row r="530">
          <cell r="A530">
            <v>44421</v>
          </cell>
          <cell r="B530">
            <v>30788</v>
          </cell>
          <cell r="E530">
            <v>3804943</v>
          </cell>
          <cell r="F530">
            <v>400129</v>
          </cell>
          <cell r="I530">
            <v>3289718</v>
          </cell>
          <cell r="L530">
            <v>1432</v>
          </cell>
          <cell r="M530">
            <v>115096</v>
          </cell>
          <cell r="R530">
            <v>308852</v>
          </cell>
          <cell r="X530">
            <v>226031</v>
          </cell>
          <cell r="AA530">
            <v>146481</v>
          </cell>
          <cell r="AJ530">
            <v>0.21018425597859108</v>
          </cell>
          <cell r="AL530">
            <v>0.21648840170088615</v>
          </cell>
          <cell r="AM530">
            <v>197092.57142857142</v>
          </cell>
          <cell r="AN530">
            <v>130049.85714285714</v>
          </cell>
          <cell r="AO530">
            <v>1.5155154781298161</v>
          </cell>
          <cell r="AQ530">
            <v>52741571</v>
          </cell>
          <cell r="AR530">
            <v>27055840</v>
          </cell>
          <cell r="AT530">
            <v>0.19533915185185186</v>
          </cell>
          <cell r="AU530">
            <v>0.10020681481481482</v>
          </cell>
          <cell r="AV530">
            <v>714115</v>
          </cell>
          <cell r="AW530">
            <v>911678</v>
          </cell>
          <cell r="BE530">
            <v>1.0957498958307801</v>
          </cell>
          <cell r="BF530">
            <v>1.0114313803987571</v>
          </cell>
          <cell r="BI530">
            <v>1.5521270153395532</v>
          </cell>
          <cell r="BJ530">
            <v>0.89519550426217975</v>
          </cell>
          <cell r="BM530">
            <v>0.23223679283897578</v>
          </cell>
          <cell r="BN530">
            <v>0.1593399154590997</v>
          </cell>
        </row>
        <row r="531">
          <cell r="A531">
            <v>44422</v>
          </cell>
          <cell r="B531">
            <v>28598</v>
          </cell>
          <cell r="E531">
            <v>3833541</v>
          </cell>
          <cell r="F531">
            <v>395577</v>
          </cell>
          <cell r="I531">
            <v>3321598</v>
          </cell>
          <cell r="L531">
            <v>1270</v>
          </cell>
          <cell r="M531">
            <v>116366</v>
          </cell>
          <cell r="R531">
            <v>302433</v>
          </cell>
          <cell r="X531">
            <v>222582</v>
          </cell>
          <cell r="AA531">
            <v>126416</v>
          </cell>
          <cell r="AJ531">
            <v>0.22622136438425516</v>
          </cell>
          <cell r="AL531">
            <v>0.21723179980060714</v>
          </cell>
          <cell r="AM531">
            <v>195206.14285714287</v>
          </cell>
          <cell r="AN531">
            <v>127530</v>
          </cell>
          <cell r="AO531">
            <v>1.5306684141546527</v>
          </cell>
          <cell r="AQ531">
            <v>53365941</v>
          </cell>
          <cell r="AR531">
            <v>27899974</v>
          </cell>
          <cell r="AT531">
            <v>0.19765163333333333</v>
          </cell>
          <cell r="AU531">
            <v>0.10333323703703703</v>
          </cell>
          <cell r="AV531">
            <v>624370</v>
          </cell>
          <cell r="AW531">
            <v>844134</v>
          </cell>
          <cell r="BE531">
            <v>1.0968957572489522</v>
          </cell>
          <cell r="BF531">
            <v>1.0139838667069727</v>
          </cell>
          <cell r="BI531">
            <v>1.5527713791873767</v>
          </cell>
          <cell r="BJ531">
            <v>0.91906351453760449</v>
          </cell>
          <cell r="BM531">
            <v>0.23303635232730596</v>
          </cell>
          <cell r="BN531">
            <v>0.16074384225985308</v>
          </cell>
        </row>
        <row r="532">
          <cell r="A532">
            <v>44423</v>
          </cell>
          <cell r="B532">
            <v>20813</v>
          </cell>
          <cell r="E532">
            <v>3854354</v>
          </cell>
          <cell r="F532">
            <v>384807</v>
          </cell>
          <cell r="I532">
            <v>3351959</v>
          </cell>
          <cell r="L532">
            <v>1222</v>
          </cell>
          <cell r="M532">
            <v>117588</v>
          </cell>
          <cell r="R532">
            <v>300912</v>
          </cell>
          <cell r="X532">
            <v>159178</v>
          </cell>
          <cell r="AA532">
            <v>89768</v>
          </cell>
          <cell r="AJ532">
            <v>0.23185322163800018</v>
          </cell>
          <cell r="AL532">
            <v>0.21402456833800615</v>
          </cell>
          <cell r="AM532">
            <v>194096.71428571429</v>
          </cell>
          <cell r="AN532">
            <v>125701.85714285714</v>
          </cell>
          <cell r="AO532">
            <v>1.5441037920794443</v>
          </cell>
          <cell r="AQ532">
            <v>53688122</v>
          </cell>
          <cell r="AR532">
            <v>28112285</v>
          </cell>
          <cell r="AT532">
            <v>0.19884489629629629</v>
          </cell>
          <cell r="AU532">
            <v>0.10411957407407407</v>
          </cell>
          <cell r="AV532">
            <v>322181</v>
          </cell>
          <cell r="AW532">
            <v>212311</v>
          </cell>
          <cell r="BE532">
            <v>1.097537793682307</v>
          </cell>
          <cell r="BF532">
            <v>1.0147266681372908</v>
          </cell>
          <cell r="BI532">
            <v>1.5540418119130497</v>
          </cell>
          <cell r="BJ532">
            <v>0.92514396611979322</v>
          </cell>
          <cell r="BM532">
            <v>0.23323882883209751</v>
          </cell>
          <cell r="BN532">
            <v>0.16100700603968299</v>
          </cell>
        </row>
        <row r="533">
          <cell r="A533">
            <v>44424</v>
          </cell>
          <cell r="B533">
            <v>17384</v>
          </cell>
          <cell r="E533">
            <v>3871738</v>
          </cell>
          <cell r="F533">
            <v>371021</v>
          </cell>
          <cell r="I533">
            <v>3381884</v>
          </cell>
          <cell r="L533">
            <v>1245</v>
          </cell>
          <cell r="M533">
            <v>118833</v>
          </cell>
          <cell r="R533">
            <v>306164</v>
          </cell>
          <cell r="X533">
            <v>129010</v>
          </cell>
          <cell r="AA533">
            <v>78377</v>
          </cell>
          <cell r="AJ533">
            <v>0.22179976268548171</v>
          </cell>
          <cell r="AL533">
            <v>0.21538869930597518</v>
          </cell>
          <cell r="AM533">
            <v>191783.57142857142</v>
          </cell>
          <cell r="AN533">
            <v>122700.42857142857</v>
          </cell>
          <cell r="AO533">
            <v>1.5630228326132287</v>
          </cell>
          <cell r="AQ533">
            <v>54028976</v>
          </cell>
          <cell r="AR533">
            <v>28609254</v>
          </cell>
          <cell r="AT533">
            <v>0.20010731851851851</v>
          </cell>
          <cell r="AU533">
            <v>0.1059602</v>
          </cell>
          <cell r="AV533">
            <v>340854</v>
          </cell>
          <cell r="AW533">
            <v>496969</v>
          </cell>
          <cell r="BE533">
            <v>1.0992957343725744</v>
          </cell>
          <cell r="BF533">
            <v>1.0164989065636141</v>
          </cell>
          <cell r="BI533">
            <v>1.5558642102312512</v>
          </cell>
          <cell r="BJ533">
            <v>0.93984810096191718</v>
          </cell>
          <cell r="BM533">
            <v>0.23375638735889628</v>
          </cell>
          <cell r="BN533">
            <v>0.16205376874009597</v>
          </cell>
        </row>
        <row r="534">
          <cell r="A534">
            <v>44425</v>
          </cell>
          <cell r="B534">
            <v>20741</v>
          </cell>
          <cell r="E534">
            <v>3892479</v>
          </cell>
          <cell r="F534">
            <v>358357</v>
          </cell>
          <cell r="I534">
            <v>3414109</v>
          </cell>
          <cell r="L534">
            <v>1180</v>
          </cell>
          <cell r="M534">
            <v>120013</v>
          </cell>
          <cell r="R534">
            <v>293179</v>
          </cell>
          <cell r="X534">
            <v>182216</v>
          </cell>
          <cell r="AA534">
            <v>101426</v>
          </cell>
          <cell r="AJ534">
            <v>0.20449391674718514</v>
          </cell>
          <cell r="AL534">
            <v>0.21329216302557547</v>
          </cell>
          <cell r="AM534">
            <v>183364.14285714287</v>
          </cell>
          <cell r="AN534">
            <v>116311.28571428571</v>
          </cell>
          <cell r="AO534">
            <v>1.5764948494127216</v>
          </cell>
          <cell r="AQ534">
            <v>54446247</v>
          </cell>
          <cell r="AR534">
            <v>28853053</v>
          </cell>
          <cell r="AT534">
            <v>0.20165276666666668</v>
          </cell>
          <cell r="AU534">
            <v>0.10686315925925927</v>
          </cell>
          <cell r="AV534">
            <v>417271</v>
          </cell>
          <cell r="AW534">
            <v>243799</v>
          </cell>
          <cell r="BE534">
            <v>1.1002781930929679</v>
          </cell>
          <cell r="BF534">
            <v>1.0175664708557672</v>
          </cell>
          <cell r="BI534">
            <v>1.5575949605610657</v>
          </cell>
          <cell r="BJ534">
            <v>0.94599619199145479</v>
          </cell>
          <cell r="BM534">
            <v>0.23404929161525492</v>
          </cell>
          <cell r="BN534">
            <v>0.16236448944417231</v>
          </cell>
        </row>
        <row r="535">
          <cell r="A535">
            <v>44426</v>
          </cell>
          <cell r="B535">
            <v>15768</v>
          </cell>
          <cell r="E535">
            <v>3908247</v>
          </cell>
          <cell r="F535">
            <v>343203</v>
          </cell>
          <cell r="I535">
            <v>3443903</v>
          </cell>
          <cell r="L535">
            <v>1128</v>
          </cell>
          <cell r="M535">
            <v>121141</v>
          </cell>
          <cell r="R535">
            <v>282964</v>
          </cell>
          <cell r="X535">
            <v>137182</v>
          </cell>
          <cell r="AA535">
            <v>78626</v>
          </cell>
          <cell r="AJ535">
            <v>0.2005443491974665</v>
          </cell>
          <cell r="AL535">
            <v>0.20968091202699954</v>
          </cell>
          <cell r="AM535">
            <v>172845.14285714287</v>
          </cell>
          <cell r="AN535">
            <v>108192.28571428571</v>
          </cell>
          <cell r="AO535">
            <v>1.5975736321311529</v>
          </cell>
          <cell r="AQ535">
            <v>54992421</v>
          </cell>
          <cell r="AR535">
            <v>29527386</v>
          </cell>
          <cell r="AT535">
            <v>0.20367563333333333</v>
          </cell>
          <cell r="AU535">
            <v>0.10936068888888889</v>
          </cell>
          <cell r="AV535">
            <v>546174</v>
          </cell>
          <cell r="AW535">
            <v>674333</v>
          </cell>
          <cell r="BE535">
            <v>1.1023350245512553</v>
          </cell>
          <cell r="BF535">
            <v>1.019946022642167</v>
          </cell>
          <cell r="BI535">
            <v>1.5738591888679783</v>
          </cell>
          <cell r="BJ535">
            <v>0.96443042304607551</v>
          </cell>
          <cell r="BM535">
            <v>0.23494350098208527</v>
          </cell>
          <cell r="BN535">
            <v>0.16373937172338593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">
          <cell r="M3">
            <v>43892</v>
          </cell>
          <cell r="N3">
            <v>43903</v>
          </cell>
        </row>
        <row r="4">
          <cell r="M4">
            <v>43892</v>
          </cell>
          <cell r="N4">
            <v>43906</v>
          </cell>
        </row>
        <row r="5">
          <cell r="M5">
            <v>43896</v>
          </cell>
          <cell r="N5">
            <v>43903</v>
          </cell>
        </row>
        <row r="6">
          <cell r="M6">
            <v>43896</v>
          </cell>
        </row>
        <row r="7">
          <cell r="M7">
            <v>43898</v>
          </cell>
        </row>
        <row r="8">
          <cell r="M8">
            <v>43898</v>
          </cell>
          <cell r="N8">
            <v>43901</v>
          </cell>
        </row>
        <row r="9">
          <cell r="M9">
            <v>43899</v>
          </cell>
        </row>
        <row r="10">
          <cell r="M10">
            <v>43899</v>
          </cell>
        </row>
        <row r="11">
          <cell r="M11">
            <v>43899</v>
          </cell>
        </row>
        <row r="12">
          <cell r="M12">
            <v>43899</v>
          </cell>
        </row>
        <row r="13">
          <cell r="M13">
            <v>43899</v>
          </cell>
        </row>
        <row r="14">
          <cell r="M14">
            <v>43899</v>
          </cell>
        </row>
        <row r="15">
          <cell r="M15">
            <v>43899</v>
          </cell>
        </row>
        <row r="16">
          <cell r="M16">
            <v>43899</v>
          </cell>
          <cell r="N16">
            <v>43901</v>
          </cell>
        </row>
        <row r="17">
          <cell r="M17">
            <v>43899</v>
          </cell>
        </row>
        <row r="18">
          <cell r="M18">
            <v>43899</v>
          </cell>
        </row>
        <row r="19">
          <cell r="M19">
            <v>43899</v>
          </cell>
        </row>
        <row r="20">
          <cell r="M20">
            <v>43899</v>
          </cell>
        </row>
        <row r="21">
          <cell r="M21">
            <v>43899</v>
          </cell>
          <cell r="N21">
            <v>43902</v>
          </cell>
        </row>
        <row r="22">
          <cell r="M22">
            <v>43900</v>
          </cell>
        </row>
        <row r="23">
          <cell r="M23">
            <v>43900</v>
          </cell>
        </row>
        <row r="24">
          <cell r="M24">
            <v>43900</v>
          </cell>
        </row>
        <row r="25">
          <cell r="M25">
            <v>43900</v>
          </cell>
        </row>
        <row r="26">
          <cell r="M26">
            <v>43900</v>
          </cell>
        </row>
        <row r="27">
          <cell r="M27">
            <v>43900</v>
          </cell>
          <cell r="O27">
            <v>43901</v>
          </cell>
        </row>
        <row r="28">
          <cell r="M28">
            <v>43900</v>
          </cell>
        </row>
        <row r="29">
          <cell r="M29">
            <v>43900</v>
          </cell>
        </row>
        <row r="30">
          <cell r="M30">
            <v>43901</v>
          </cell>
        </row>
        <row r="31">
          <cell r="M31">
            <v>43901</v>
          </cell>
        </row>
        <row r="32">
          <cell r="M32">
            <v>43901</v>
          </cell>
        </row>
        <row r="33">
          <cell r="M33">
            <v>43901</v>
          </cell>
        </row>
        <row r="34">
          <cell r="M34">
            <v>43901</v>
          </cell>
        </row>
        <row r="35">
          <cell r="M35">
            <v>43901</v>
          </cell>
        </row>
        <row r="36">
          <cell r="M36">
            <v>43901</v>
          </cell>
        </row>
        <row r="37">
          <cell r="M37">
            <v>43903</v>
          </cell>
          <cell r="O37">
            <v>43902</v>
          </cell>
        </row>
        <row r="38">
          <cell r="M38">
            <v>43903</v>
          </cell>
          <cell r="O38">
            <v>43902</v>
          </cell>
        </row>
        <row r="39">
          <cell r="M39">
            <v>43903</v>
          </cell>
        </row>
        <row r="40">
          <cell r="M40">
            <v>43903</v>
          </cell>
        </row>
        <row r="41">
          <cell r="M41">
            <v>43903</v>
          </cell>
        </row>
        <row r="42">
          <cell r="M42">
            <v>43903</v>
          </cell>
        </row>
        <row r="43">
          <cell r="M43">
            <v>43903</v>
          </cell>
        </row>
        <row r="44">
          <cell r="M44">
            <v>43903</v>
          </cell>
        </row>
        <row r="45">
          <cell r="M45">
            <v>43903</v>
          </cell>
        </row>
        <row r="46">
          <cell r="M46">
            <v>43903</v>
          </cell>
        </row>
        <row r="47">
          <cell r="M47">
            <v>43903</v>
          </cell>
        </row>
        <row r="48">
          <cell r="M48">
            <v>43903</v>
          </cell>
        </row>
        <row r="49">
          <cell r="M49">
            <v>43903</v>
          </cell>
        </row>
        <row r="50">
          <cell r="M50">
            <v>43903</v>
          </cell>
        </row>
        <row r="51">
          <cell r="M51">
            <v>43903</v>
          </cell>
        </row>
        <row r="52">
          <cell r="M52">
            <v>43903</v>
          </cell>
          <cell r="O52">
            <v>43901</v>
          </cell>
        </row>
        <row r="53">
          <cell r="M53">
            <v>43903</v>
          </cell>
        </row>
        <row r="54">
          <cell r="M54">
            <v>43903</v>
          </cell>
        </row>
        <row r="55">
          <cell r="M55">
            <v>43903</v>
          </cell>
        </row>
        <row r="56">
          <cell r="M56">
            <v>43903</v>
          </cell>
        </row>
        <row r="57">
          <cell r="M57">
            <v>43903</v>
          </cell>
        </row>
        <row r="58">
          <cell r="M58">
            <v>43903</v>
          </cell>
        </row>
        <row r="59">
          <cell r="M59">
            <v>43903</v>
          </cell>
        </row>
        <row r="60">
          <cell r="M60">
            <v>43903</v>
          </cell>
        </row>
        <row r="61">
          <cell r="M61">
            <v>43903</v>
          </cell>
        </row>
        <row r="62">
          <cell r="M62">
            <v>43903</v>
          </cell>
        </row>
        <row r="63">
          <cell r="M63">
            <v>43903</v>
          </cell>
        </row>
        <row r="64">
          <cell r="M64">
            <v>43903</v>
          </cell>
        </row>
        <row r="65">
          <cell r="M65">
            <v>43903</v>
          </cell>
        </row>
        <row r="66">
          <cell r="M66">
            <v>43903</v>
          </cell>
        </row>
        <row r="67">
          <cell r="M67">
            <v>43903</v>
          </cell>
        </row>
        <row r="68">
          <cell r="M68">
            <v>43903</v>
          </cell>
        </row>
        <row r="69">
          <cell r="M69">
            <v>43903</v>
          </cell>
        </row>
        <row r="70">
          <cell r="M70">
            <v>43903</v>
          </cell>
        </row>
        <row r="71">
          <cell r="M71">
            <v>43903</v>
          </cell>
        </row>
        <row r="72">
          <cell r="M72">
            <v>43904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8DE9-27FA-4810-8623-85672CFC2B7E}">
  <sheetPr>
    <outlinePr summaryBelow="0" summaryRight="0"/>
  </sheetPr>
  <dimension ref="A1:CO14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14.453125" defaultRowHeight="15.75" customHeight="1"/>
  <cols>
    <col min="1" max="1" width="10.7265625" style="17" customWidth="1"/>
    <col min="2" max="2" width="10.81640625" style="17" customWidth="1"/>
    <col min="3" max="4" width="10.81640625" style="17" hidden="1" customWidth="1"/>
    <col min="5" max="8" width="10.81640625" style="17" customWidth="1"/>
    <col min="9" max="9" width="9.54296875" style="17" customWidth="1"/>
    <col min="10" max="10" width="15" style="17" customWidth="1"/>
    <col min="11" max="11" width="14" style="17" customWidth="1"/>
    <col min="12" max="13" width="10.81640625" style="17" customWidth="1"/>
    <col min="14" max="14" width="15" style="17" customWidth="1"/>
    <col min="15" max="15" width="14" style="17" customWidth="1"/>
    <col min="16" max="17" width="11.54296875" style="17" hidden="1" customWidth="1"/>
    <col min="18" max="21" width="11.54296875" style="17" customWidth="1"/>
    <col min="22" max="23" width="11.54296875" style="17" hidden="1" customWidth="1"/>
    <col min="24" max="29" width="13.453125" style="17" customWidth="1"/>
    <col min="30" max="30" width="11.7265625" style="17" hidden="1" customWidth="1"/>
    <col min="31" max="33" width="11.7265625" style="17" customWidth="1"/>
    <col min="34" max="35" width="12.08984375" style="17" customWidth="1"/>
    <col min="36" max="37" width="13.453125" style="17" customWidth="1"/>
    <col min="38" max="42" width="14.453125" style="17"/>
    <col min="43" max="45" width="11.7265625" style="17" customWidth="1"/>
    <col min="46" max="80" width="14.453125" style="17"/>
    <col min="81" max="82" width="10.453125" style="17" customWidth="1"/>
    <col min="83" max="16384" width="14.453125" style="17"/>
  </cols>
  <sheetData>
    <row r="1" spans="1:93" ht="40.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5" t="s">
        <v>6</v>
      </c>
      <c r="I1" s="6" t="s">
        <v>7</v>
      </c>
      <c r="J1" s="3" t="s">
        <v>8</v>
      </c>
      <c r="K1" s="3" t="s">
        <v>9</v>
      </c>
      <c r="L1" s="5" t="s">
        <v>10</v>
      </c>
      <c r="M1" s="6" t="s">
        <v>11</v>
      </c>
      <c r="N1" s="7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8" t="s">
        <v>19</v>
      </c>
      <c r="V1" s="9" t="s">
        <v>20</v>
      </c>
      <c r="W1" s="10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1" t="s">
        <v>36</v>
      </c>
      <c r="AM1" s="11" t="s">
        <v>37</v>
      </c>
      <c r="AN1" s="11" t="s">
        <v>38</v>
      </c>
      <c r="AO1" s="12" t="s">
        <v>39</v>
      </c>
      <c r="AP1" s="12"/>
      <c r="AQ1" s="4" t="s">
        <v>40</v>
      </c>
      <c r="AR1" s="4" t="s">
        <v>41</v>
      </c>
      <c r="AS1" s="13" t="s">
        <v>42</v>
      </c>
      <c r="AT1" s="13" t="s">
        <v>43</v>
      </c>
      <c r="AU1" s="13" t="s">
        <v>44</v>
      </c>
      <c r="AV1" s="13" t="s">
        <v>45</v>
      </c>
      <c r="AW1" s="13" t="s">
        <v>46</v>
      </c>
      <c r="AX1" s="13" t="s">
        <v>47</v>
      </c>
      <c r="AY1" s="13" t="s">
        <v>48</v>
      </c>
      <c r="AZ1" s="13" t="s">
        <v>49</v>
      </c>
      <c r="BA1" s="14" t="s">
        <v>50</v>
      </c>
      <c r="BB1" s="14" t="s">
        <v>51</v>
      </c>
      <c r="BC1" s="14" t="s">
        <v>52</v>
      </c>
      <c r="BD1" s="14" t="s">
        <v>53</v>
      </c>
      <c r="BE1" s="14" t="s">
        <v>54</v>
      </c>
      <c r="BF1" s="14" t="s">
        <v>55</v>
      </c>
      <c r="BG1" s="14" t="s">
        <v>56</v>
      </c>
      <c r="BH1" s="14" t="s">
        <v>57</v>
      </c>
      <c r="BI1" s="15" t="s">
        <v>58</v>
      </c>
      <c r="BJ1" s="15" t="s">
        <v>59</v>
      </c>
      <c r="BK1" s="14" t="s">
        <v>60</v>
      </c>
      <c r="BL1" s="14" t="s">
        <v>61</v>
      </c>
      <c r="BM1" s="14" t="s">
        <v>62</v>
      </c>
      <c r="BN1" s="14" t="s">
        <v>63</v>
      </c>
      <c r="BO1" s="14" t="s">
        <v>64</v>
      </c>
      <c r="BP1" s="14" t="s">
        <v>65</v>
      </c>
      <c r="BQ1" s="14" t="s">
        <v>66</v>
      </c>
      <c r="BR1" s="14" t="s">
        <v>67</v>
      </c>
      <c r="BS1" s="13"/>
      <c r="BT1" s="12" t="s">
        <v>68</v>
      </c>
      <c r="BU1" s="12" t="s">
        <v>69</v>
      </c>
      <c r="BV1" s="12" t="s">
        <v>70</v>
      </c>
      <c r="BW1" s="12" t="s">
        <v>71</v>
      </c>
      <c r="BX1" s="12"/>
      <c r="BY1" s="12" t="s">
        <v>72</v>
      </c>
      <c r="BZ1" s="12" t="s">
        <v>73</v>
      </c>
      <c r="CA1" s="12" t="s">
        <v>74</v>
      </c>
      <c r="CB1" s="12" t="s">
        <v>75</v>
      </c>
      <c r="CC1" s="12"/>
      <c r="CD1" s="12" t="s">
        <v>76</v>
      </c>
      <c r="CE1" s="12" t="s">
        <v>77</v>
      </c>
      <c r="CF1" s="16" t="s">
        <v>78</v>
      </c>
      <c r="CG1" s="16"/>
      <c r="CH1" s="16"/>
      <c r="CI1" s="16"/>
      <c r="CJ1" s="16"/>
      <c r="CK1" s="16"/>
      <c r="CL1" s="16"/>
      <c r="CM1" s="16"/>
      <c r="CN1" s="16"/>
      <c r="CO1" s="16"/>
    </row>
    <row r="2" spans="1:93" ht="13">
      <c r="A2" s="18">
        <v>43892</v>
      </c>
      <c r="B2" s="19">
        <f>COUNTIF('[1]Daftar Kasus'!$M$3:$M$841,$A2)</f>
        <v>2</v>
      </c>
      <c r="C2" s="20">
        <v>0</v>
      </c>
      <c r="D2" s="20">
        <v>2</v>
      </c>
      <c r="E2" s="21">
        <f>COUNTIF('[1]Daftar Kasus'!$M$3:$M$841,"&lt;="&amp;$A2)</f>
        <v>2</v>
      </c>
      <c r="F2" s="21">
        <f t="shared" ref="F2:F7" si="0">E2-I2-M2</f>
        <v>2</v>
      </c>
      <c r="G2" s="22">
        <f t="shared" ref="G2:G535" si="1">F2/E2</f>
        <v>1</v>
      </c>
      <c r="H2" s="20">
        <f>COUNTIF('[1]Daftar Kasus'!$N$3:$N$841,$A2)</f>
        <v>0</v>
      </c>
      <c r="I2" s="21">
        <f>COUNTIF('[1]Daftar Kasus'!$N$3:$N$841,"&lt;="&amp;$A2)</f>
        <v>0</v>
      </c>
      <c r="J2" s="22">
        <f t="shared" ref="J2:J535" si="2">I2/E2</f>
        <v>0</v>
      </c>
      <c r="K2" s="20">
        <f>I2/F2</f>
        <v>0</v>
      </c>
      <c r="L2" s="20">
        <f>COUNTIF('[1]Daftar Kasus'!$O$3:$O$841,$A2)</f>
        <v>0</v>
      </c>
      <c r="M2" s="21">
        <f>COUNTIF('[1]Daftar Kasus'!$O$3:$O$841,"&lt;="&amp;$A2)</f>
        <v>0</v>
      </c>
      <c r="N2" s="23">
        <f t="shared" ref="N2:N7" si="3">M2/E2</f>
        <v>0</v>
      </c>
      <c r="O2" s="20"/>
      <c r="P2" s="19"/>
      <c r="Q2" s="19"/>
      <c r="R2" s="19"/>
      <c r="S2" s="19">
        <v>339</v>
      </c>
      <c r="T2" s="19">
        <f t="shared" ref="T2:T3" si="4">S2</f>
        <v>339</v>
      </c>
      <c r="U2" s="19">
        <v>335</v>
      </c>
      <c r="V2" s="21">
        <f t="shared" ref="V2:V187" si="5">E2</f>
        <v>2</v>
      </c>
      <c r="W2" s="21">
        <f t="shared" ref="W2:W11" si="6">T2-(E2+U2)</f>
        <v>2</v>
      </c>
      <c r="X2" s="21"/>
      <c r="Y2" s="21"/>
      <c r="Z2" s="21"/>
      <c r="AA2" s="21"/>
      <c r="AB2" s="21"/>
      <c r="AC2" s="21"/>
      <c r="AD2" s="24"/>
      <c r="AE2" s="24"/>
      <c r="AF2" s="24">
        <f t="shared" ref="AF2:AF535" si="7">S2/E2</f>
        <v>169.5</v>
      </c>
      <c r="AG2" s="24">
        <f t="shared" ref="AG2:AG535" si="8">T2/E2</f>
        <v>169.5</v>
      </c>
      <c r="AH2" s="24">
        <f t="shared" ref="AH2:AH535" si="9">AA2/B2</f>
        <v>0</v>
      </c>
      <c r="AI2" s="23">
        <f t="shared" ref="AI2:AI187" si="10">V2/T2</f>
        <v>5.8997050147492625E-3</v>
      </c>
      <c r="AJ2" s="25"/>
      <c r="AK2" s="25"/>
      <c r="AL2" s="26"/>
      <c r="AM2" s="27"/>
      <c r="AN2" s="27"/>
      <c r="AO2" s="27"/>
      <c r="AP2" s="27"/>
      <c r="AQ2" s="21"/>
      <c r="AR2" s="21"/>
      <c r="AS2" s="28"/>
      <c r="AT2" s="28"/>
      <c r="AU2" s="28"/>
      <c r="AV2" s="28"/>
      <c r="AW2" s="28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O2" s="29"/>
      <c r="BP2" s="29"/>
      <c r="BQ2" s="29"/>
      <c r="BR2" s="29"/>
      <c r="BT2" s="27"/>
      <c r="BU2" s="27"/>
      <c r="BV2" s="30"/>
      <c r="BW2" s="30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 ht="13">
      <c r="A3" s="18">
        <v>43893</v>
      </c>
      <c r="B3" s="19">
        <f>COUNTIF('[1]Daftar Kasus'!$M$3:$M$841,$A3)</f>
        <v>0</v>
      </c>
      <c r="C3" s="20">
        <v>0</v>
      </c>
      <c r="D3" s="20">
        <v>0</v>
      </c>
      <c r="E3" s="21">
        <f>COUNTIF('[1]Daftar Kasus'!$M$3:$M$841,"&lt;="&amp;$A3)</f>
        <v>2</v>
      </c>
      <c r="F3" s="21">
        <f t="shared" si="0"/>
        <v>2</v>
      </c>
      <c r="G3" s="22">
        <f t="shared" si="1"/>
        <v>1</v>
      </c>
      <c r="H3" s="20">
        <f>COUNTIF('[1]Daftar Kasus'!$N$3:$N$841,$A3)</f>
        <v>0</v>
      </c>
      <c r="I3" s="21">
        <f>COUNTIF('[1]Daftar Kasus'!$N$3:$N$841,"&lt;="&amp;$A3)</f>
        <v>0</v>
      </c>
      <c r="J3" s="22">
        <f t="shared" si="2"/>
        <v>0</v>
      </c>
      <c r="K3" s="20"/>
      <c r="L3" s="20">
        <f>COUNTIF('[1]Daftar Kasus'!$O$3:$O$841,$A3)</f>
        <v>0</v>
      </c>
      <c r="M3" s="21">
        <f>COUNTIF('[1]Daftar Kasus'!$O$3:$O$841,"&lt;="&amp;$A3)</f>
        <v>0</v>
      </c>
      <c r="N3" s="23">
        <f t="shared" si="3"/>
        <v>0</v>
      </c>
      <c r="O3" s="20"/>
      <c r="P3" s="19"/>
      <c r="Q3" s="19"/>
      <c r="R3" s="19"/>
      <c r="S3" s="19">
        <v>341</v>
      </c>
      <c r="T3" s="19">
        <f t="shared" si="4"/>
        <v>341</v>
      </c>
      <c r="U3" s="19">
        <v>337</v>
      </c>
      <c r="V3" s="21">
        <f t="shared" si="5"/>
        <v>2</v>
      </c>
      <c r="W3" s="21">
        <f t="shared" si="6"/>
        <v>2</v>
      </c>
      <c r="X3" s="21"/>
      <c r="Y3" s="21"/>
      <c r="Z3" s="21"/>
      <c r="AA3" s="21">
        <f t="shared" ref="AA3:AA14" si="11">T3-T2</f>
        <v>2</v>
      </c>
      <c r="AB3" s="21"/>
      <c r="AC3" s="21"/>
      <c r="AD3" s="24"/>
      <c r="AE3" s="24"/>
      <c r="AF3" s="24">
        <f t="shared" si="7"/>
        <v>170.5</v>
      </c>
      <c r="AG3" s="24">
        <f t="shared" si="8"/>
        <v>170.5</v>
      </c>
      <c r="AH3" s="24" t="e">
        <f t="shared" si="9"/>
        <v>#DIV/0!</v>
      </c>
      <c r="AI3" s="23">
        <f t="shared" si="10"/>
        <v>5.8651026392961877E-3</v>
      </c>
      <c r="AJ3" s="23">
        <f t="shared" ref="AJ3:AJ6" si="12">(V3-V2)/((T3-T2)+(W2-W3))</f>
        <v>0</v>
      </c>
      <c r="AK3" s="23">
        <f t="shared" ref="AK3:AK10" si="13">B3/E2</f>
        <v>0</v>
      </c>
      <c r="AL3" s="26"/>
      <c r="AM3" s="27"/>
      <c r="AN3" s="27"/>
      <c r="AO3" s="27"/>
      <c r="AP3" s="27"/>
      <c r="AQ3" s="21"/>
      <c r="AR3" s="21"/>
      <c r="AS3" s="28"/>
      <c r="AT3" s="28"/>
      <c r="AU3" s="28"/>
      <c r="AV3" s="28"/>
      <c r="AW3" s="28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O3" s="29"/>
      <c r="BP3" s="29"/>
      <c r="BQ3" s="29"/>
      <c r="BR3" s="29"/>
      <c r="BT3" s="27"/>
      <c r="BU3" s="27"/>
      <c r="BV3" s="30"/>
      <c r="BW3" s="30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</row>
    <row r="4" spans="1:93" ht="13">
      <c r="A4" s="18">
        <v>43894</v>
      </c>
      <c r="B4" s="19">
        <f>COUNTIF('[1]Daftar Kasus'!$M$3:$M$841,$A4)</f>
        <v>0</v>
      </c>
      <c r="C4" s="20">
        <v>0</v>
      </c>
      <c r="D4" s="20">
        <v>0</v>
      </c>
      <c r="E4" s="21">
        <f>COUNTIF('[1]Daftar Kasus'!$M$3:$M$841,"&lt;="&amp;$A4)</f>
        <v>2</v>
      </c>
      <c r="F4" s="21">
        <f t="shared" si="0"/>
        <v>2</v>
      </c>
      <c r="G4" s="22">
        <f t="shared" si="1"/>
        <v>1</v>
      </c>
      <c r="H4" s="20">
        <f>COUNTIF('[1]Daftar Kasus'!$N$3:$N$841,$A4)</f>
        <v>0</v>
      </c>
      <c r="I4" s="21">
        <f>COUNTIF('[1]Daftar Kasus'!$N$3:$N$841,"&lt;="&amp;$A4)</f>
        <v>0</v>
      </c>
      <c r="J4" s="22">
        <f t="shared" si="2"/>
        <v>0</v>
      </c>
      <c r="K4" s="20"/>
      <c r="L4" s="20">
        <f>COUNTIF('[1]Daftar Kasus'!$O$3:$O$841,$A4)</f>
        <v>0</v>
      </c>
      <c r="M4" s="21">
        <f>COUNTIF('[1]Daftar Kasus'!$O$3:$O$841,"&lt;="&amp;$A4)</f>
        <v>0</v>
      </c>
      <c r="N4" s="23">
        <f t="shared" si="3"/>
        <v>0</v>
      </c>
      <c r="O4" s="20"/>
      <c r="P4" s="19"/>
      <c r="Q4" s="19"/>
      <c r="R4" s="19"/>
      <c r="S4" s="19">
        <v>372</v>
      </c>
      <c r="T4" s="19">
        <v>372</v>
      </c>
      <c r="U4" s="19">
        <v>356</v>
      </c>
      <c r="V4" s="21">
        <f t="shared" si="5"/>
        <v>2</v>
      </c>
      <c r="W4" s="21">
        <f t="shared" si="6"/>
        <v>14</v>
      </c>
      <c r="X4" s="21"/>
      <c r="Y4" s="21"/>
      <c r="Z4" s="21"/>
      <c r="AA4" s="21">
        <f t="shared" si="11"/>
        <v>31</v>
      </c>
      <c r="AB4" s="21"/>
      <c r="AC4" s="21"/>
      <c r="AD4" s="24"/>
      <c r="AE4" s="24"/>
      <c r="AF4" s="24">
        <f t="shared" si="7"/>
        <v>186</v>
      </c>
      <c r="AG4" s="24">
        <f t="shared" si="8"/>
        <v>186</v>
      </c>
      <c r="AH4" s="24" t="e">
        <f t="shared" si="9"/>
        <v>#DIV/0!</v>
      </c>
      <c r="AI4" s="23">
        <f t="shared" si="10"/>
        <v>5.3763440860215058E-3</v>
      </c>
      <c r="AJ4" s="23">
        <f t="shared" si="12"/>
        <v>0</v>
      </c>
      <c r="AK4" s="23">
        <f t="shared" si="13"/>
        <v>0</v>
      </c>
      <c r="AL4" s="26"/>
      <c r="AM4" s="27"/>
      <c r="AN4" s="27"/>
      <c r="AO4" s="27"/>
      <c r="AP4" s="27"/>
      <c r="AQ4" s="21"/>
      <c r="AR4" s="21"/>
      <c r="AS4" s="28"/>
      <c r="AT4" s="28"/>
      <c r="AU4" s="28"/>
      <c r="AV4" s="28"/>
      <c r="AW4" s="28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O4" s="29"/>
      <c r="BP4" s="29"/>
      <c r="BQ4" s="29"/>
      <c r="BR4" s="29"/>
      <c r="BT4" s="27"/>
      <c r="BU4" s="27"/>
      <c r="BV4" s="30"/>
      <c r="BW4" s="30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</row>
    <row r="5" spans="1:93" ht="13">
      <c r="A5" s="18">
        <v>43895</v>
      </c>
      <c r="B5" s="19">
        <f>COUNTIF('[1]Daftar Kasus'!$M$3:$M$841,$A5)</f>
        <v>0</v>
      </c>
      <c r="C5" s="20">
        <v>0</v>
      </c>
      <c r="D5" s="20">
        <v>0</v>
      </c>
      <c r="E5" s="21">
        <f>COUNTIF('[1]Daftar Kasus'!$M$3:$M$841,"&lt;="&amp;$A5)</f>
        <v>2</v>
      </c>
      <c r="F5" s="21">
        <f t="shared" si="0"/>
        <v>2</v>
      </c>
      <c r="G5" s="22">
        <f t="shared" si="1"/>
        <v>1</v>
      </c>
      <c r="H5" s="20">
        <f>COUNTIF('[1]Daftar Kasus'!$N$3:$N$841,$A5)</f>
        <v>0</v>
      </c>
      <c r="I5" s="21">
        <f>COUNTIF('[1]Daftar Kasus'!$N$3:$N$841,"&lt;="&amp;$A5)</f>
        <v>0</v>
      </c>
      <c r="J5" s="22">
        <f t="shared" si="2"/>
        <v>0</v>
      </c>
      <c r="K5" s="20"/>
      <c r="L5" s="20">
        <f>COUNTIF('[1]Daftar Kasus'!$O$3:$O$841,$A5)</f>
        <v>0</v>
      </c>
      <c r="M5" s="21">
        <f>COUNTIF('[1]Daftar Kasus'!$O$3:$O$841,"&lt;="&amp;$A5)</f>
        <v>0</v>
      </c>
      <c r="N5" s="23">
        <f t="shared" si="3"/>
        <v>0</v>
      </c>
      <c r="O5" s="20"/>
      <c r="P5" s="19"/>
      <c r="Q5" s="19"/>
      <c r="R5" s="19"/>
      <c r="S5" s="19">
        <v>388</v>
      </c>
      <c r="T5" s="19">
        <v>388</v>
      </c>
      <c r="U5" s="19">
        <v>371</v>
      </c>
      <c r="V5" s="21">
        <f t="shared" si="5"/>
        <v>2</v>
      </c>
      <c r="W5" s="21">
        <f t="shared" si="6"/>
        <v>15</v>
      </c>
      <c r="X5" s="21"/>
      <c r="Y5" s="21"/>
      <c r="Z5" s="21"/>
      <c r="AA5" s="21">
        <f t="shared" si="11"/>
        <v>16</v>
      </c>
      <c r="AB5" s="21"/>
      <c r="AC5" s="21"/>
      <c r="AD5" s="24"/>
      <c r="AE5" s="24"/>
      <c r="AF5" s="24">
        <f t="shared" si="7"/>
        <v>194</v>
      </c>
      <c r="AG5" s="24">
        <f t="shared" si="8"/>
        <v>194</v>
      </c>
      <c r="AH5" s="24" t="e">
        <f t="shared" si="9"/>
        <v>#DIV/0!</v>
      </c>
      <c r="AI5" s="23">
        <f t="shared" si="10"/>
        <v>5.1546391752577319E-3</v>
      </c>
      <c r="AJ5" s="23">
        <f t="shared" si="12"/>
        <v>0</v>
      </c>
      <c r="AK5" s="23">
        <f t="shared" si="13"/>
        <v>0</v>
      </c>
      <c r="AL5" s="26"/>
      <c r="AM5" s="27"/>
      <c r="AN5" s="27"/>
      <c r="AO5" s="27"/>
      <c r="AP5" s="27"/>
      <c r="AQ5" s="21"/>
      <c r="AR5" s="21"/>
      <c r="AS5" s="28"/>
      <c r="AT5" s="28"/>
      <c r="AU5" s="28"/>
      <c r="AV5" s="28"/>
      <c r="AW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O5" s="29"/>
      <c r="BP5" s="29"/>
      <c r="BQ5" s="29"/>
      <c r="BR5" s="29"/>
      <c r="BT5" s="27"/>
      <c r="BU5" s="27"/>
      <c r="BV5" s="30"/>
      <c r="BW5" s="30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</row>
    <row r="6" spans="1:93" ht="13">
      <c r="A6" s="18">
        <v>43896</v>
      </c>
      <c r="B6" s="19">
        <f>COUNTIF('[1]Daftar Kasus'!$M$3:$M$841,$A6)</f>
        <v>2</v>
      </c>
      <c r="C6" s="20">
        <v>0</v>
      </c>
      <c r="D6" s="20">
        <v>2</v>
      </c>
      <c r="E6" s="21">
        <f>COUNTIF('[1]Daftar Kasus'!$M$3:$M$841,"&lt;="&amp;$A6)</f>
        <v>4</v>
      </c>
      <c r="F6" s="21">
        <f t="shared" si="0"/>
        <v>4</v>
      </c>
      <c r="G6" s="22">
        <f t="shared" si="1"/>
        <v>1</v>
      </c>
      <c r="H6" s="20">
        <f>COUNTIF('[1]Daftar Kasus'!$N$3:$N$841,$A6)</f>
        <v>0</v>
      </c>
      <c r="I6" s="21">
        <f>COUNTIF('[1]Daftar Kasus'!$N$3:$N$841,"&lt;="&amp;$A6)</f>
        <v>0</v>
      </c>
      <c r="J6" s="22">
        <f t="shared" si="2"/>
        <v>0</v>
      </c>
      <c r="K6" s="20"/>
      <c r="L6" s="20">
        <f>COUNTIF('[1]Daftar Kasus'!$O$3:$O$841,$A6)</f>
        <v>0</v>
      </c>
      <c r="M6" s="21">
        <f>COUNTIF('[1]Daftar Kasus'!$O$3:$O$841,"&lt;="&amp;$A6)</f>
        <v>0</v>
      </c>
      <c r="N6" s="23">
        <f t="shared" si="3"/>
        <v>0</v>
      </c>
      <c r="O6" s="20"/>
      <c r="P6" s="19"/>
      <c r="Q6" s="19"/>
      <c r="R6" s="19"/>
      <c r="S6" s="19">
        <v>450</v>
      </c>
      <c r="T6" s="19">
        <v>450</v>
      </c>
      <c r="U6" s="19">
        <v>422</v>
      </c>
      <c r="V6" s="21">
        <f t="shared" si="5"/>
        <v>4</v>
      </c>
      <c r="W6" s="21">
        <f t="shared" si="6"/>
        <v>24</v>
      </c>
      <c r="X6" s="21"/>
      <c r="Y6" s="21"/>
      <c r="Z6" s="21"/>
      <c r="AA6" s="21">
        <f t="shared" si="11"/>
        <v>62</v>
      </c>
      <c r="AB6" s="21"/>
      <c r="AC6" s="21"/>
      <c r="AD6" s="24"/>
      <c r="AE6" s="24"/>
      <c r="AF6" s="24">
        <f t="shared" si="7"/>
        <v>112.5</v>
      </c>
      <c r="AG6" s="24">
        <f t="shared" si="8"/>
        <v>112.5</v>
      </c>
      <c r="AH6" s="24">
        <f t="shared" si="9"/>
        <v>31</v>
      </c>
      <c r="AI6" s="23">
        <f t="shared" si="10"/>
        <v>8.8888888888888889E-3</v>
      </c>
      <c r="AJ6" s="23">
        <f t="shared" si="12"/>
        <v>3.7735849056603772E-2</v>
      </c>
      <c r="AK6" s="23">
        <f t="shared" si="13"/>
        <v>1</v>
      </c>
      <c r="AL6" s="26"/>
      <c r="AM6" s="27"/>
      <c r="AN6" s="27"/>
      <c r="AO6" s="27"/>
      <c r="AP6" s="27"/>
      <c r="AQ6" s="21"/>
      <c r="AR6" s="21"/>
      <c r="AS6" s="28"/>
      <c r="AT6" s="28"/>
      <c r="AU6" s="28"/>
      <c r="AV6" s="28"/>
      <c r="AW6" s="28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O6" s="29"/>
      <c r="BP6" s="29"/>
      <c r="BQ6" s="29"/>
      <c r="BR6" s="29"/>
      <c r="BT6" s="27"/>
      <c r="BU6" s="27"/>
      <c r="BV6" s="30"/>
      <c r="BW6" s="30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</row>
    <row r="7" spans="1:93" ht="13">
      <c r="A7" s="18">
        <v>43897</v>
      </c>
      <c r="B7" s="19">
        <f>COUNTIF('[1]Daftar Kasus'!$M$3:$M$841,$A7)</f>
        <v>0</v>
      </c>
      <c r="C7" s="20">
        <v>0</v>
      </c>
      <c r="D7" s="20">
        <v>0</v>
      </c>
      <c r="E7" s="21">
        <f>COUNTIF('[1]Daftar Kasus'!$M$3:$M$841,"&lt;="&amp;$A7)</f>
        <v>4</v>
      </c>
      <c r="F7" s="21">
        <f t="shared" si="0"/>
        <v>4</v>
      </c>
      <c r="G7" s="22">
        <f t="shared" si="1"/>
        <v>1</v>
      </c>
      <c r="H7" s="20">
        <f>COUNTIF('[1]Daftar Kasus'!$N$3:$N$841,$A7)</f>
        <v>0</v>
      </c>
      <c r="I7" s="21">
        <f>COUNTIF('[1]Daftar Kasus'!$N$3:$N$841,"&lt;="&amp;$A7)</f>
        <v>0</v>
      </c>
      <c r="J7" s="22">
        <f t="shared" si="2"/>
        <v>0</v>
      </c>
      <c r="K7" s="20"/>
      <c r="L7" s="20">
        <f>COUNTIF('[1]Daftar Kasus'!$O$3:$O$841,$A7)</f>
        <v>0</v>
      </c>
      <c r="M7" s="21">
        <f>COUNTIF('[1]Daftar Kasus'!$O$3:$O$841,"&lt;="&amp;$A7)</f>
        <v>0</v>
      </c>
      <c r="N7" s="23">
        <f t="shared" si="3"/>
        <v>0</v>
      </c>
      <c r="O7" s="20"/>
      <c r="P7" s="19"/>
      <c r="Q7" s="19"/>
      <c r="R7" s="19"/>
      <c r="S7" s="19">
        <v>454</v>
      </c>
      <c r="T7" s="19">
        <v>454</v>
      </c>
      <c r="U7" s="19">
        <v>422</v>
      </c>
      <c r="V7" s="21">
        <f t="shared" si="5"/>
        <v>4</v>
      </c>
      <c r="W7" s="21">
        <f t="shared" si="6"/>
        <v>28</v>
      </c>
      <c r="X7" s="21"/>
      <c r="Y7" s="21"/>
      <c r="Z7" s="21"/>
      <c r="AA7" s="21">
        <f t="shared" si="11"/>
        <v>4</v>
      </c>
      <c r="AB7" s="21"/>
      <c r="AC7" s="21"/>
      <c r="AD7" s="24"/>
      <c r="AE7" s="24"/>
      <c r="AF7" s="24">
        <f t="shared" si="7"/>
        <v>113.5</v>
      </c>
      <c r="AG7" s="24">
        <f t="shared" si="8"/>
        <v>113.5</v>
      </c>
      <c r="AH7" s="24" t="e">
        <f t="shared" si="9"/>
        <v>#DIV/0!</v>
      </c>
      <c r="AI7" s="23">
        <f t="shared" si="10"/>
        <v>8.8105726872246704E-3</v>
      </c>
      <c r="AJ7" s="23">
        <v>0</v>
      </c>
      <c r="AK7" s="23">
        <f t="shared" si="13"/>
        <v>0</v>
      </c>
      <c r="AL7" s="26"/>
      <c r="AM7" s="27"/>
      <c r="AN7" s="27"/>
      <c r="AO7" s="27"/>
      <c r="AP7" s="27"/>
      <c r="AQ7" s="21"/>
      <c r="AR7" s="21"/>
      <c r="AS7" s="28"/>
      <c r="AT7" s="28"/>
      <c r="AU7" s="28"/>
      <c r="AV7" s="28"/>
      <c r="AW7" s="28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O7" s="29"/>
      <c r="BP7" s="29"/>
      <c r="BQ7" s="29"/>
      <c r="BR7" s="29"/>
      <c r="BT7" s="27"/>
      <c r="BU7" s="27"/>
      <c r="BV7" s="30"/>
      <c r="BW7" s="30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</row>
    <row r="8" spans="1:93" ht="13">
      <c r="A8" s="18">
        <v>43898</v>
      </c>
      <c r="B8" s="19" t="e">
        <f ca="1">IF(A8&lt;NOW(), COUNTIF('[1]Daftar Kasus'!$M$3:$M$841,$A8),"")</f>
        <v>#VALUE!</v>
      </c>
      <c r="C8" s="20">
        <v>1</v>
      </c>
      <c r="D8" s="20">
        <v>1</v>
      </c>
      <c r="E8" s="21">
        <f>COUNTIF('[1]Daftar Kasus'!$M$3:$M$841,"&lt;="&amp;$A8)</f>
        <v>6</v>
      </c>
      <c r="F8" s="21" t="e">
        <f t="shared" ref="F8:F13" ca="1" si="14">IF(A8&lt;NOW(), E8-I8-M8,"")</f>
        <v>#VALUE!</v>
      </c>
      <c r="G8" s="22" t="e">
        <f t="shared" ca="1" si="1"/>
        <v>#VALUE!</v>
      </c>
      <c r="H8" s="20" t="e">
        <f ca="1">IF(A8&lt;NOW(), COUNTIF('[1]Daftar Kasus'!$N$3:$N$841,$A8),"")</f>
        <v>#VALUE!</v>
      </c>
      <c r="I8" s="21" t="e">
        <f ca="1">IF(A8&lt;NOW(), COUNTIF('[1]Daftar Kasus'!$N$3:$N$841,"&lt;="&amp;$A8),"")</f>
        <v>#VALUE!</v>
      </c>
      <c r="J8" s="22" t="e">
        <f t="shared" ca="1" si="2"/>
        <v>#VALUE!</v>
      </c>
      <c r="K8" s="20"/>
      <c r="L8" s="20" t="e">
        <f ca="1">IF(A8&lt;NOW(), COUNTIF('[1]Daftar Kasus'!$O$3:$O$841,$A8),"")</f>
        <v>#VALUE!</v>
      </c>
      <c r="M8" s="21" t="e">
        <f ca="1">IF(A8&lt;NOW(), COUNTIF('[1]Daftar Kasus'!$O$3:$O$841,"&lt;="&amp;$A8),"")</f>
        <v>#VALUE!</v>
      </c>
      <c r="N8" s="23" t="e">
        <f t="shared" ref="N8:N535" ca="1" si="15">IF(A8&lt;NOW(), M8/E8,"")</f>
        <v>#VALUE!</v>
      </c>
      <c r="O8" s="20"/>
      <c r="P8" s="19"/>
      <c r="Q8" s="19"/>
      <c r="R8" s="19"/>
      <c r="S8" s="19">
        <v>483</v>
      </c>
      <c r="T8" s="19">
        <v>483</v>
      </c>
      <c r="U8" s="19">
        <v>445</v>
      </c>
      <c r="V8" s="21">
        <f t="shared" si="5"/>
        <v>6</v>
      </c>
      <c r="W8" s="21">
        <f t="shared" si="6"/>
        <v>32</v>
      </c>
      <c r="X8" s="21"/>
      <c r="Y8" s="21"/>
      <c r="Z8" s="21"/>
      <c r="AA8" s="21">
        <f t="shared" si="11"/>
        <v>29</v>
      </c>
      <c r="AB8" s="21"/>
      <c r="AC8" s="21"/>
      <c r="AD8" s="24"/>
      <c r="AE8" s="24"/>
      <c r="AF8" s="24">
        <f t="shared" si="7"/>
        <v>80.5</v>
      </c>
      <c r="AG8" s="24">
        <f t="shared" si="8"/>
        <v>80.5</v>
      </c>
      <c r="AH8" s="24" t="e">
        <f t="shared" ca="1" si="9"/>
        <v>#VALUE!</v>
      </c>
      <c r="AI8" s="23">
        <f t="shared" si="10"/>
        <v>1.2422360248447204E-2</v>
      </c>
      <c r="AJ8" s="23">
        <f t="shared" ref="AJ8:AJ10" si="16">(V8-V7)/((T8-T7)+(W7-W8))</f>
        <v>0.08</v>
      </c>
      <c r="AK8" s="23" t="e">
        <f t="shared" ca="1" si="13"/>
        <v>#VALUE!</v>
      </c>
      <c r="AL8" s="26"/>
      <c r="AM8" s="27"/>
      <c r="AN8" s="27"/>
      <c r="AO8" s="27"/>
      <c r="AP8" s="27"/>
      <c r="AQ8" s="21"/>
      <c r="AR8" s="21"/>
      <c r="AS8" s="28"/>
      <c r="AT8" s="28"/>
      <c r="AU8" s="28"/>
      <c r="AV8" s="28"/>
      <c r="AW8" s="28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O8" s="29"/>
      <c r="BP8" s="29"/>
      <c r="BQ8" s="29"/>
      <c r="BR8" s="29"/>
      <c r="BT8" s="27"/>
      <c r="BU8" s="27"/>
      <c r="BV8" s="30"/>
      <c r="BW8" s="30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</row>
    <row r="9" spans="1:93" ht="13">
      <c r="A9" s="18">
        <v>43899</v>
      </c>
      <c r="B9" s="19" t="e">
        <f ca="1">IF(A9&lt;NOW(), COUNTIF('[1]Daftar Kasus'!$M$3:$M$841,$A9),"")</f>
        <v>#VALUE!</v>
      </c>
      <c r="C9" s="20">
        <v>7</v>
      </c>
      <c r="D9" s="20">
        <v>6</v>
      </c>
      <c r="E9" s="21">
        <f>COUNTIF('[1]Daftar Kasus'!$M$3:$M$841,"&lt;="&amp;$A9)</f>
        <v>19</v>
      </c>
      <c r="F9" s="21" t="e">
        <f t="shared" ca="1" si="14"/>
        <v>#VALUE!</v>
      </c>
      <c r="G9" s="22" t="e">
        <f t="shared" ca="1" si="1"/>
        <v>#VALUE!</v>
      </c>
      <c r="H9" s="20" t="e">
        <f ca="1">IF(A9&lt;NOW(), COUNTIF('[1]Daftar Kasus'!$N$3:$N$841,$A9),"")</f>
        <v>#VALUE!</v>
      </c>
      <c r="I9" s="21" t="e">
        <f ca="1">IF(A9&lt;NOW(), COUNTIF('[1]Daftar Kasus'!$N$3:$N$841,"&lt;="&amp;$A9),"")</f>
        <v>#VALUE!</v>
      </c>
      <c r="J9" s="22" t="e">
        <f t="shared" ca="1" si="2"/>
        <v>#VALUE!</v>
      </c>
      <c r="K9" s="20"/>
      <c r="L9" s="20" t="e">
        <f ca="1">IF(A9&lt;NOW(), COUNTIF('[1]Daftar Kasus'!$O$3:$O$841,$A9),"")</f>
        <v>#VALUE!</v>
      </c>
      <c r="M9" s="21" t="e">
        <f ca="1">IF(A9&lt;NOW(), COUNTIF('[1]Daftar Kasus'!$O$3:$O$841,"&lt;="&amp;$A9),"")</f>
        <v>#VALUE!</v>
      </c>
      <c r="N9" s="23" t="e">
        <f t="shared" ca="1" si="15"/>
        <v>#VALUE!</v>
      </c>
      <c r="O9" s="20"/>
      <c r="P9" s="19"/>
      <c r="Q9" s="19"/>
      <c r="R9" s="19"/>
      <c r="S9" s="19">
        <v>543</v>
      </c>
      <c r="T9" s="19">
        <v>543</v>
      </c>
      <c r="U9" s="19">
        <v>487</v>
      </c>
      <c r="V9" s="21">
        <f t="shared" si="5"/>
        <v>19</v>
      </c>
      <c r="W9" s="21">
        <f t="shared" si="6"/>
        <v>37</v>
      </c>
      <c r="X9" s="21"/>
      <c r="Y9" s="21"/>
      <c r="Z9" s="21"/>
      <c r="AA9" s="21">
        <f t="shared" si="11"/>
        <v>60</v>
      </c>
      <c r="AB9" s="21"/>
      <c r="AC9" s="21"/>
      <c r="AD9" s="24"/>
      <c r="AE9" s="24"/>
      <c r="AF9" s="24">
        <f t="shared" si="7"/>
        <v>28.578947368421051</v>
      </c>
      <c r="AG9" s="24">
        <f t="shared" si="8"/>
        <v>28.578947368421051</v>
      </c>
      <c r="AH9" s="24" t="e">
        <f t="shared" ca="1" si="9"/>
        <v>#VALUE!</v>
      </c>
      <c r="AI9" s="23">
        <f t="shared" si="10"/>
        <v>3.4990791896869246E-2</v>
      </c>
      <c r="AJ9" s="23">
        <f t="shared" si="16"/>
        <v>0.23636363636363636</v>
      </c>
      <c r="AK9" s="23" t="e">
        <f t="shared" ca="1" si="13"/>
        <v>#VALUE!</v>
      </c>
      <c r="AL9" s="26"/>
      <c r="AM9" s="27"/>
      <c r="AN9" s="27"/>
      <c r="AO9" s="27"/>
      <c r="AP9" s="27"/>
      <c r="AQ9" s="21"/>
      <c r="AR9" s="21"/>
      <c r="AS9" s="28"/>
      <c r="AT9" s="28"/>
      <c r="AU9" s="28"/>
      <c r="AV9" s="28"/>
      <c r="AW9" s="28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O9" s="29"/>
      <c r="BP9" s="29"/>
      <c r="BQ9" s="29"/>
      <c r="BR9" s="29"/>
      <c r="BT9" s="27"/>
      <c r="BU9" s="27"/>
      <c r="BV9" s="30"/>
      <c r="BW9" s="30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</row>
    <row r="10" spans="1:93" ht="13">
      <c r="A10" s="18">
        <v>43900</v>
      </c>
      <c r="B10" s="19" t="e">
        <f ca="1">IF(A10&lt;NOW(), COUNTIF('[1]Daftar Kasus'!$M$3:$M$841,$A10),"")</f>
        <v>#VALUE!</v>
      </c>
      <c r="C10" s="20">
        <v>5</v>
      </c>
      <c r="D10" s="20">
        <v>3</v>
      </c>
      <c r="E10" s="21">
        <f>COUNTIF('[1]Daftar Kasus'!$M$3:$M$841,"&lt;="&amp;$A10)</f>
        <v>27</v>
      </c>
      <c r="F10" s="21" t="e">
        <f t="shared" ca="1" si="14"/>
        <v>#VALUE!</v>
      </c>
      <c r="G10" s="22" t="e">
        <f t="shared" ca="1" si="1"/>
        <v>#VALUE!</v>
      </c>
      <c r="H10" s="20" t="e">
        <f ca="1">IF(A10&lt;NOW(), COUNTIF('[1]Daftar Kasus'!$N$3:$N$841,$A10),"")</f>
        <v>#VALUE!</v>
      </c>
      <c r="I10" s="21" t="e">
        <f ca="1">IF(A10&lt;NOW(), COUNTIF('[1]Daftar Kasus'!$N$3:$N$841,"&lt;="&amp;$A10),"")</f>
        <v>#VALUE!</v>
      </c>
      <c r="J10" s="22" t="e">
        <f t="shared" ca="1" si="2"/>
        <v>#VALUE!</v>
      </c>
      <c r="K10" s="20"/>
      <c r="L10" s="20" t="e">
        <f ca="1">IF(A10&lt;NOW(), COUNTIF('[1]Daftar Kasus'!$O$3:$O$841,$A10),"")</f>
        <v>#VALUE!</v>
      </c>
      <c r="M10" s="21" t="e">
        <f ca="1">IF(A10&lt;NOW(), COUNTIF('[1]Daftar Kasus'!$O$3:$O$841,"&lt;="&amp;$A10),"")</f>
        <v>#VALUE!</v>
      </c>
      <c r="N10" s="23" t="e">
        <f t="shared" ca="1" si="15"/>
        <v>#VALUE!</v>
      </c>
      <c r="O10" s="20"/>
      <c r="P10" s="19"/>
      <c r="Q10" s="19"/>
      <c r="R10" s="19"/>
      <c r="S10" s="19">
        <v>694</v>
      </c>
      <c r="T10" s="19">
        <v>694</v>
      </c>
      <c r="U10" s="19">
        <v>648</v>
      </c>
      <c r="V10" s="21">
        <f t="shared" si="5"/>
        <v>27</v>
      </c>
      <c r="W10" s="21">
        <f t="shared" si="6"/>
        <v>19</v>
      </c>
      <c r="X10" s="21"/>
      <c r="Y10" s="21"/>
      <c r="Z10" s="21"/>
      <c r="AA10" s="21">
        <f t="shared" si="11"/>
        <v>151</v>
      </c>
      <c r="AB10" s="21"/>
      <c r="AC10" s="21"/>
      <c r="AD10" s="24"/>
      <c r="AE10" s="24"/>
      <c r="AF10" s="24">
        <f t="shared" si="7"/>
        <v>25.703703703703702</v>
      </c>
      <c r="AG10" s="24">
        <f t="shared" si="8"/>
        <v>25.703703703703702</v>
      </c>
      <c r="AH10" s="24" t="e">
        <f t="shared" ca="1" si="9"/>
        <v>#VALUE!</v>
      </c>
      <c r="AI10" s="23">
        <f t="shared" si="10"/>
        <v>3.8904899135446688E-2</v>
      </c>
      <c r="AJ10" s="23">
        <f t="shared" si="16"/>
        <v>4.7337278106508875E-2</v>
      </c>
      <c r="AK10" s="23" t="e">
        <f t="shared" ca="1" si="13"/>
        <v>#VALUE!</v>
      </c>
      <c r="AL10" s="26"/>
      <c r="AM10" s="27"/>
      <c r="AN10" s="27"/>
      <c r="AO10" s="27"/>
      <c r="AP10" s="27"/>
      <c r="AQ10" s="21"/>
      <c r="AR10" s="21"/>
      <c r="AS10" s="28"/>
      <c r="AT10" s="28"/>
      <c r="AU10" s="28"/>
      <c r="AV10" s="28"/>
      <c r="AW10" s="28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O10" s="29"/>
      <c r="BP10" s="29"/>
      <c r="BQ10" s="29"/>
      <c r="BR10" s="29"/>
      <c r="BT10" s="27"/>
      <c r="BU10" s="27"/>
      <c r="BV10" s="30"/>
      <c r="BW10" s="30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</row>
    <row r="11" spans="1:93" ht="13">
      <c r="A11" s="18">
        <v>43902</v>
      </c>
      <c r="B11" s="19" t="e">
        <f ca="1">IF(A11&lt;NOW(), COUNTIF('[1]Daftar Kasus'!$M$3:$M$841,$A11),"")</f>
        <v>#VALUE!</v>
      </c>
      <c r="C11" s="20">
        <v>0</v>
      </c>
      <c r="D11" s="20">
        <v>0</v>
      </c>
      <c r="E11" s="21" t="e">
        <f ca="1">IF(A11&lt;NOW(),COUNTIF('[1]Daftar Kasus'!$M$3:$M$841,"&lt;="&amp;$A11),"")</f>
        <v>#VALUE!</v>
      </c>
      <c r="F11" s="21" t="e">
        <f t="shared" ca="1" si="14"/>
        <v>#VALUE!</v>
      </c>
      <c r="G11" s="22" t="e">
        <f t="shared" ca="1" si="1"/>
        <v>#VALUE!</v>
      </c>
      <c r="H11" s="20" t="e">
        <f ca="1">IF(A11&lt;NOW(), COUNTIF('[1]Daftar Kasus'!$N$3:$N$841,$A11),"")</f>
        <v>#VALUE!</v>
      </c>
      <c r="I11" s="21" t="e">
        <f ca="1">IF(A11&lt;NOW(), COUNTIF('[1]Daftar Kasus'!$N$3:$N$841,"&lt;="&amp;$A11),"")</f>
        <v>#VALUE!</v>
      </c>
      <c r="J11" s="22" t="e">
        <f t="shared" ca="1" si="2"/>
        <v>#VALUE!</v>
      </c>
      <c r="K11" s="22" t="e">
        <f t="shared" ref="K11:K535" ca="1" si="17">I11/(I11+M11)</f>
        <v>#VALUE!</v>
      </c>
      <c r="L11" s="20" t="e">
        <f ca="1">IF(A11&lt;NOW(), COUNTIF('[1]Daftar Kasus'!$O$3:$O$841,$A11),"")</f>
        <v>#VALUE!</v>
      </c>
      <c r="M11" s="21" t="e">
        <f ca="1">IF(A11&lt;NOW(), COUNTIF('[1]Daftar Kasus'!$O$3:$O$841,"&lt;="&amp;$A11),"")</f>
        <v>#VALUE!</v>
      </c>
      <c r="N11" s="23" t="e">
        <f t="shared" ca="1" si="15"/>
        <v>#VALUE!</v>
      </c>
      <c r="O11" s="22" t="e">
        <f t="shared" ref="O11:O535" ca="1" si="18">M11/(M11+I11)</f>
        <v>#VALUE!</v>
      </c>
      <c r="P11" s="19"/>
      <c r="Q11" s="19"/>
      <c r="R11" s="19"/>
      <c r="S11" s="19">
        <v>862</v>
      </c>
      <c r="T11" s="19">
        <v>862</v>
      </c>
      <c r="U11" s="19">
        <v>811</v>
      </c>
      <c r="V11" s="21" t="e">
        <f t="shared" ca="1" si="5"/>
        <v>#VALUE!</v>
      </c>
      <c r="W11" s="21" t="e">
        <f t="shared" ca="1" si="6"/>
        <v>#VALUE!</v>
      </c>
      <c r="X11" s="21"/>
      <c r="Y11" s="21"/>
      <c r="Z11" s="21"/>
      <c r="AA11" s="21">
        <f t="shared" si="11"/>
        <v>168</v>
      </c>
      <c r="AB11" s="21"/>
      <c r="AC11" s="21"/>
      <c r="AD11" s="24"/>
      <c r="AE11" s="24"/>
      <c r="AF11" s="24" t="e">
        <f t="shared" ca="1" si="7"/>
        <v>#VALUE!</v>
      </c>
      <c r="AG11" s="24" t="e">
        <f t="shared" ca="1" si="8"/>
        <v>#VALUE!</v>
      </c>
      <c r="AH11" s="24" t="e">
        <f t="shared" ca="1" si="9"/>
        <v>#VALUE!</v>
      </c>
      <c r="AI11" s="23" t="e">
        <f t="shared" ca="1" si="10"/>
        <v>#VALUE!</v>
      </c>
      <c r="AJ11" s="23" t="e">
        <f ca="1">(V11-#REF!)/((T11-#REF!)+(#REF!-W11))</f>
        <v>#VALUE!</v>
      </c>
      <c r="AK11" s="23" t="e">
        <f ca="1">B11/#REF!</f>
        <v>#VALUE!</v>
      </c>
      <c r="AL11" s="26"/>
      <c r="AM11" s="27"/>
      <c r="AN11" s="27"/>
      <c r="AO11" s="27"/>
      <c r="AP11" s="27"/>
      <c r="AQ11" s="21"/>
      <c r="AR11" s="21"/>
      <c r="AS11" s="28"/>
      <c r="AT11" s="28"/>
      <c r="AU11" s="28"/>
      <c r="AV11" s="28"/>
      <c r="AW11" s="28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O11" s="29"/>
      <c r="BP11" s="29"/>
      <c r="BQ11" s="29"/>
      <c r="BR11" s="29"/>
      <c r="BT11" s="27"/>
      <c r="BU11" s="27"/>
      <c r="BV11" s="30"/>
      <c r="BW11" s="30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</row>
    <row r="12" spans="1:93" ht="13">
      <c r="A12" s="18">
        <v>43903</v>
      </c>
      <c r="B12" s="19" t="e">
        <f ca="1">IF(A12&lt;NOW(), COUNTIF('[1]Daftar Kasus'!$M$3:$M$841,$A12),"")</f>
        <v>#VALUE!</v>
      </c>
      <c r="C12" s="20"/>
      <c r="D12" s="20"/>
      <c r="E12" s="21" t="e">
        <f ca="1">IF(A12&lt;NOW(),COUNTIF('[1]Daftar Kasus'!$M$3:$M$841,"&lt;="&amp;$A12),"")</f>
        <v>#VALUE!</v>
      </c>
      <c r="F12" s="21" t="e">
        <f t="shared" ca="1" si="14"/>
        <v>#VALUE!</v>
      </c>
      <c r="G12" s="22" t="e">
        <f t="shared" ca="1" si="1"/>
        <v>#VALUE!</v>
      </c>
      <c r="H12" s="20" t="e">
        <f ca="1">IF(A12&lt;NOW(), COUNTIF('[1]Daftar Kasus'!$N$3:$N$841,$A12),"")</f>
        <v>#VALUE!</v>
      </c>
      <c r="I12" s="21" t="e">
        <f ca="1">IF(A12&lt;NOW(), COUNTIF('[1]Daftar Kasus'!$N$3:$N$841,"&lt;="&amp;$A12),"")</f>
        <v>#VALUE!</v>
      </c>
      <c r="J12" s="22" t="e">
        <f t="shared" ca="1" si="2"/>
        <v>#VALUE!</v>
      </c>
      <c r="K12" s="22" t="e">
        <f t="shared" ca="1" si="17"/>
        <v>#VALUE!</v>
      </c>
      <c r="L12" s="20" t="e">
        <f ca="1">IF(A12&lt;NOW(), COUNTIF('[1]Daftar Kasus'!$O$3:$O$841,$A12),"")</f>
        <v>#VALUE!</v>
      </c>
      <c r="M12" s="21" t="e">
        <f ca="1">IF(A12&lt;NOW(), COUNTIF('[1]Daftar Kasus'!$O$3:$O$841,"&lt;="&amp;$A12),"")</f>
        <v>#VALUE!</v>
      </c>
      <c r="N12" s="23" t="e">
        <f t="shared" ca="1" si="15"/>
        <v>#VALUE!</v>
      </c>
      <c r="O12" s="22" t="e">
        <f t="shared" ca="1" si="18"/>
        <v>#VALUE!</v>
      </c>
      <c r="P12" s="19"/>
      <c r="Q12" s="19"/>
      <c r="R12" s="19"/>
      <c r="S12" s="19">
        <v>1005</v>
      </c>
      <c r="T12" s="19">
        <v>1005</v>
      </c>
      <c r="U12" s="19">
        <v>917</v>
      </c>
      <c r="V12" s="21" t="e">
        <f t="shared" ca="1" si="5"/>
        <v>#VALUE!</v>
      </c>
      <c r="W12" s="31">
        <v>19</v>
      </c>
      <c r="X12" s="21"/>
      <c r="Y12" s="21"/>
      <c r="Z12" s="21"/>
      <c r="AA12" s="21">
        <f t="shared" si="11"/>
        <v>143</v>
      </c>
      <c r="AB12" s="21"/>
      <c r="AC12" s="21"/>
      <c r="AD12" s="21"/>
      <c r="AE12" s="21">
        <f t="shared" ref="AE12:AE535" si="19">T12/270</f>
        <v>3.7222222222222223</v>
      </c>
      <c r="AF12" s="24" t="e">
        <f t="shared" ca="1" si="7"/>
        <v>#VALUE!</v>
      </c>
      <c r="AG12" s="24" t="e">
        <f t="shared" ca="1" si="8"/>
        <v>#VALUE!</v>
      </c>
      <c r="AH12" s="24" t="e">
        <f t="shared" ca="1" si="9"/>
        <v>#VALUE!</v>
      </c>
      <c r="AI12" s="23" t="e">
        <f t="shared" ca="1" si="10"/>
        <v>#VALUE!</v>
      </c>
      <c r="AJ12" s="23" t="e">
        <f t="shared" ref="AJ12:AJ14" ca="1" si="20">(V12-V11)/((T12-T11)+(W11-W12))</f>
        <v>#VALUE!</v>
      </c>
      <c r="AK12" s="23" t="e">
        <f t="shared" ref="AK12:AK535" ca="1" si="21">B12/E11</f>
        <v>#VALUE!</v>
      </c>
      <c r="AL12" s="32" t="e">
        <f t="shared" ref="AL12:AL365" ca="1" si="22">SUM(B6:B12)/SUM(AA6:AA12)</f>
        <v>#VALUE!</v>
      </c>
      <c r="AM12" s="27"/>
      <c r="AN12" s="27"/>
      <c r="AO12" s="27"/>
      <c r="AP12" s="27"/>
      <c r="AQ12" s="21"/>
      <c r="AR12" s="21"/>
      <c r="AS12" s="28"/>
      <c r="AT12" s="28"/>
      <c r="AU12" s="28"/>
      <c r="AV12" s="28"/>
      <c r="AW12" s="28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O12" s="29"/>
      <c r="BP12" s="29"/>
      <c r="BQ12" s="29"/>
      <c r="BR12" s="29"/>
      <c r="BT12" s="27"/>
      <c r="BU12" s="27"/>
      <c r="BV12" s="30"/>
      <c r="BW12" s="30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</row>
    <row r="13" spans="1:93" ht="13">
      <c r="A13" s="18">
        <v>43904</v>
      </c>
      <c r="B13" s="19">
        <v>27</v>
      </c>
      <c r="C13" s="20"/>
      <c r="D13" s="20"/>
      <c r="E13" s="21" t="e">
        <f t="shared" ref="E13:E37" ca="1" si="23">E12+B13</f>
        <v>#VALUE!</v>
      </c>
      <c r="F13" s="21" t="e">
        <f t="shared" ca="1" si="14"/>
        <v>#VALUE!</v>
      </c>
      <c r="G13" s="22" t="e">
        <f t="shared" ca="1" si="1"/>
        <v>#VALUE!</v>
      </c>
      <c r="H13" s="20">
        <v>3</v>
      </c>
      <c r="I13" s="21" t="e">
        <f t="shared" ref="I13:I37" ca="1" si="24">I12+H13</f>
        <v>#VALUE!</v>
      </c>
      <c r="J13" s="22" t="e">
        <f t="shared" ca="1" si="2"/>
        <v>#VALUE!</v>
      </c>
      <c r="K13" s="22" t="e">
        <f t="shared" ca="1" si="17"/>
        <v>#VALUE!</v>
      </c>
      <c r="L13" s="20">
        <v>1</v>
      </c>
      <c r="M13" s="21" t="e">
        <f t="shared" ref="M13:M37" ca="1" si="25">M12+L13</f>
        <v>#VALUE!</v>
      </c>
      <c r="N13" s="23" t="e">
        <f t="shared" ca="1" si="15"/>
        <v>#VALUE!</v>
      </c>
      <c r="O13" s="22" t="e">
        <f t="shared" ca="1" si="18"/>
        <v>#VALUE!</v>
      </c>
      <c r="P13" s="19"/>
      <c r="Q13" s="19"/>
      <c r="R13" s="19"/>
      <c r="S13" s="19">
        <v>1205</v>
      </c>
      <c r="T13" s="19">
        <v>1205</v>
      </c>
      <c r="U13" s="19">
        <v>1109</v>
      </c>
      <c r="V13" s="21" t="e">
        <f t="shared" ca="1" si="5"/>
        <v>#VALUE!</v>
      </c>
      <c r="W13" s="21" t="e">
        <f ca="1">T13-(E13+U13)</f>
        <v>#VALUE!</v>
      </c>
      <c r="X13" s="21"/>
      <c r="Y13" s="21"/>
      <c r="Z13" s="21"/>
      <c r="AA13" s="21">
        <f t="shared" si="11"/>
        <v>200</v>
      </c>
      <c r="AB13" s="21"/>
      <c r="AC13" s="21"/>
      <c r="AD13" s="21"/>
      <c r="AE13" s="21">
        <f t="shared" si="19"/>
        <v>4.4629629629629628</v>
      </c>
      <c r="AF13" s="24" t="e">
        <f t="shared" ca="1" si="7"/>
        <v>#VALUE!</v>
      </c>
      <c r="AG13" s="24" t="e">
        <f t="shared" ca="1" si="8"/>
        <v>#VALUE!</v>
      </c>
      <c r="AH13" s="24">
        <f t="shared" si="9"/>
        <v>7.4074074074074074</v>
      </c>
      <c r="AI13" s="23" t="e">
        <f t="shared" ca="1" si="10"/>
        <v>#VALUE!</v>
      </c>
      <c r="AJ13" s="23" t="e">
        <f t="shared" ca="1" si="20"/>
        <v>#VALUE!</v>
      </c>
      <c r="AK13" s="23" t="e">
        <f t="shared" ca="1" si="21"/>
        <v>#VALUE!</v>
      </c>
      <c r="AL13" s="32" t="e">
        <f t="shared" ca="1" si="22"/>
        <v>#VALUE!</v>
      </c>
      <c r="AM13" s="27"/>
      <c r="AN13" s="27"/>
      <c r="AO13" s="27"/>
      <c r="AP13" s="27"/>
      <c r="AQ13" s="21"/>
      <c r="AR13" s="21"/>
      <c r="AS13" s="28"/>
      <c r="AT13" s="28"/>
      <c r="AU13" s="28"/>
      <c r="AV13" s="28"/>
      <c r="AW13" s="28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O13" s="29"/>
      <c r="BP13" s="29"/>
      <c r="BQ13" s="29"/>
      <c r="BR13" s="29"/>
      <c r="BT13" s="27"/>
      <c r="BU13" s="27"/>
      <c r="BV13" s="30"/>
      <c r="BW13" s="30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</row>
    <row r="14" spans="1:93" ht="13">
      <c r="A14" s="18">
        <v>43905</v>
      </c>
      <c r="B14" s="19">
        <v>21</v>
      </c>
      <c r="C14" s="20"/>
      <c r="D14" s="20"/>
      <c r="E14" s="21" t="e">
        <f t="shared" ca="1" si="23"/>
        <v>#VALUE!</v>
      </c>
      <c r="F14" s="21" t="e">
        <f t="shared" ref="F14:F535" ca="1" si="26">E14-(I14+M14)</f>
        <v>#VALUE!</v>
      </c>
      <c r="G14" s="22" t="e">
        <f t="shared" ca="1" si="1"/>
        <v>#VALUE!</v>
      </c>
      <c r="H14" s="20">
        <v>0</v>
      </c>
      <c r="I14" s="21" t="e">
        <f t="shared" ca="1" si="24"/>
        <v>#VALUE!</v>
      </c>
      <c r="J14" s="22" t="e">
        <f t="shared" ca="1" si="2"/>
        <v>#VALUE!</v>
      </c>
      <c r="K14" s="22" t="e">
        <f t="shared" ca="1" si="17"/>
        <v>#VALUE!</v>
      </c>
      <c r="L14" s="20">
        <v>0</v>
      </c>
      <c r="M14" s="21" t="e">
        <f t="shared" ca="1" si="25"/>
        <v>#VALUE!</v>
      </c>
      <c r="N14" s="23" t="e">
        <f t="shared" ca="1" si="15"/>
        <v>#VALUE!</v>
      </c>
      <c r="O14" s="22" t="e">
        <f t="shared" ca="1" si="18"/>
        <v>#VALUE!</v>
      </c>
      <c r="P14" s="19"/>
      <c r="Q14" s="19"/>
      <c r="R14" s="19"/>
      <c r="S14" s="19">
        <v>1293</v>
      </c>
      <c r="T14" s="19">
        <v>1293</v>
      </c>
      <c r="U14" s="19">
        <v>1167</v>
      </c>
      <c r="V14" s="21" t="e">
        <f t="shared" ca="1" si="5"/>
        <v>#VALUE!</v>
      </c>
      <c r="W14" s="31">
        <v>9</v>
      </c>
      <c r="X14" s="21"/>
      <c r="Y14" s="21"/>
      <c r="Z14" s="21"/>
      <c r="AA14" s="21">
        <f t="shared" si="11"/>
        <v>88</v>
      </c>
      <c r="AB14" s="21"/>
      <c r="AC14" s="21"/>
      <c r="AD14" s="21"/>
      <c r="AE14" s="21">
        <f t="shared" si="19"/>
        <v>4.7888888888888888</v>
      </c>
      <c r="AF14" s="24" t="e">
        <f t="shared" ca="1" si="7"/>
        <v>#VALUE!</v>
      </c>
      <c r="AG14" s="24" t="e">
        <f t="shared" ca="1" si="8"/>
        <v>#VALUE!</v>
      </c>
      <c r="AH14" s="24">
        <f t="shared" si="9"/>
        <v>4.1904761904761907</v>
      </c>
      <c r="AI14" s="23" t="e">
        <f t="shared" ca="1" si="10"/>
        <v>#VALUE!</v>
      </c>
      <c r="AJ14" s="23" t="e">
        <f t="shared" ca="1" si="20"/>
        <v>#VALUE!</v>
      </c>
      <c r="AK14" s="23" t="e">
        <f t="shared" ca="1" si="21"/>
        <v>#VALUE!</v>
      </c>
      <c r="AL14" s="32" t="e">
        <f t="shared" ca="1" si="22"/>
        <v>#VALUE!</v>
      </c>
      <c r="AM14" s="27"/>
      <c r="AN14" s="27"/>
      <c r="AO14" s="27"/>
      <c r="AP14" s="27"/>
      <c r="AQ14" s="21"/>
      <c r="AR14" s="21"/>
      <c r="AS14" s="28"/>
      <c r="AT14" s="28"/>
      <c r="AU14" s="28"/>
      <c r="AV14" s="28"/>
      <c r="AW14" s="28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O14" s="29"/>
      <c r="BP14" s="29"/>
      <c r="BQ14" s="29"/>
      <c r="BR14" s="29"/>
      <c r="BT14" s="27"/>
      <c r="BU14" s="27"/>
      <c r="BV14" s="30"/>
      <c r="BW14" s="30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</row>
    <row r="15" spans="1:93" ht="13">
      <c r="A15" s="18">
        <v>43906</v>
      </c>
      <c r="B15" s="19">
        <v>17</v>
      </c>
      <c r="C15" s="20"/>
      <c r="D15" s="20"/>
      <c r="E15" s="21" t="e">
        <f t="shared" ca="1" si="23"/>
        <v>#VALUE!</v>
      </c>
      <c r="F15" s="21" t="e">
        <f t="shared" ca="1" si="26"/>
        <v>#VALUE!</v>
      </c>
      <c r="G15" s="22" t="e">
        <f t="shared" ca="1" si="1"/>
        <v>#VALUE!</v>
      </c>
      <c r="H15" s="20">
        <v>0</v>
      </c>
      <c r="I15" s="21" t="e">
        <f t="shared" ca="1" si="24"/>
        <v>#VALUE!</v>
      </c>
      <c r="J15" s="22" t="e">
        <f t="shared" ca="1" si="2"/>
        <v>#VALUE!</v>
      </c>
      <c r="K15" s="22" t="e">
        <f t="shared" ca="1" si="17"/>
        <v>#VALUE!</v>
      </c>
      <c r="L15" s="20">
        <v>0</v>
      </c>
      <c r="M15" s="21" t="e">
        <f t="shared" ca="1" si="25"/>
        <v>#VALUE!</v>
      </c>
      <c r="N15" s="23" t="e">
        <f t="shared" ca="1" si="15"/>
        <v>#VALUE!</v>
      </c>
      <c r="O15" s="22" t="e">
        <f t="shared" ca="1" si="18"/>
        <v>#VALUE!</v>
      </c>
      <c r="P15" s="19"/>
      <c r="Q15" s="19"/>
      <c r="R15" s="19"/>
      <c r="S15" s="19">
        <v>1230</v>
      </c>
      <c r="T15" s="19">
        <v>1230</v>
      </c>
      <c r="U15" s="19">
        <v>1083</v>
      </c>
      <c r="V15" s="21" t="e">
        <f t="shared" ca="1" si="5"/>
        <v>#VALUE!</v>
      </c>
      <c r="W15" s="21" t="e">
        <f t="shared" ref="W15:W18" ca="1" si="27">T15-(E15+U15)</f>
        <v>#VALUE!</v>
      </c>
      <c r="X15" s="21"/>
      <c r="Y15" s="21"/>
      <c r="Z15" s="21"/>
      <c r="AA15" s="21"/>
      <c r="AB15" s="21"/>
      <c r="AC15" s="21"/>
      <c r="AD15" s="21"/>
      <c r="AE15" s="21">
        <f t="shared" si="19"/>
        <v>4.5555555555555554</v>
      </c>
      <c r="AF15" s="24" t="e">
        <f t="shared" ca="1" si="7"/>
        <v>#VALUE!</v>
      </c>
      <c r="AG15" s="24" t="e">
        <f t="shared" ca="1" si="8"/>
        <v>#VALUE!</v>
      </c>
      <c r="AH15" s="24">
        <f t="shared" si="9"/>
        <v>0</v>
      </c>
      <c r="AI15" s="23" t="e">
        <f t="shared" ca="1" si="10"/>
        <v>#VALUE!</v>
      </c>
      <c r="AJ15" s="23"/>
      <c r="AK15" s="23" t="e">
        <f t="shared" ca="1" si="21"/>
        <v>#VALUE!</v>
      </c>
      <c r="AL15" s="32" t="e">
        <f t="shared" ca="1" si="22"/>
        <v>#VALUE!</v>
      </c>
      <c r="AM15" s="27"/>
      <c r="AN15" s="27"/>
      <c r="AO15" s="27"/>
      <c r="AP15" s="27"/>
      <c r="AQ15" s="21"/>
      <c r="AR15" s="21"/>
      <c r="AS15" s="28"/>
      <c r="AT15" s="28"/>
      <c r="AU15" s="28"/>
      <c r="AV15" s="28"/>
      <c r="AW15" s="28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O15" s="29"/>
      <c r="BP15" s="29"/>
      <c r="BQ15" s="29"/>
      <c r="BR15" s="29"/>
      <c r="BT15" s="27"/>
      <c r="BU15" s="27"/>
      <c r="BV15" s="30"/>
      <c r="BW15" s="30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</row>
    <row r="16" spans="1:93" ht="13">
      <c r="A16" s="18">
        <v>43907</v>
      </c>
      <c r="B16" s="19">
        <v>38</v>
      </c>
      <c r="C16" s="20"/>
      <c r="D16" s="20"/>
      <c r="E16" s="21" t="e">
        <f t="shared" ca="1" si="23"/>
        <v>#VALUE!</v>
      </c>
      <c r="F16" s="21" t="e">
        <f t="shared" ca="1" si="26"/>
        <v>#VALUE!</v>
      </c>
      <c r="G16" s="22" t="e">
        <f t="shared" ca="1" si="1"/>
        <v>#VALUE!</v>
      </c>
      <c r="H16" s="20">
        <v>1</v>
      </c>
      <c r="I16" s="21" t="e">
        <f t="shared" ca="1" si="24"/>
        <v>#VALUE!</v>
      </c>
      <c r="J16" s="22" t="e">
        <f t="shared" ca="1" si="2"/>
        <v>#VALUE!</v>
      </c>
      <c r="K16" s="22" t="e">
        <f t="shared" ca="1" si="17"/>
        <v>#VALUE!</v>
      </c>
      <c r="L16" s="20">
        <v>2</v>
      </c>
      <c r="M16" s="21" t="e">
        <f t="shared" ca="1" si="25"/>
        <v>#VALUE!</v>
      </c>
      <c r="N16" s="23" t="e">
        <f t="shared" ca="1" si="15"/>
        <v>#VALUE!</v>
      </c>
      <c r="O16" s="22" t="e">
        <f t="shared" ca="1" si="18"/>
        <v>#VALUE!</v>
      </c>
      <c r="P16" s="19"/>
      <c r="Q16" s="19"/>
      <c r="R16" s="19"/>
      <c r="S16" s="19">
        <v>1372</v>
      </c>
      <c r="T16" s="19">
        <v>1372</v>
      </c>
      <c r="U16" s="19">
        <v>1178</v>
      </c>
      <c r="V16" s="21" t="e">
        <f t="shared" ca="1" si="5"/>
        <v>#VALUE!</v>
      </c>
      <c r="W16" s="21" t="e">
        <f t="shared" ca="1" si="27"/>
        <v>#VALUE!</v>
      </c>
      <c r="X16" s="21"/>
      <c r="Y16" s="21"/>
      <c r="Z16" s="21"/>
      <c r="AA16" s="21" t="e">
        <f t="shared" ref="AA16:AA32" ca="1" si="28">T16-T15-W16</f>
        <v>#VALUE!</v>
      </c>
      <c r="AB16" s="21"/>
      <c r="AC16" s="21"/>
      <c r="AD16" s="21"/>
      <c r="AE16" s="21">
        <f t="shared" si="19"/>
        <v>5.0814814814814815</v>
      </c>
      <c r="AF16" s="24" t="e">
        <f t="shared" ca="1" si="7"/>
        <v>#VALUE!</v>
      </c>
      <c r="AG16" s="24" t="e">
        <f t="shared" ca="1" si="8"/>
        <v>#VALUE!</v>
      </c>
      <c r="AH16" s="24" t="e">
        <f t="shared" ca="1" si="9"/>
        <v>#VALUE!</v>
      </c>
      <c r="AI16" s="23" t="e">
        <f t="shared" ca="1" si="10"/>
        <v>#VALUE!</v>
      </c>
      <c r="AJ16" s="23" t="e">
        <f t="shared" ref="AJ16:AJ43" ca="1" si="29">(V16-V15)/((T16-T15)+(W15-W16))</f>
        <v>#VALUE!</v>
      </c>
      <c r="AK16" s="23" t="e">
        <f t="shared" ca="1" si="21"/>
        <v>#VALUE!</v>
      </c>
      <c r="AL16" s="32" t="e">
        <f t="shared" ca="1" si="22"/>
        <v>#VALUE!</v>
      </c>
      <c r="AM16" s="27"/>
      <c r="AN16" s="27"/>
      <c r="AO16" s="27"/>
      <c r="AP16" s="27"/>
      <c r="AQ16" s="21"/>
      <c r="AR16" s="21"/>
      <c r="AS16" s="28"/>
      <c r="AT16" s="28"/>
      <c r="AU16" s="28"/>
      <c r="AV16" s="28"/>
      <c r="AW16" s="28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O16" s="29"/>
      <c r="BP16" s="29"/>
      <c r="BQ16" s="29"/>
      <c r="BR16" s="29"/>
      <c r="BT16" s="27"/>
      <c r="BU16" s="27"/>
      <c r="BV16" s="30"/>
      <c r="BW16" s="30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</row>
    <row r="17" spans="1:93" ht="13">
      <c r="A17" s="18">
        <v>43908</v>
      </c>
      <c r="B17" s="19">
        <v>55</v>
      </c>
      <c r="C17" s="20"/>
      <c r="D17" s="20"/>
      <c r="E17" s="21" t="e">
        <f t="shared" ca="1" si="23"/>
        <v>#VALUE!</v>
      </c>
      <c r="F17" s="21" t="e">
        <f t="shared" ca="1" si="26"/>
        <v>#VALUE!</v>
      </c>
      <c r="G17" s="22" t="e">
        <f t="shared" ca="1" si="1"/>
        <v>#VALUE!</v>
      </c>
      <c r="H17" s="20">
        <v>2</v>
      </c>
      <c r="I17" s="21" t="e">
        <f t="shared" ca="1" si="24"/>
        <v>#VALUE!</v>
      </c>
      <c r="J17" s="22" t="e">
        <f t="shared" ca="1" si="2"/>
        <v>#VALUE!</v>
      </c>
      <c r="K17" s="22" t="e">
        <f t="shared" ca="1" si="17"/>
        <v>#VALUE!</v>
      </c>
      <c r="L17" s="20">
        <v>12</v>
      </c>
      <c r="M17" s="21" t="e">
        <f t="shared" ca="1" si="25"/>
        <v>#VALUE!</v>
      </c>
      <c r="N17" s="23" t="e">
        <f t="shared" ca="1" si="15"/>
        <v>#VALUE!</v>
      </c>
      <c r="O17" s="22" t="e">
        <f t="shared" ca="1" si="18"/>
        <v>#VALUE!</v>
      </c>
      <c r="P17" s="19"/>
      <c r="Q17" s="19"/>
      <c r="R17" s="19"/>
      <c r="S17" s="19">
        <v>1592</v>
      </c>
      <c r="T17" s="19">
        <v>1592</v>
      </c>
      <c r="U17" s="19">
        <v>1342</v>
      </c>
      <c r="V17" s="21" t="e">
        <f t="shared" ca="1" si="5"/>
        <v>#VALUE!</v>
      </c>
      <c r="W17" s="21" t="e">
        <f t="shared" ca="1" si="27"/>
        <v>#VALUE!</v>
      </c>
      <c r="X17" s="21"/>
      <c r="Y17" s="21"/>
      <c r="Z17" s="21"/>
      <c r="AA17" s="21" t="e">
        <f t="shared" ca="1" si="28"/>
        <v>#VALUE!</v>
      </c>
      <c r="AB17" s="21"/>
      <c r="AC17" s="21"/>
      <c r="AD17" s="21"/>
      <c r="AE17" s="21">
        <f t="shared" si="19"/>
        <v>5.8962962962962964</v>
      </c>
      <c r="AF17" s="24" t="e">
        <f t="shared" ca="1" si="7"/>
        <v>#VALUE!</v>
      </c>
      <c r="AG17" s="24" t="e">
        <f t="shared" ca="1" si="8"/>
        <v>#VALUE!</v>
      </c>
      <c r="AH17" s="24" t="e">
        <f t="shared" ca="1" si="9"/>
        <v>#VALUE!</v>
      </c>
      <c r="AI17" s="23" t="e">
        <f t="shared" ca="1" si="10"/>
        <v>#VALUE!</v>
      </c>
      <c r="AJ17" s="23" t="e">
        <f t="shared" ca="1" si="29"/>
        <v>#VALUE!</v>
      </c>
      <c r="AK17" s="23" t="e">
        <f t="shared" ca="1" si="21"/>
        <v>#VALUE!</v>
      </c>
      <c r="AL17" s="32" t="e">
        <f t="shared" ca="1" si="22"/>
        <v>#VALUE!</v>
      </c>
      <c r="AM17" s="27"/>
      <c r="AN17" s="27"/>
      <c r="AO17" s="27"/>
      <c r="AP17" s="27"/>
      <c r="AQ17" s="21"/>
      <c r="AR17" s="21"/>
      <c r="AS17" s="28"/>
      <c r="AT17" s="28"/>
      <c r="AU17" s="28"/>
      <c r="AV17" s="28"/>
      <c r="AW17" s="28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O17" s="29"/>
      <c r="BP17" s="29"/>
      <c r="BQ17" s="29"/>
      <c r="BR17" s="29"/>
      <c r="BT17" s="27"/>
      <c r="BU17" s="27"/>
      <c r="BV17" s="30"/>
      <c r="BW17" s="30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</row>
    <row r="18" spans="1:93" ht="13">
      <c r="A18" s="18">
        <v>43909</v>
      </c>
      <c r="B18" s="19">
        <v>82</v>
      </c>
      <c r="C18" s="20"/>
      <c r="D18" s="20"/>
      <c r="E18" s="21" t="e">
        <f t="shared" ca="1" si="23"/>
        <v>#VALUE!</v>
      </c>
      <c r="F18" s="21" t="e">
        <f t="shared" ca="1" si="26"/>
        <v>#VALUE!</v>
      </c>
      <c r="G18" s="22" t="e">
        <f t="shared" ca="1" si="1"/>
        <v>#VALUE!</v>
      </c>
      <c r="H18" s="20">
        <v>4</v>
      </c>
      <c r="I18" s="21" t="e">
        <f t="shared" ca="1" si="24"/>
        <v>#VALUE!</v>
      </c>
      <c r="J18" s="22" t="e">
        <f t="shared" ca="1" si="2"/>
        <v>#VALUE!</v>
      </c>
      <c r="K18" s="22" t="e">
        <f t="shared" ca="1" si="17"/>
        <v>#VALUE!</v>
      </c>
      <c r="L18" s="20">
        <v>6</v>
      </c>
      <c r="M18" s="21" t="e">
        <f t="shared" ca="1" si="25"/>
        <v>#VALUE!</v>
      </c>
      <c r="N18" s="23" t="e">
        <f t="shared" ca="1" si="15"/>
        <v>#VALUE!</v>
      </c>
      <c r="O18" s="22" t="e">
        <f t="shared" ca="1" si="18"/>
        <v>#VALUE!</v>
      </c>
      <c r="P18" s="19"/>
      <c r="Q18" s="19"/>
      <c r="R18" s="19"/>
      <c r="S18" s="19">
        <v>1898</v>
      </c>
      <c r="T18" s="19">
        <v>1898</v>
      </c>
      <c r="U18" s="19">
        <v>1570</v>
      </c>
      <c r="V18" s="21" t="e">
        <f t="shared" ca="1" si="5"/>
        <v>#VALUE!</v>
      </c>
      <c r="W18" s="21" t="e">
        <f t="shared" ca="1" si="27"/>
        <v>#VALUE!</v>
      </c>
      <c r="X18" s="21"/>
      <c r="Y18" s="21"/>
      <c r="Z18" s="21"/>
      <c r="AA18" s="21" t="e">
        <f t="shared" ca="1" si="28"/>
        <v>#VALUE!</v>
      </c>
      <c r="AB18" s="21"/>
      <c r="AC18" s="21"/>
      <c r="AD18" s="21"/>
      <c r="AE18" s="21">
        <f t="shared" si="19"/>
        <v>7.0296296296296292</v>
      </c>
      <c r="AF18" s="24" t="e">
        <f t="shared" ca="1" si="7"/>
        <v>#VALUE!</v>
      </c>
      <c r="AG18" s="24" t="e">
        <f t="shared" ca="1" si="8"/>
        <v>#VALUE!</v>
      </c>
      <c r="AH18" s="24" t="e">
        <f t="shared" ca="1" si="9"/>
        <v>#VALUE!</v>
      </c>
      <c r="AI18" s="23" t="e">
        <f t="shared" ca="1" si="10"/>
        <v>#VALUE!</v>
      </c>
      <c r="AJ18" s="23" t="e">
        <f t="shared" ca="1" si="29"/>
        <v>#VALUE!</v>
      </c>
      <c r="AK18" s="23" t="e">
        <f t="shared" ca="1" si="21"/>
        <v>#VALUE!</v>
      </c>
      <c r="AL18" s="32" t="e">
        <f t="shared" ca="1" si="22"/>
        <v>#VALUE!</v>
      </c>
      <c r="AM18" s="27"/>
      <c r="AN18" s="27"/>
      <c r="AO18" s="27"/>
      <c r="AP18" s="27"/>
      <c r="AQ18" s="21"/>
      <c r="AR18" s="21"/>
      <c r="AS18" s="28"/>
      <c r="AT18" s="28"/>
      <c r="AU18" s="28"/>
      <c r="AV18" s="28"/>
      <c r="AW18" s="28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O18" s="29"/>
      <c r="BP18" s="29"/>
      <c r="BQ18" s="29"/>
      <c r="BR18" s="29"/>
      <c r="BT18" s="27"/>
      <c r="BU18" s="27"/>
      <c r="BV18" s="30"/>
      <c r="BW18" s="30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</row>
    <row r="19" spans="1:93" ht="13">
      <c r="A19" s="18">
        <v>43910</v>
      </c>
      <c r="B19" s="19">
        <v>60</v>
      </c>
      <c r="C19" s="20"/>
      <c r="D19" s="20"/>
      <c r="E19" s="21" t="e">
        <f t="shared" ca="1" si="23"/>
        <v>#VALUE!</v>
      </c>
      <c r="F19" s="21" t="e">
        <f t="shared" ca="1" si="26"/>
        <v>#VALUE!</v>
      </c>
      <c r="G19" s="22" t="e">
        <f t="shared" ca="1" si="1"/>
        <v>#VALUE!</v>
      </c>
      <c r="H19" s="20">
        <v>1</v>
      </c>
      <c r="I19" s="21" t="e">
        <f t="shared" ca="1" si="24"/>
        <v>#VALUE!</v>
      </c>
      <c r="J19" s="22" t="e">
        <f t="shared" ca="1" si="2"/>
        <v>#VALUE!</v>
      </c>
      <c r="K19" s="22" t="e">
        <f t="shared" ca="1" si="17"/>
        <v>#VALUE!</v>
      </c>
      <c r="L19" s="20">
        <v>7</v>
      </c>
      <c r="M19" s="21" t="e">
        <f t="shared" ca="1" si="25"/>
        <v>#VALUE!</v>
      </c>
      <c r="N19" s="23" t="e">
        <f t="shared" ca="1" si="15"/>
        <v>#VALUE!</v>
      </c>
      <c r="O19" s="22" t="e">
        <f t="shared" ca="1" si="18"/>
        <v>#VALUE!</v>
      </c>
      <c r="P19" s="19"/>
      <c r="Q19" s="19"/>
      <c r="R19" s="19"/>
      <c r="S19" s="19">
        <v>2028</v>
      </c>
      <c r="T19" s="19">
        <v>2028</v>
      </c>
      <c r="U19" s="19">
        <v>1643</v>
      </c>
      <c r="V19" s="21" t="e">
        <f t="shared" ca="1" si="5"/>
        <v>#VALUE!</v>
      </c>
      <c r="W19" s="31">
        <v>18</v>
      </c>
      <c r="X19" s="21"/>
      <c r="Y19" s="21"/>
      <c r="Z19" s="21"/>
      <c r="AA19" s="21">
        <f t="shared" si="28"/>
        <v>112</v>
      </c>
      <c r="AB19" s="21"/>
      <c r="AC19" s="21"/>
      <c r="AD19" s="21"/>
      <c r="AE19" s="21">
        <f t="shared" si="19"/>
        <v>7.5111111111111111</v>
      </c>
      <c r="AF19" s="24" t="e">
        <f t="shared" ca="1" si="7"/>
        <v>#VALUE!</v>
      </c>
      <c r="AG19" s="24" t="e">
        <f t="shared" ca="1" si="8"/>
        <v>#VALUE!</v>
      </c>
      <c r="AH19" s="24">
        <f t="shared" si="9"/>
        <v>1.8666666666666667</v>
      </c>
      <c r="AI19" s="23" t="e">
        <f t="shared" ca="1" si="10"/>
        <v>#VALUE!</v>
      </c>
      <c r="AJ19" s="23" t="e">
        <f t="shared" ca="1" si="29"/>
        <v>#VALUE!</v>
      </c>
      <c r="AK19" s="23" t="e">
        <f t="shared" ca="1" si="21"/>
        <v>#VALUE!</v>
      </c>
      <c r="AL19" s="32" t="e">
        <f t="shared" ca="1" si="22"/>
        <v>#VALUE!</v>
      </c>
      <c r="AM19" s="27"/>
      <c r="AN19" s="27"/>
      <c r="AO19" s="27"/>
      <c r="AP19" s="27"/>
      <c r="AQ19" s="21"/>
      <c r="AR19" s="21"/>
      <c r="AS19" s="28"/>
      <c r="AT19" s="28"/>
      <c r="AU19" s="28"/>
      <c r="AV19" s="28"/>
      <c r="AW19" s="28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O19" s="29"/>
      <c r="BP19" s="29"/>
      <c r="BQ19" s="29"/>
      <c r="BR19" s="29"/>
      <c r="BT19" s="27"/>
      <c r="BU19" s="27"/>
      <c r="BV19" s="30"/>
      <c r="BW19" s="30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</row>
    <row r="20" spans="1:93" ht="13">
      <c r="A20" s="18">
        <v>43911</v>
      </c>
      <c r="B20" s="19">
        <v>81</v>
      </c>
      <c r="C20" s="20"/>
      <c r="D20" s="20"/>
      <c r="E20" s="21" t="e">
        <f t="shared" ca="1" si="23"/>
        <v>#VALUE!</v>
      </c>
      <c r="F20" s="21" t="e">
        <f t="shared" ca="1" si="26"/>
        <v>#VALUE!</v>
      </c>
      <c r="G20" s="22" t="e">
        <f t="shared" ca="1" si="1"/>
        <v>#VALUE!</v>
      </c>
      <c r="H20" s="20">
        <v>4</v>
      </c>
      <c r="I20" s="21" t="e">
        <f t="shared" ca="1" si="24"/>
        <v>#VALUE!</v>
      </c>
      <c r="J20" s="22" t="e">
        <f t="shared" ca="1" si="2"/>
        <v>#VALUE!</v>
      </c>
      <c r="K20" s="22" t="e">
        <f t="shared" ca="1" si="17"/>
        <v>#VALUE!</v>
      </c>
      <c r="L20" s="20">
        <v>6</v>
      </c>
      <c r="M20" s="21" t="e">
        <f t="shared" ca="1" si="25"/>
        <v>#VALUE!</v>
      </c>
      <c r="N20" s="23" t="e">
        <f t="shared" ca="1" si="15"/>
        <v>#VALUE!</v>
      </c>
      <c r="O20" s="22" t="e">
        <f t="shared" ca="1" si="18"/>
        <v>#VALUE!</v>
      </c>
      <c r="P20" s="19"/>
      <c r="Q20" s="19"/>
      <c r="R20" s="19"/>
      <c r="S20" s="19">
        <v>2365</v>
      </c>
      <c r="T20" s="19">
        <v>2365</v>
      </c>
      <c r="U20" s="19">
        <v>1895</v>
      </c>
      <c r="V20" s="21" t="e">
        <f t="shared" ca="1" si="5"/>
        <v>#VALUE!</v>
      </c>
      <c r="W20" s="21" t="e">
        <f t="shared" ref="W20:W21" ca="1" si="30">T20-(E20+U20)</f>
        <v>#VALUE!</v>
      </c>
      <c r="X20" s="21"/>
      <c r="Y20" s="21"/>
      <c r="Z20" s="21"/>
      <c r="AA20" s="21" t="e">
        <f t="shared" ca="1" si="28"/>
        <v>#VALUE!</v>
      </c>
      <c r="AB20" s="21"/>
      <c r="AC20" s="21"/>
      <c r="AD20" s="21"/>
      <c r="AE20" s="21">
        <f t="shared" si="19"/>
        <v>8.7592592592592595</v>
      </c>
      <c r="AF20" s="24" t="e">
        <f t="shared" ca="1" si="7"/>
        <v>#VALUE!</v>
      </c>
      <c r="AG20" s="24" t="e">
        <f t="shared" ca="1" si="8"/>
        <v>#VALUE!</v>
      </c>
      <c r="AH20" s="24" t="e">
        <f t="shared" ca="1" si="9"/>
        <v>#VALUE!</v>
      </c>
      <c r="AI20" s="23" t="e">
        <f t="shared" ca="1" si="10"/>
        <v>#VALUE!</v>
      </c>
      <c r="AJ20" s="23" t="e">
        <f t="shared" ca="1" si="29"/>
        <v>#VALUE!</v>
      </c>
      <c r="AK20" s="23" t="e">
        <f t="shared" ca="1" si="21"/>
        <v>#VALUE!</v>
      </c>
      <c r="AL20" s="32" t="e">
        <f t="shared" ca="1" si="22"/>
        <v>#VALUE!</v>
      </c>
      <c r="AM20" s="27"/>
      <c r="AN20" s="27"/>
      <c r="AO20" s="27"/>
      <c r="AP20" s="27"/>
      <c r="AQ20" s="21"/>
      <c r="AR20" s="21"/>
      <c r="AS20" s="28"/>
      <c r="AT20" s="28"/>
      <c r="AU20" s="28"/>
      <c r="AV20" s="28"/>
      <c r="AW20" s="28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O20" s="29"/>
      <c r="BP20" s="29"/>
      <c r="BQ20" s="29"/>
      <c r="BR20" s="29"/>
      <c r="BT20" s="27"/>
      <c r="BU20" s="27"/>
      <c r="BV20" s="30"/>
      <c r="BW20" s="30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</row>
    <row r="21" spans="1:93" ht="13">
      <c r="A21" s="18">
        <v>43912</v>
      </c>
      <c r="B21" s="19">
        <v>64</v>
      </c>
      <c r="C21" s="20"/>
      <c r="D21" s="20"/>
      <c r="E21" s="21" t="e">
        <f t="shared" ca="1" si="23"/>
        <v>#VALUE!</v>
      </c>
      <c r="F21" s="21" t="e">
        <f t="shared" ca="1" si="26"/>
        <v>#VALUE!</v>
      </c>
      <c r="G21" s="22" t="e">
        <f t="shared" ca="1" si="1"/>
        <v>#VALUE!</v>
      </c>
      <c r="H21" s="20">
        <v>9</v>
      </c>
      <c r="I21" s="21" t="e">
        <f t="shared" ca="1" si="24"/>
        <v>#VALUE!</v>
      </c>
      <c r="J21" s="22" t="e">
        <f t="shared" ca="1" si="2"/>
        <v>#VALUE!</v>
      </c>
      <c r="K21" s="22" t="e">
        <f t="shared" ca="1" si="17"/>
        <v>#VALUE!</v>
      </c>
      <c r="L21" s="20">
        <v>10</v>
      </c>
      <c r="M21" s="21" t="e">
        <f t="shared" ca="1" si="25"/>
        <v>#VALUE!</v>
      </c>
      <c r="N21" s="23" t="e">
        <f t="shared" ca="1" si="15"/>
        <v>#VALUE!</v>
      </c>
      <c r="O21" s="22" t="e">
        <f t="shared" ca="1" si="18"/>
        <v>#VALUE!</v>
      </c>
      <c r="P21" s="19"/>
      <c r="Q21" s="19"/>
      <c r="R21" s="19"/>
      <c r="S21" s="19">
        <v>2438</v>
      </c>
      <c r="T21" s="19">
        <v>2438</v>
      </c>
      <c r="U21" s="19">
        <v>1904</v>
      </c>
      <c r="V21" s="21" t="e">
        <f t="shared" ca="1" si="5"/>
        <v>#VALUE!</v>
      </c>
      <c r="W21" s="21" t="e">
        <f t="shared" ca="1" si="30"/>
        <v>#VALUE!</v>
      </c>
      <c r="X21" s="21"/>
      <c r="Y21" s="21"/>
      <c r="Z21" s="21"/>
      <c r="AA21" s="21" t="e">
        <f t="shared" ca="1" si="28"/>
        <v>#VALUE!</v>
      </c>
      <c r="AB21" s="21"/>
      <c r="AC21" s="21"/>
      <c r="AD21" s="21"/>
      <c r="AE21" s="21">
        <f t="shared" si="19"/>
        <v>9.0296296296296301</v>
      </c>
      <c r="AF21" s="24" t="e">
        <f t="shared" ca="1" si="7"/>
        <v>#VALUE!</v>
      </c>
      <c r="AG21" s="24" t="e">
        <f t="shared" ca="1" si="8"/>
        <v>#VALUE!</v>
      </c>
      <c r="AH21" s="24" t="e">
        <f t="shared" ca="1" si="9"/>
        <v>#VALUE!</v>
      </c>
      <c r="AI21" s="23" t="e">
        <f t="shared" ca="1" si="10"/>
        <v>#VALUE!</v>
      </c>
      <c r="AJ21" s="23" t="e">
        <f t="shared" ca="1" si="29"/>
        <v>#VALUE!</v>
      </c>
      <c r="AK21" s="23" t="e">
        <f t="shared" ca="1" si="21"/>
        <v>#VALUE!</v>
      </c>
      <c r="AL21" s="32" t="e">
        <f t="shared" ca="1" si="22"/>
        <v>#VALUE!</v>
      </c>
      <c r="AM21" s="27"/>
      <c r="AN21" s="27"/>
      <c r="AO21" s="27"/>
      <c r="AP21" s="27"/>
      <c r="AQ21" s="21"/>
      <c r="AR21" s="21"/>
      <c r="AS21" s="28"/>
      <c r="AT21" s="28"/>
      <c r="AU21" s="28"/>
      <c r="AV21" s="28"/>
      <c r="AW21" s="28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O21" s="29"/>
      <c r="BP21" s="29"/>
      <c r="BQ21" s="29"/>
      <c r="BR21" s="29"/>
      <c r="BT21" s="27"/>
      <c r="BU21" s="27"/>
      <c r="BV21" s="30"/>
      <c r="BW21" s="30"/>
      <c r="BX21" s="27"/>
      <c r="BY21" s="27"/>
      <c r="BZ21" s="27"/>
      <c r="CA21" s="27"/>
      <c r="CB21" s="27"/>
      <c r="CC21" s="27"/>
      <c r="CD21" s="27"/>
      <c r="CE21" s="27"/>
      <c r="CF21" s="33" t="e">
        <f t="shared" ref="CF21:CF381" ca="1" si="31">(M21-M7)/(I21-I7)</f>
        <v>#VALUE!</v>
      </c>
      <c r="CG21" s="27"/>
      <c r="CH21" s="27"/>
      <c r="CI21" s="27"/>
      <c r="CJ21" s="27"/>
      <c r="CK21" s="27"/>
      <c r="CL21" s="27"/>
      <c r="CM21" s="27"/>
      <c r="CN21" s="27"/>
      <c r="CO21" s="27"/>
    </row>
    <row r="22" spans="1:93" ht="13">
      <c r="A22" s="18">
        <v>43913</v>
      </c>
      <c r="B22" s="19">
        <v>65</v>
      </c>
      <c r="C22" s="20"/>
      <c r="D22" s="20"/>
      <c r="E22" s="21" t="e">
        <f t="shared" ca="1" si="23"/>
        <v>#VALUE!</v>
      </c>
      <c r="F22" s="21" t="e">
        <f t="shared" ca="1" si="26"/>
        <v>#VALUE!</v>
      </c>
      <c r="G22" s="22" t="e">
        <f t="shared" ca="1" si="1"/>
        <v>#VALUE!</v>
      </c>
      <c r="H22" s="20">
        <v>1</v>
      </c>
      <c r="I22" s="21" t="e">
        <f t="shared" ca="1" si="24"/>
        <v>#VALUE!</v>
      </c>
      <c r="J22" s="22" t="e">
        <f t="shared" ca="1" si="2"/>
        <v>#VALUE!</v>
      </c>
      <c r="K22" s="22" t="e">
        <f t="shared" ca="1" si="17"/>
        <v>#VALUE!</v>
      </c>
      <c r="L22" s="20">
        <v>1</v>
      </c>
      <c r="M22" s="21" t="e">
        <f t="shared" ca="1" si="25"/>
        <v>#VALUE!</v>
      </c>
      <c r="N22" s="23" t="e">
        <f t="shared" ca="1" si="15"/>
        <v>#VALUE!</v>
      </c>
      <c r="O22" s="22" t="e">
        <f t="shared" ca="1" si="18"/>
        <v>#VALUE!</v>
      </c>
      <c r="P22" s="19"/>
      <c r="Q22" s="19"/>
      <c r="R22" s="19"/>
      <c r="S22" s="19">
        <v>2756</v>
      </c>
      <c r="T22" s="19">
        <v>2756</v>
      </c>
      <c r="U22" s="19">
        <v>2177</v>
      </c>
      <c r="V22" s="21" t="e">
        <f t="shared" ca="1" si="5"/>
        <v>#VALUE!</v>
      </c>
      <c r="W22" s="21" t="e">
        <f t="shared" ref="W22:W48" ca="1" si="32">T22-U22-V22</f>
        <v>#VALUE!</v>
      </c>
      <c r="X22" s="21"/>
      <c r="Y22" s="21"/>
      <c r="Z22" s="21"/>
      <c r="AA22" s="21" t="e">
        <f t="shared" ca="1" si="28"/>
        <v>#VALUE!</v>
      </c>
      <c r="AB22" s="21"/>
      <c r="AC22" s="21"/>
      <c r="AD22" s="21"/>
      <c r="AE22" s="21">
        <f t="shared" si="19"/>
        <v>10.207407407407407</v>
      </c>
      <c r="AF22" s="24" t="e">
        <f t="shared" ca="1" si="7"/>
        <v>#VALUE!</v>
      </c>
      <c r="AG22" s="24" t="e">
        <f t="shared" ca="1" si="8"/>
        <v>#VALUE!</v>
      </c>
      <c r="AH22" s="24" t="e">
        <f t="shared" ca="1" si="9"/>
        <v>#VALUE!</v>
      </c>
      <c r="AI22" s="23" t="e">
        <f t="shared" ca="1" si="10"/>
        <v>#VALUE!</v>
      </c>
      <c r="AJ22" s="23" t="e">
        <f t="shared" ca="1" si="29"/>
        <v>#VALUE!</v>
      </c>
      <c r="AK22" s="23" t="e">
        <f t="shared" ca="1" si="21"/>
        <v>#VALUE!</v>
      </c>
      <c r="AL22" s="32" t="e">
        <f t="shared" ca="1" si="22"/>
        <v>#VALUE!</v>
      </c>
      <c r="AM22" s="27"/>
      <c r="AN22" s="27"/>
      <c r="AO22" s="27"/>
      <c r="AP22" s="27"/>
      <c r="AQ22" s="21"/>
      <c r="AR22" s="21"/>
      <c r="AS22" s="28"/>
      <c r="AT22" s="28"/>
      <c r="AU22" s="28"/>
      <c r="AV22" s="28"/>
      <c r="AW22" s="28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O22" s="29"/>
      <c r="BP22" s="29"/>
      <c r="BQ22" s="29"/>
      <c r="BR22" s="29"/>
      <c r="BT22" s="27"/>
      <c r="BU22" s="27"/>
      <c r="BV22" s="30"/>
      <c r="BW22" s="30"/>
      <c r="BX22" s="27"/>
      <c r="BY22" s="27"/>
      <c r="BZ22" s="27"/>
      <c r="CA22" s="27"/>
      <c r="CB22" s="27"/>
      <c r="CC22" s="27"/>
      <c r="CD22" s="27"/>
      <c r="CE22" s="27"/>
      <c r="CF22" s="33" t="e">
        <f t="shared" ca="1" si="31"/>
        <v>#VALUE!</v>
      </c>
      <c r="CG22" s="27"/>
      <c r="CH22" s="27"/>
      <c r="CI22" s="27"/>
      <c r="CJ22" s="27"/>
      <c r="CK22" s="27"/>
      <c r="CL22" s="27"/>
      <c r="CM22" s="27"/>
      <c r="CN22" s="27"/>
      <c r="CO22" s="27"/>
    </row>
    <row r="23" spans="1:93" ht="13">
      <c r="A23" s="18">
        <v>43914</v>
      </c>
      <c r="B23" s="19">
        <v>106</v>
      </c>
      <c r="C23" s="20"/>
      <c r="D23" s="20"/>
      <c r="E23" s="21" t="e">
        <f t="shared" ca="1" si="23"/>
        <v>#VALUE!</v>
      </c>
      <c r="F23" s="21" t="e">
        <f t="shared" ca="1" si="26"/>
        <v>#VALUE!</v>
      </c>
      <c r="G23" s="22" t="e">
        <f t="shared" ca="1" si="1"/>
        <v>#VALUE!</v>
      </c>
      <c r="H23" s="20">
        <v>0</v>
      </c>
      <c r="I23" s="21" t="e">
        <f t="shared" ca="1" si="24"/>
        <v>#VALUE!</v>
      </c>
      <c r="J23" s="22" t="e">
        <f t="shared" ca="1" si="2"/>
        <v>#VALUE!</v>
      </c>
      <c r="K23" s="22" t="e">
        <f t="shared" ca="1" si="17"/>
        <v>#VALUE!</v>
      </c>
      <c r="L23" s="20">
        <v>6</v>
      </c>
      <c r="M23" s="21" t="e">
        <f t="shared" ca="1" si="25"/>
        <v>#VALUE!</v>
      </c>
      <c r="N23" s="23" t="e">
        <f t="shared" ca="1" si="15"/>
        <v>#VALUE!</v>
      </c>
      <c r="O23" s="22" t="e">
        <f t="shared" ca="1" si="18"/>
        <v>#VALUE!</v>
      </c>
      <c r="P23" s="19"/>
      <c r="Q23" s="19"/>
      <c r="R23" s="19"/>
      <c r="S23" s="19">
        <v>3332</v>
      </c>
      <c r="T23" s="19">
        <v>3332</v>
      </c>
      <c r="U23" s="19">
        <v>2625</v>
      </c>
      <c r="V23" s="21" t="e">
        <f t="shared" ca="1" si="5"/>
        <v>#VALUE!</v>
      </c>
      <c r="W23" s="21" t="e">
        <f t="shared" ca="1" si="32"/>
        <v>#VALUE!</v>
      </c>
      <c r="X23" s="21"/>
      <c r="Y23" s="21"/>
      <c r="Z23" s="21"/>
      <c r="AA23" s="21" t="e">
        <f t="shared" ca="1" si="28"/>
        <v>#VALUE!</v>
      </c>
      <c r="AB23" s="21"/>
      <c r="AC23" s="21"/>
      <c r="AD23" s="21"/>
      <c r="AE23" s="21">
        <f t="shared" si="19"/>
        <v>12.34074074074074</v>
      </c>
      <c r="AF23" s="24" t="e">
        <f t="shared" ca="1" si="7"/>
        <v>#VALUE!</v>
      </c>
      <c r="AG23" s="24" t="e">
        <f t="shared" ca="1" si="8"/>
        <v>#VALUE!</v>
      </c>
      <c r="AH23" s="24" t="e">
        <f t="shared" ca="1" si="9"/>
        <v>#VALUE!</v>
      </c>
      <c r="AI23" s="23" t="e">
        <f t="shared" ca="1" si="10"/>
        <v>#VALUE!</v>
      </c>
      <c r="AJ23" s="23" t="e">
        <f t="shared" ca="1" si="29"/>
        <v>#VALUE!</v>
      </c>
      <c r="AK23" s="23" t="e">
        <f t="shared" ca="1" si="21"/>
        <v>#VALUE!</v>
      </c>
      <c r="AL23" s="32" t="e">
        <f t="shared" ca="1" si="22"/>
        <v>#VALUE!</v>
      </c>
      <c r="AM23" s="27"/>
      <c r="AN23" s="27"/>
      <c r="AO23" s="27"/>
      <c r="AP23" s="27"/>
      <c r="AQ23" s="21"/>
      <c r="AR23" s="21"/>
      <c r="AS23" s="28"/>
      <c r="AT23" s="28"/>
      <c r="AU23" s="28"/>
      <c r="AV23" s="28"/>
      <c r="AW23" s="28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O23" s="29"/>
      <c r="BP23" s="29"/>
      <c r="BQ23" s="29"/>
      <c r="BR23" s="29"/>
      <c r="BT23" s="27"/>
      <c r="BU23" s="27"/>
      <c r="BV23" s="30"/>
      <c r="BW23" s="30"/>
      <c r="BX23" s="27"/>
      <c r="BY23" s="27"/>
      <c r="BZ23" s="27"/>
      <c r="CA23" s="27"/>
      <c r="CB23" s="27"/>
      <c r="CC23" s="27"/>
      <c r="CD23" s="27"/>
      <c r="CE23" s="27"/>
      <c r="CF23" s="33" t="e">
        <f t="shared" ca="1" si="31"/>
        <v>#VALUE!</v>
      </c>
      <c r="CG23" s="27"/>
      <c r="CH23" s="27"/>
      <c r="CI23" s="27"/>
      <c r="CJ23" s="27"/>
      <c r="CK23" s="27"/>
      <c r="CL23" s="27"/>
      <c r="CM23" s="27"/>
      <c r="CN23" s="27"/>
      <c r="CO23" s="27"/>
    </row>
    <row r="24" spans="1:93" ht="13">
      <c r="A24" s="18">
        <v>43915</v>
      </c>
      <c r="B24" s="19">
        <v>105</v>
      </c>
      <c r="C24" s="20"/>
      <c r="D24" s="20"/>
      <c r="E24" s="21" t="e">
        <f t="shared" ca="1" si="23"/>
        <v>#VALUE!</v>
      </c>
      <c r="F24" s="21" t="e">
        <f t="shared" ca="1" si="26"/>
        <v>#VALUE!</v>
      </c>
      <c r="G24" s="22" t="e">
        <f t="shared" ca="1" si="1"/>
        <v>#VALUE!</v>
      </c>
      <c r="H24" s="20">
        <v>1</v>
      </c>
      <c r="I24" s="21" t="e">
        <f t="shared" ca="1" si="24"/>
        <v>#VALUE!</v>
      </c>
      <c r="J24" s="22" t="e">
        <f t="shared" ca="1" si="2"/>
        <v>#VALUE!</v>
      </c>
      <c r="K24" s="22" t="e">
        <f t="shared" ca="1" si="17"/>
        <v>#VALUE!</v>
      </c>
      <c r="L24" s="20">
        <v>3</v>
      </c>
      <c r="M24" s="21" t="e">
        <f t="shared" ca="1" si="25"/>
        <v>#VALUE!</v>
      </c>
      <c r="N24" s="23" t="e">
        <f t="shared" ca="1" si="15"/>
        <v>#VALUE!</v>
      </c>
      <c r="O24" s="22" t="e">
        <f t="shared" ca="1" si="18"/>
        <v>#VALUE!</v>
      </c>
      <c r="P24" s="19"/>
      <c r="Q24" s="19"/>
      <c r="R24" s="19"/>
      <c r="S24" s="19">
        <v>3822</v>
      </c>
      <c r="T24" s="19">
        <v>3822</v>
      </c>
      <c r="U24" s="19">
        <v>3032</v>
      </c>
      <c r="V24" s="21" t="e">
        <f t="shared" ca="1" si="5"/>
        <v>#VALUE!</v>
      </c>
      <c r="W24" s="21" t="e">
        <f t="shared" ca="1" si="32"/>
        <v>#VALUE!</v>
      </c>
      <c r="X24" s="21"/>
      <c r="Y24" s="21"/>
      <c r="Z24" s="21"/>
      <c r="AA24" s="21" t="e">
        <f t="shared" ca="1" si="28"/>
        <v>#VALUE!</v>
      </c>
      <c r="AB24" s="21"/>
      <c r="AC24" s="21"/>
      <c r="AD24" s="21"/>
      <c r="AE24" s="21">
        <f t="shared" si="19"/>
        <v>14.155555555555555</v>
      </c>
      <c r="AF24" s="24" t="e">
        <f t="shared" ca="1" si="7"/>
        <v>#VALUE!</v>
      </c>
      <c r="AG24" s="24" t="e">
        <f t="shared" ca="1" si="8"/>
        <v>#VALUE!</v>
      </c>
      <c r="AH24" s="24" t="e">
        <f t="shared" ca="1" si="9"/>
        <v>#VALUE!</v>
      </c>
      <c r="AI24" s="23" t="e">
        <f t="shared" ca="1" si="10"/>
        <v>#VALUE!</v>
      </c>
      <c r="AJ24" s="23" t="e">
        <f t="shared" ca="1" si="29"/>
        <v>#VALUE!</v>
      </c>
      <c r="AK24" s="23" t="e">
        <f t="shared" ca="1" si="21"/>
        <v>#VALUE!</v>
      </c>
      <c r="AL24" s="32" t="e">
        <f t="shared" ca="1" si="22"/>
        <v>#VALUE!</v>
      </c>
      <c r="AM24" s="27"/>
      <c r="AN24" s="27"/>
      <c r="AO24" s="27"/>
      <c r="AP24" s="27"/>
      <c r="AQ24" s="21"/>
      <c r="AR24" s="21"/>
      <c r="AS24" s="28"/>
      <c r="AT24" s="28"/>
      <c r="AU24" s="28"/>
      <c r="AV24" s="28"/>
      <c r="AW24" s="28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O24" s="29"/>
      <c r="BP24" s="29"/>
      <c r="BQ24" s="29"/>
      <c r="BR24" s="29"/>
      <c r="BT24" s="27"/>
      <c r="BU24" s="27"/>
      <c r="BV24" s="30"/>
      <c r="BW24" s="30"/>
      <c r="BX24" s="27"/>
      <c r="BY24" s="27"/>
      <c r="BZ24" s="27"/>
      <c r="CA24" s="27"/>
      <c r="CB24" s="27"/>
      <c r="CC24" s="27"/>
      <c r="CD24" s="27"/>
      <c r="CE24" s="27"/>
      <c r="CF24" s="33" t="e">
        <f t="shared" ca="1" si="31"/>
        <v>#VALUE!</v>
      </c>
      <c r="CG24" s="27"/>
      <c r="CH24" s="27"/>
      <c r="CI24" s="27"/>
      <c r="CJ24" s="27"/>
      <c r="CK24" s="27"/>
      <c r="CL24" s="27"/>
      <c r="CM24" s="27"/>
      <c r="CN24" s="27"/>
      <c r="CO24" s="27"/>
    </row>
    <row r="25" spans="1:93" ht="13">
      <c r="A25" s="18">
        <v>43916</v>
      </c>
      <c r="B25" s="19">
        <v>103</v>
      </c>
      <c r="C25" s="20"/>
      <c r="D25" s="20"/>
      <c r="E25" s="21" t="e">
        <f t="shared" ca="1" si="23"/>
        <v>#VALUE!</v>
      </c>
      <c r="F25" s="21" t="e">
        <f t="shared" ca="1" si="26"/>
        <v>#VALUE!</v>
      </c>
      <c r="G25" s="22" t="e">
        <f t="shared" ca="1" si="1"/>
        <v>#VALUE!</v>
      </c>
      <c r="H25" s="20">
        <v>4</v>
      </c>
      <c r="I25" s="21" t="e">
        <f t="shared" ca="1" si="24"/>
        <v>#VALUE!</v>
      </c>
      <c r="J25" s="22" t="e">
        <f t="shared" ca="1" si="2"/>
        <v>#VALUE!</v>
      </c>
      <c r="K25" s="22" t="e">
        <f t="shared" ca="1" si="17"/>
        <v>#VALUE!</v>
      </c>
      <c r="L25" s="20">
        <v>20</v>
      </c>
      <c r="M25" s="21" t="e">
        <f t="shared" ca="1" si="25"/>
        <v>#VALUE!</v>
      </c>
      <c r="N25" s="23" t="e">
        <f t="shared" ca="1" si="15"/>
        <v>#VALUE!</v>
      </c>
      <c r="O25" s="22" t="e">
        <f t="shared" ca="1" si="18"/>
        <v>#VALUE!</v>
      </c>
      <c r="P25" s="19"/>
      <c r="Q25" s="19"/>
      <c r="R25" s="19"/>
      <c r="S25" s="19">
        <v>4336</v>
      </c>
      <c r="T25" s="19">
        <v>4336</v>
      </c>
      <c r="U25" s="19">
        <v>3443</v>
      </c>
      <c r="V25" s="21" t="e">
        <f t="shared" ca="1" si="5"/>
        <v>#VALUE!</v>
      </c>
      <c r="W25" s="21" t="e">
        <f t="shared" ca="1" si="32"/>
        <v>#VALUE!</v>
      </c>
      <c r="X25" s="21"/>
      <c r="Y25" s="21"/>
      <c r="Z25" s="21"/>
      <c r="AA25" s="21" t="e">
        <f t="shared" ca="1" si="28"/>
        <v>#VALUE!</v>
      </c>
      <c r="AB25" s="21"/>
      <c r="AC25" s="21"/>
      <c r="AD25" s="21"/>
      <c r="AE25" s="21">
        <f t="shared" si="19"/>
        <v>16.05925925925926</v>
      </c>
      <c r="AF25" s="24" t="e">
        <f t="shared" ca="1" si="7"/>
        <v>#VALUE!</v>
      </c>
      <c r="AG25" s="24" t="e">
        <f t="shared" ca="1" si="8"/>
        <v>#VALUE!</v>
      </c>
      <c r="AH25" s="24" t="e">
        <f t="shared" ca="1" si="9"/>
        <v>#VALUE!</v>
      </c>
      <c r="AI25" s="23" t="e">
        <f t="shared" ca="1" si="10"/>
        <v>#VALUE!</v>
      </c>
      <c r="AJ25" s="23" t="e">
        <f t="shared" ca="1" si="29"/>
        <v>#VALUE!</v>
      </c>
      <c r="AK25" s="23" t="e">
        <f t="shared" ca="1" si="21"/>
        <v>#VALUE!</v>
      </c>
      <c r="AL25" s="32" t="e">
        <f t="shared" ca="1" si="22"/>
        <v>#VALUE!</v>
      </c>
      <c r="AM25" s="27"/>
      <c r="AN25" s="27"/>
      <c r="AO25" s="27"/>
      <c r="AP25" s="27"/>
      <c r="AQ25" s="21"/>
      <c r="AR25" s="21"/>
      <c r="AS25" s="28"/>
      <c r="AT25" s="28"/>
      <c r="AU25" s="28"/>
      <c r="AV25" s="28"/>
      <c r="AW25" s="28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O25" s="29"/>
      <c r="BP25" s="29"/>
      <c r="BQ25" s="29"/>
      <c r="BR25" s="29"/>
      <c r="BT25" s="27"/>
      <c r="BU25" s="27"/>
      <c r="BV25" s="30"/>
      <c r="BW25" s="30"/>
      <c r="BX25" s="27"/>
      <c r="BY25" s="27"/>
      <c r="BZ25" s="27"/>
      <c r="CA25" s="27"/>
      <c r="CB25" s="27"/>
      <c r="CC25" s="27"/>
      <c r="CD25" s="27"/>
      <c r="CE25" s="27"/>
      <c r="CF25" s="33" t="e">
        <f t="shared" ca="1" si="31"/>
        <v>#VALUE!</v>
      </c>
      <c r="CG25" s="27"/>
      <c r="CH25" s="27"/>
      <c r="CI25" s="27"/>
      <c r="CJ25" s="27"/>
      <c r="CK25" s="27"/>
      <c r="CL25" s="27"/>
      <c r="CM25" s="27"/>
      <c r="CN25" s="27"/>
      <c r="CO25" s="27"/>
    </row>
    <row r="26" spans="1:93" ht="13">
      <c r="A26" s="18">
        <v>43917</v>
      </c>
      <c r="B26" s="19">
        <v>153</v>
      </c>
      <c r="C26" s="20"/>
      <c r="D26" s="20"/>
      <c r="E26" s="21" t="e">
        <f t="shared" ca="1" si="23"/>
        <v>#VALUE!</v>
      </c>
      <c r="F26" s="21" t="e">
        <f t="shared" ca="1" si="26"/>
        <v>#VALUE!</v>
      </c>
      <c r="G26" s="22" t="e">
        <f t="shared" ca="1" si="1"/>
        <v>#VALUE!</v>
      </c>
      <c r="H26" s="20">
        <v>11</v>
      </c>
      <c r="I26" s="21" t="e">
        <f t="shared" ca="1" si="24"/>
        <v>#VALUE!</v>
      </c>
      <c r="J26" s="22" t="e">
        <f t="shared" ca="1" si="2"/>
        <v>#VALUE!</v>
      </c>
      <c r="K26" s="22" t="e">
        <f t="shared" ca="1" si="17"/>
        <v>#VALUE!</v>
      </c>
      <c r="L26" s="20">
        <v>9</v>
      </c>
      <c r="M26" s="21" t="e">
        <f t="shared" ca="1" si="25"/>
        <v>#VALUE!</v>
      </c>
      <c r="N26" s="23" t="e">
        <f t="shared" ca="1" si="15"/>
        <v>#VALUE!</v>
      </c>
      <c r="O26" s="22" t="e">
        <f t="shared" ca="1" si="18"/>
        <v>#VALUE!</v>
      </c>
      <c r="P26" s="19"/>
      <c r="Q26" s="19"/>
      <c r="R26" s="19"/>
      <c r="S26" s="19">
        <v>5775</v>
      </c>
      <c r="T26" s="19">
        <v>5775</v>
      </c>
      <c r="U26" s="19">
        <v>4729</v>
      </c>
      <c r="V26" s="21" t="e">
        <f t="shared" ca="1" si="5"/>
        <v>#VALUE!</v>
      </c>
      <c r="W26" s="21" t="e">
        <f t="shared" ca="1" si="32"/>
        <v>#VALUE!</v>
      </c>
      <c r="X26" s="21"/>
      <c r="Y26" s="21"/>
      <c r="Z26" s="21"/>
      <c r="AA26" s="21" t="e">
        <f t="shared" ca="1" si="28"/>
        <v>#VALUE!</v>
      </c>
      <c r="AB26" s="21"/>
      <c r="AC26" s="21"/>
      <c r="AD26" s="21"/>
      <c r="AE26" s="21">
        <f t="shared" si="19"/>
        <v>21.388888888888889</v>
      </c>
      <c r="AF26" s="24" t="e">
        <f t="shared" ca="1" si="7"/>
        <v>#VALUE!</v>
      </c>
      <c r="AG26" s="24" t="e">
        <f t="shared" ca="1" si="8"/>
        <v>#VALUE!</v>
      </c>
      <c r="AH26" s="24" t="e">
        <f t="shared" ca="1" si="9"/>
        <v>#VALUE!</v>
      </c>
      <c r="AI26" s="23" t="e">
        <f t="shared" ca="1" si="10"/>
        <v>#VALUE!</v>
      </c>
      <c r="AJ26" s="23" t="e">
        <f t="shared" ca="1" si="29"/>
        <v>#VALUE!</v>
      </c>
      <c r="AK26" s="23" t="e">
        <f t="shared" ca="1" si="21"/>
        <v>#VALUE!</v>
      </c>
      <c r="AL26" s="32" t="e">
        <f t="shared" ca="1" si="22"/>
        <v>#VALUE!</v>
      </c>
      <c r="AM26" s="27"/>
      <c r="AN26" s="27"/>
      <c r="AO26" s="27"/>
      <c r="AP26" s="27"/>
      <c r="AQ26" s="21"/>
      <c r="AR26" s="21"/>
      <c r="AS26" s="28"/>
      <c r="AT26" s="28"/>
      <c r="AU26" s="28"/>
      <c r="AV26" s="28"/>
      <c r="AW26" s="28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O26" s="29"/>
      <c r="BP26" s="29"/>
      <c r="BQ26" s="29"/>
      <c r="BR26" s="29"/>
      <c r="BT26" s="27"/>
      <c r="BU26" s="27"/>
      <c r="BV26" s="30"/>
      <c r="BW26" s="30"/>
      <c r="BX26" s="27"/>
      <c r="BY26" s="27"/>
      <c r="BZ26" s="27"/>
      <c r="CA26" s="27"/>
      <c r="CB26" s="27"/>
      <c r="CC26" s="27"/>
      <c r="CD26" s="27"/>
      <c r="CE26" s="27"/>
      <c r="CF26" s="33" t="e">
        <f t="shared" ca="1" si="31"/>
        <v>#VALUE!</v>
      </c>
      <c r="CG26" s="27"/>
      <c r="CH26" s="27"/>
      <c r="CI26" s="27"/>
      <c r="CJ26" s="27"/>
      <c r="CK26" s="27"/>
      <c r="CL26" s="27"/>
      <c r="CM26" s="27"/>
      <c r="CN26" s="27"/>
      <c r="CO26" s="27"/>
    </row>
    <row r="27" spans="1:93" ht="13">
      <c r="A27" s="18">
        <v>43918</v>
      </c>
      <c r="B27" s="19">
        <v>109</v>
      </c>
      <c r="C27" s="20"/>
      <c r="D27" s="20"/>
      <c r="E27" s="21" t="e">
        <f t="shared" ca="1" si="23"/>
        <v>#VALUE!</v>
      </c>
      <c r="F27" s="21" t="e">
        <f t="shared" ca="1" si="26"/>
        <v>#VALUE!</v>
      </c>
      <c r="G27" s="22" t="e">
        <f t="shared" ca="1" si="1"/>
        <v>#VALUE!</v>
      </c>
      <c r="H27" s="20">
        <v>13</v>
      </c>
      <c r="I27" s="21" t="e">
        <f t="shared" ca="1" si="24"/>
        <v>#VALUE!</v>
      </c>
      <c r="J27" s="22" t="e">
        <f t="shared" ca="1" si="2"/>
        <v>#VALUE!</v>
      </c>
      <c r="K27" s="22" t="e">
        <f t="shared" ca="1" si="17"/>
        <v>#VALUE!</v>
      </c>
      <c r="L27" s="20">
        <v>15</v>
      </c>
      <c r="M27" s="21" t="e">
        <f t="shared" ca="1" si="25"/>
        <v>#VALUE!</v>
      </c>
      <c r="N27" s="23" t="e">
        <f t="shared" ca="1" si="15"/>
        <v>#VALUE!</v>
      </c>
      <c r="O27" s="22" t="e">
        <f t="shared" ca="1" si="18"/>
        <v>#VALUE!</v>
      </c>
      <c r="P27" s="19"/>
      <c r="Q27" s="19"/>
      <c r="R27" s="19"/>
      <c r="S27" s="19">
        <v>6266</v>
      </c>
      <c r="T27" s="19">
        <v>6266</v>
      </c>
      <c r="U27" s="19">
        <v>5111</v>
      </c>
      <c r="V27" s="21" t="e">
        <f t="shared" ca="1" si="5"/>
        <v>#VALUE!</v>
      </c>
      <c r="W27" s="21" t="e">
        <f t="shared" ca="1" si="32"/>
        <v>#VALUE!</v>
      </c>
      <c r="X27" s="21"/>
      <c r="Y27" s="21"/>
      <c r="Z27" s="21"/>
      <c r="AA27" s="21" t="e">
        <f t="shared" ca="1" si="28"/>
        <v>#VALUE!</v>
      </c>
      <c r="AB27" s="21"/>
      <c r="AC27" s="21"/>
      <c r="AD27" s="21"/>
      <c r="AE27" s="21">
        <f t="shared" si="19"/>
        <v>23.207407407407409</v>
      </c>
      <c r="AF27" s="24" t="e">
        <f t="shared" ca="1" si="7"/>
        <v>#VALUE!</v>
      </c>
      <c r="AG27" s="24" t="e">
        <f t="shared" ca="1" si="8"/>
        <v>#VALUE!</v>
      </c>
      <c r="AH27" s="24" t="e">
        <f t="shared" ca="1" si="9"/>
        <v>#VALUE!</v>
      </c>
      <c r="AI27" s="23" t="e">
        <f t="shared" ca="1" si="10"/>
        <v>#VALUE!</v>
      </c>
      <c r="AJ27" s="23" t="e">
        <f t="shared" ca="1" si="29"/>
        <v>#VALUE!</v>
      </c>
      <c r="AK27" s="23" t="e">
        <f t="shared" ca="1" si="21"/>
        <v>#VALUE!</v>
      </c>
      <c r="AL27" s="32" t="e">
        <f t="shared" ca="1" si="22"/>
        <v>#VALUE!</v>
      </c>
      <c r="AM27" s="27"/>
      <c r="AN27" s="27"/>
      <c r="AO27" s="27"/>
      <c r="AP27" s="27"/>
      <c r="AQ27" s="21"/>
      <c r="AR27" s="21"/>
      <c r="AS27" s="28"/>
      <c r="AT27" s="28"/>
      <c r="AU27" s="28"/>
      <c r="AV27" s="28"/>
      <c r="AW27" s="28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O27" s="29"/>
      <c r="BP27" s="29"/>
      <c r="BQ27" s="29"/>
      <c r="BR27" s="29"/>
      <c r="BT27" s="27"/>
      <c r="BU27" s="27"/>
      <c r="BV27" s="30"/>
      <c r="BW27" s="30"/>
      <c r="BX27" s="27"/>
      <c r="BY27" s="27"/>
      <c r="BZ27" s="27"/>
      <c r="CA27" s="27"/>
      <c r="CB27" s="27"/>
      <c r="CC27" s="27"/>
      <c r="CD27" s="27"/>
      <c r="CE27" s="27"/>
      <c r="CF27" s="33" t="e">
        <f t="shared" ca="1" si="31"/>
        <v>#VALUE!</v>
      </c>
      <c r="CG27" s="27"/>
      <c r="CH27" s="27"/>
      <c r="CI27" s="27"/>
      <c r="CJ27" s="27"/>
      <c r="CK27" s="27"/>
      <c r="CL27" s="27"/>
      <c r="CM27" s="27"/>
      <c r="CN27" s="27"/>
      <c r="CO27" s="27"/>
    </row>
    <row r="28" spans="1:93" ht="13">
      <c r="A28" s="18">
        <v>43919</v>
      </c>
      <c r="B28" s="19">
        <v>130</v>
      </c>
      <c r="C28" s="20"/>
      <c r="D28" s="20"/>
      <c r="E28" s="21" t="e">
        <f t="shared" ca="1" si="23"/>
        <v>#VALUE!</v>
      </c>
      <c r="F28" s="21" t="e">
        <f t="shared" ca="1" si="26"/>
        <v>#VALUE!</v>
      </c>
      <c r="G28" s="22" t="e">
        <f t="shared" ca="1" si="1"/>
        <v>#VALUE!</v>
      </c>
      <c r="H28" s="20">
        <v>5</v>
      </c>
      <c r="I28" s="21" t="e">
        <f t="shared" ca="1" si="24"/>
        <v>#VALUE!</v>
      </c>
      <c r="J28" s="22" t="e">
        <f t="shared" ca="1" si="2"/>
        <v>#VALUE!</v>
      </c>
      <c r="K28" s="22" t="e">
        <f t="shared" ca="1" si="17"/>
        <v>#VALUE!</v>
      </c>
      <c r="L28" s="20">
        <v>12</v>
      </c>
      <c r="M28" s="21" t="e">
        <f t="shared" ca="1" si="25"/>
        <v>#VALUE!</v>
      </c>
      <c r="N28" s="23" t="e">
        <f t="shared" ca="1" si="15"/>
        <v>#VALUE!</v>
      </c>
      <c r="O28" s="22" t="e">
        <f t="shared" ca="1" si="18"/>
        <v>#VALUE!</v>
      </c>
      <c r="P28" s="19"/>
      <c r="Q28" s="19"/>
      <c r="R28" s="19"/>
      <c r="S28" s="19">
        <v>6534</v>
      </c>
      <c r="T28" s="19">
        <v>6534</v>
      </c>
      <c r="U28" s="19" t="e">
        <f ca="1">T28-V28</f>
        <v>#VALUE!</v>
      </c>
      <c r="V28" s="21" t="e">
        <f t="shared" ca="1" si="5"/>
        <v>#VALUE!</v>
      </c>
      <c r="W28" s="21" t="e">
        <f t="shared" ca="1" si="32"/>
        <v>#VALUE!</v>
      </c>
      <c r="X28" s="21"/>
      <c r="Y28" s="21"/>
      <c r="Z28" s="21"/>
      <c r="AA28" s="21" t="e">
        <f t="shared" ca="1" si="28"/>
        <v>#VALUE!</v>
      </c>
      <c r="AB28" s="21"/>
      <c r="AC28" s="21"/>
      <c r="AD28" s="21"/>
      <c r="AE28" s="21">
        <f t="shared" si="19"/>
        <v>24.2</v>
      </c>
      <c r="AF28" s="24" t="e">
        <f t="shared" ca="1" si="7"/>
        <v>#VALUE!</v>
      </c>
      <c r="AG28" s="24" t="e">
        <f t="shared" ca="1" si="8"/>
        <v>#VALUE!</v>
      </c>
      <c r="AH28" s="24" t="e">
        <f t="shared" ca="1" si="9"/>
        <v>#VALUE!</v>
      </c>
      <c r="AI28" s="23" t="e">
        <f t="shared" ca="1" si="10"/>
        <v>#VALUE!</v>
      </c>
      <c r="AJ28" s="23" t="e">
        <f t="shared" ca="1" si="29"/>
        <v>#VALUE!</v>
      </c>
      <c r="AK28" s="23" t="e">
        <f t="shared" ca="1" si="21"/>
        <v>#VALUE!</v>
      </c>
      <c r="AL28" s="32" t="e">
        <f t="shared" ca="1" si="22"/>
        <v>#VALUE!</v>
      </c>
      <c r="AM28" s="27"/>
      <c r="AN28" s="27"/>
      <c r="AO28" s="27"/>
      <c r="AP28" s="27"/>
      <c r="AQ28" s="21"/>
      <c r="AR28" s="21"/>
      <c r="AS28" s="28"/>
      <c r="AT28" s="28"/>
      <c r="AU28" s="28"/>
      <c r="AV28" s="28"/>
      <c r="AW28" s="28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O28" s="29"/>
      <c r="BP28" s="29"/>
      <c r="BQ28" s="29"/>
      <c r="BR28" s="29"/>
      <c r="BT28" s="27"/>
      <c r="BU28" s="27"/>
      <c r="BV28" s="30"/>
      <c r="BW28" s="30"/>
      <c r="BX28" s="27"/>
      <c r="BY28" s="27"/>
      <c r="BZ28" s="27"/>
      <c r="CA28" s="27"/>
      <c r="CB28" s="27"/>
      <c r="CC28" s="27"/>
      <c r="CD28" s="27"/>
      <c r="CE28" s="27"/>
      <c r="CF28" s="33" t="e">
        <f t="shared" ca="1" si="31"/>
        <v>#VALUE!</v>
      </c>
      <c r="CG28" s="27"/>
      <c r="CH28" s="27"/>
      <c r="CI28" s="27"/>
      <c r="CJ28" s="27"/>
      <c r="CK28" s="27"/>
      <c r="CL28" s="27"/>
      <c r="CM28" s="27"/>
      <c r="CN28" s="27"/>
      <c r="CO28" s="27"/>
    </row>
    <row r="29" spans="1:93" ht="13">
      <c r="A29" s="18">
        <v>43920</v>
      </c>
      <c r="B29" s="19">
        <v>129</v>
      </c>
      <c r="C29" s="20"/>
      <c r="D29" s="20"/>
      <c r="E29" s="21" t="e">
        <f t="shared" ca="1" si="23"/>
        <v>#VALUE!</v>
      </c>
      <c r="F29" s="21" t="e">
        <f t="shared" ca="1" si="26"/>
        <v>#VALUE!</v>
      </c>
      <c r="G29" s="22" t="e">
        <f t="shared" ca="1" si="1"/>
        <v>#VALUE!</v>
      </c>
      <c r="H29" s="20">
        <v>11</v>
      </c>
      <c r="I29" s="21" t="e">
        <f t="shared" ca="1" si="24"/>
        <v>#VALUE!</v>
      </c>
      <c r="J29" s="22" t="e">
        <f t="shared" ca="1" si="2"/>
        <v>#VALUE!</v>
      </c>
      <c r="K29" s="22" t="e">
        <f t="shared" ca="1" si="17"/>
        <v>#VALUE!</v>
      </c>
      <c r="L29" s="20">
        <v>8</v>
      </c>
      <c r="M29" s="21" t="e">
        <f t="shared" ca="1" si="25"/>
        <v>#VALUE!</v>
      </c>
      <c r="N29" s="23" t="e">
        <f t="shared" ca="1" si="15"/>
        <v>#VALUE!</v>
      </c>
      <c r="O29" s="22" t="e">
        <f t="shared" ca="1" si="18"/>
        <v>#VALUE!</v>
      </c>
      <c r="P29" s="19"/>
      <c r="Q29" s="19"/>
      <c r="R29" s="19"/>
      <c r="S29" s="19">
        <v>6663</v>
      </c>
      <c r="T29" s="19">
        <v>6663</v>
      </c>
      <c r="U29" s="19">
        <v>5249</v>
      </c>
      <c r="V29" s="21" t="e">
        <f t="shared" ca="1" si="5"/>
        <v>#VALUE!</v>
      </c>
      <c r="W29" s="21" t="e">
        <f t="shared" ca="1" si="32"/>
        <v>#VALUE!</v>
      </c>
      <c r="X29" s="21"/>
      <c r="Y29" s="21"/>
      <c r="Z29" s="21"/>
      <c r="AA29" s="21" t="e">
        <f t="shared" ca="1" si="28"/>
        <v>#VALUE!</v>
      </c>
      <c r="AB29" s="21"/>
      <c r="AC29" s="21"/>
      <c r="AD29" s="21"/>
      <c r="AE29" s="21">
        <f t="shared" si="19"/>
        <v>24.677777777777777</v>
      </c>
      <c r="AF29" s="24" t="e">
        <f t="shared" ca="1" si="7"/>
        <v>#VALUE!</v>
      </c>
      <c r="AG29" s="24" t="e">
        <f t="shared" ca="1" si="8"/>
        <v>#VALUE!</v>
      </c>
      <c r="AH29" s="24" t="e">
        <f t="shared" ca="1" si="9"/>
        <v>#VALUE!</v>
      </c>
      <c r="AI29" s="23" t="e">
        <f t="shared" ca="1" si="10"/>
        <v>#VALUE!</v>
      </c>
      <c r="AJ29" s="23" t="e">
        <f t="shared" ca="1" si="29"/>
        <v>#VALUE!</v>
      </c>
      <c r="AK29" s="23" t="e">
        <f t="shared" ca="1" si="21"/>
        <v>#VALUE!</v>
      </c>
      <c r="AL29" s="32" t="e">
        <f t="shared" ca="1" si="22"/>
        <v>#VALUE!</v>
      </c>
      <c r="AM29" s="27"/>
      <c r="AN29" s="27"/>
      <c r="AO29" s="27"/>
      <c r="AP29" s="27"/>
      <c r="AQ29" s="21"/>
      <c r="AR29" s="21"/>
      <c r="AS29" s="28"/>
      <c r="AT29" s="28"/>
      <c r="AU29" s="28"/>
      <c r="AV29" s="28"/>
      <c r="AW29" s="28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O29" s="29"/>
      <c r="BP29" s="29"/>
      <c r="BQ29" s="29"/>
      <c r="BR29" s="29"/>
      <c r="BT29" s="27"/>
      <c r="BU29" s="27"/>
      <c r="BV29" s="30"/>
      <c r="BW29" s="30"/>
      <c r="BX29" s="27"/>
      <c r="BY29" s="27"/>
      <c r="BZ29" s="27"/>
      <c r="CA29" s="27"/>
      <c r="CB29" s="27"/>
      <c r="CC29" s="27"/>
      <c r="CD29" s="27"/>
      <c r="CE29" s="27"/>
      <c r="CF29" s="33" t="e">
        <f t="shared" ca="1" si="31"/>
        <v>#VALUE!</v>
      </c>
      <c r="CG29" s="27"/>
      <c r="CH29" s="27"/>
      <c r="CI29" s="27"/>
      <c r="CJ29" s="27"/>
      <c r="CK29" s="27"/>
      <c r="CL29" s="27"/>
      <c r="CM29" s="27"/>
      <c r="CN29" s="27"/>
      <c r="CO29" s="27"/>
    </row>
    <row r="30" spans="1:93" ht="13">
      <c r="A30" s="18">
        <v>43921</v>
      </c>
      <c r="B30" s="19">
        <v>114</v>
      </c>
      <c r="C30" s="20"/>
      <c r="D30" s="20"/>
      <c r="E30" s="21" t="e">
        <f t="shared" ca="1" si="23"/>
        <v>#VALUE!</v>
      </c>
      <c r="F30" s="21" t="e">
        <f t="shared" ca="1" si="26"/>
        <v>#VALUE!</v>
      </c>
      <c r="G30" s="22" t="e">
        <f t="shared" ca="1" si="1"/>
        <v>#VALUE!</v>
      </c>
      <c r="H30" s="20">
        <v>6</v>
      </c>
      <c r="I30" s="21" t="e">
        <f t="shared" ca="1" si="24"/>
        <v>#VALUE!</v>
      </c>
      <c r="J30" s="22" t="e">
        <f t="shared" ca="1" si="2"/>
        <v>#VALUE!</v>
      </c>
      <c r="K30" s="22" t="e">
        <f t="shared" ca="1" si="17"/>
        <v>#VALUE!</v>
      </c>
      <c r="L30" s="20">
        <v>14</v>
      </c>
      <c r="M30" s="21" t="e">
        <f t="shared" ca="1" si="25"/>
        <v>#VALUE!</v>
      </c>
      <c r="N30" s="23" t="e">
        <f t="shared" ca="1" si="15"/>
        <v>#VALUE!</v>
      </c>
      <c r="O30" s="22" t="e">
        <f t="shared" ca="1" si="18"/>
        <v>#VALUE!</v>
      </c>
      <c r="P30" s="19"/>
      <c r="Q30" s="19"/>
      <c r="R30" s="19"/>
      <c r="S30" s="19">
        <v>6777</v>
      </c>
      <c r="T30" s="19">
        <v>6777</v>
      </c>
      <c r="U30" s="19">
        <v>5249</v>
      </c>
      <c r="V30" s="21" t="e">
        <f t="shared" ca="1" si="5"/>
        <v>#VALUE!</v>
      </c>
      <c r="W30" s="21" t="e">
        <f t="shared" ca="1" si="32"/>
        <v>#VALUE!</v>
      </c>
      <c r="X30" s="21"/>
      <c r="Y30" s="21"/>
      <c r="Z30" s="21"/>
      <c r="AA30" s="21" t="e">
        <f t="shared" ca="1" si="28"/>
        <v>#VALUE!</v>
      </c>
      <c r="AB30" s="21"/>
      <c r="AC30" s="21"/>
      <c r="AD30" s="21"/>
      <c r="AE30" s="21">
        <f t="shared" si="19"/>
        <v>25.1</v>
      </c>
      <c r="AF30" s="24" t="e">
        <f t="shared" ca="1" si="7"/>
        <v>#VALUE!</v>
      </c>
      <c r="AG30" s="24" t="e">
        <f t="shared" ca="1" si="8"/>
        <v>#VALUE!</v>
      </c>
      <c r="AH30" s="24" t="e">
        <f t="shared" ca="1" si="9"/>
        <v>#VALUE!</v>
      </c>
      <c r="AI30" s="23" t="e">
        <f t="shared" ca="1" si="10"/>
        <v>#VALUE!</v>
      </c>
      <c r="AJ30" s="23" t="e">
        <f t="shared" ca="1" si="29"/>
        <v>#VALUE!</v>
      </c>
      <c r="AK30" s="23" t="e">
        <f t="shared" ca="1" si="21"/>
        <v>#VALUE!</v>
      </c>
      <c r="AL30" s="32" t="e">
        <f t="shared" ca="1" si="22"/>
        <v>#VALUE!</v>
      </c>
      <c r="AM30" s="27"/>
      <c r="AN30" s="27"/>
      <c r="AO30" s="27"/>
      <c r="AP30" s="27"/>
      <c r="AQ30" s="21"/>
      <c r="AR30" s="21"/>
      <c r="AS30" s="28"/>
      <c r="AT30" s="28"/>
      <c r="AU30" s="28"/>
      <c r="AV30" s="28"/>
      <c r="AW30" s="28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O30" s="29"/>
      <c r="BP30" s="29"/>
      <c r="BQ30" s="29"/>
      <c r="BR30" s="29"/>
      <c r="BT30" s="27"/>
      <c r="BU30" s="27"/>
      <c r="BV30" s="30"/>
      <c r="BW30" s="30"/>
      <c r="BX30" s="27"/>
      <c r="BY30" s="27"/>
      <c r="BZ30" s="27"/>
      <c r="CA30" s="27"/>
      <c r="CB30" s="27"/>
      <c r="CC30" s="27"/>
      <c r="CD30" s="27"/>
      <c r="CE30" s="27"/>
      <c r="CF30" s="33" t="e">
        <f t="shared" ca="1" si="31"/>
        <v>#VALUE!</v>
      </c>
      <c r="CG30" s="27"/>
      <c r="CH30" s="27"/>
      <c r="CI30" s="27"/>
      <c r="CJ30" s="27"/>
      <c r="CK30" s="27"/>
      <c r="CL30" s="27"/>
      <c r="CM30" s="27"/>
      <c r="CN30" s="27"/>
      <c r="CO30" s="27"/>
    </row>
    <row r="31" spans="1:93" ht="13">
      <c r="A31" s="18">
        <v>43922</v>
      </c>
      <c r="B31" s="19">
        <v>149</v>
      </c>
      <c r="C31" s="20"/>
      <c r="D31" s="20"/>
      <c r="E31" s="21" t="e">
        <f t="shared" ca="1" si="23"/>
        <v>#VALUE!</v>
      </c>
      <c r="F31" s="21" t="e">
        <f t="shared" ca="1" si="26"/>
        <v>#VALUE!</v>
      </c>
      <c r="G31" s="22" t="e">
        <f t="shared" ca="1" si="1"/>
        <v>#VALUE!</v>
      </c>
      <c r="H31" s="20">
        <v>22</v>
      </c>
      <c r="I31" s="21" t="e">
        <f t="shared" ca="1" si="24"/>
        <v>#VALUE!</v>
      </c>
      <c r="J31" s="22" t="e">
        <f t="shared" ca="1" si="2"/>
        <v>#VALUE!</v>
      </c>
      <c r="K31" s="22" t="e">
        <f t="shared" ca="1" si="17"/>
        <v>#VALUE!</v>
      </c>
      <c r="L31" s="20">
        <v>21</v>
      </c>
      <c r="M31" s="21" t="e">
        <f t="shared" ca="1" si="25"/>
        <v>#VALUE!</v>
      </c>
      <c r="N31" s="23" t="e">
        <f t="shared" ca="1" si="15"/>
        <v>#VALUE!</v>
      </c>
      <c r="O31" s="22" t="e">
        <f t="shared" ca="1" si="18"/>
        <v>#VALUE!</v>
      </c>
      <c r="P31" s="19"/>
      <c r="Q31" s="19"/>
      <c r="R31" s="19"/>
      <c r="S31" s="19">
        <v>7193</v>
      </c>
      <c r="T31" s="19">
        <v>7193</v>
      </c>
      <c r="U31" s="19">
        <v>5516</v>
      </c>
      <c r="V31" s="21" t="e">
        <f t="shared" ca="1" si="5"/>
        <v>#VALUE!</v>
      </c>
      <c r="W31" s="21" t="e">
        <f t="shared" ca="1" si="32"/>
        <v>#VALUE!</v>
      </c>
      <c r="X31" s="21"/>
      <c r="Y31" s="21"/>
      <c r="Z31" s="21"/>
      <c r="AA31" s="21" t="e">
        <f t="shared" ca="1" si="28"/>
        <v>#VALUE!</v>
      </c>
      <c r="AB31" s="21"/>
      <c r="AC31" s="21"/>
      <c r="AD31" s="21"/>
      <c r="AE31" s="21">
        <f t="shared" si="19"/>
        <v>26.640740740740739</v>
      </c>
      <c r="AF31" s="24" t="e">
        <f t="shared" ca="1" si="7"/>
        <v>#VALUE!</v>
      </c>
      <c r="AG31" s="24" t="e">
        <f t="shared" ca="1" si="8"/>
        <v>#VALUE!</v>
      </c>
      <c r="AH31" s="24" t="e">
        <f t="shared" ca="1" si="9"/>
        <v>#VALUE!</v>
      </c>
      <c r="AI31" s="23" t="e">
        <f t="shared" ca="1" si="10"/>
        <v>#VALUE!</v>
      </c>
      <c r="AJ31" s="23" t="e">
        <f t="shared" ca="1" si="29"/>
        <v>#VALUE!</v>
      </c>
      <c r="AK31" s="23" t="e">
        <f t="shared" ca="1" si="21"/>
        <v>#VALUE!</v>
      </c>
      <c r="AL31" s="32" t="e">
        <f t="shared" ca="1" si="22"/>
        <v>#VALUE!</v>
      </c>
      <c r="AM31" s="27"/>
      <c r="AN31" s="27"/>
      <c r="AO31" s="27"/>
      <c r="AP31" s="27"/>
      <c r="AQ31" s="21"/>
      <c r="AR31" s="21"/>
      <c r="AS31" s="28"/>
      <c r="AT31" s="28"/>
      <c r="AU31" s="28"/>
      <c r="AV31" s="28"/>
      <c r="AW31" s="28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O31" s="29"/>
      <c r="BP31" s="29"/>
      <c r="BQ31" s="29"/>
      <c r="BR31" s="29"/>
      <c r="BT31" s="27"/>
      <c r="BU31" s="27"/>
      <c r="BV31" s="30"/>
      <c r="BW31" s="30"/>
      <c r="BX31" s="27"/>
      <c r="BY31" s="27"/>
      <c r="BZ31" s="27"/>
      <c r="CA31" s="27"/>
      <c r="CB31" s="27"/>
      <c r="CC31" s="27"/>
      <c r="CD31" s="27"/>
      <c r="CE31" s="27"/>
      <c r="CF31" s="33" t="e">
        <f t="shared" ca="1" si="31"/>
        <v>#VALUE!</v>
      </c>
      <c r="CG31" s="27"/>
      <c r="CH31" s="27"/>
      <c r="CI31" s="27"/>
      <c r="CJ31" s="27"/>
      <c r="CK31" s="27"/>
      <c r="CL31" s="27"/>
      <c r="CM31" s="27"/>
      <c r="CN31" s="27"/>
      <c r="CO31" s="27"/>
    </row>
    <row r="32" spans="1:93" ht="13">
      <c r="A32" s="18">
        <v>43923</v>
      </c>
      <c r="B32" s="19">
        <v>113</v>
      </c>
      <c r="C32" s="20"/>
      <c r="D32" s="20"/>
      <c r="E32" s="21" t="e">
        <f t="shared" ca="1" si="23"/>
        <v>#VALUE!</v>
      </c>
      <c r="F32" s="21" t="e">
        <f t="shared" ca="1" si="26"/>
        <v>#VALUE!</v>
      </c>
      <c r="G32" s="22" t="e">
        <f t="shared" ca="1" si="1"/>
        <v>#VALUE!</v>
      </c>
      <c r="H32" s="20">
        <v>9</v>
      </c>
      <c r="I32" s="21" t="e">
        <f t="shared" ca="1" si="24"/>
        <v>#VALUE!</v>
      </c>
      <c r="J32" s="22" t="e">
        <f t="shared" ca="1" si="2"/>
        <v>#VALUE!</v>
      </c>
      <c r="K32" s="22" t="e">
        <f t="shared" ca="1" si="17"/>
        <v>#VALUE!</v>
      </c>
      <c r="L32" s="20">
        <v>13</v>
      </c>
      <c r="M32" s="21" t="e">
        <f t="shared" ca="1" si="25"/>
        <v>#VALUE!</v>
      </c>
      <c r="N32" s="23" t="e">
        <f t="shared" ca="1" si="15"/>
        <v>#VALUE!</v>
      </c>
      <c r="O32" s="22" t="e">
        <f t="shared" ca="1" si="18"/>
        <v>#VALUE!</v>
      </c>
      <c r="P32" s="19"/>
      <c r="Q32" s="19"/>
      <c r="R32" s="19"/>
      <c r="S32" s="19">
        <v>7425</v>
      </c>
      <c r="T32" s="19">
        <v>7425</v>
      </c>
      <c r="U32" s="19">
        <v>5635</v>
      </c>
      <c r="V32" s="21" t="e">
        <f t="shared" ca="1" si="5"/>
        <v>#VALUE!</v>
      </c>
      <c r="W32" s="21" t="e">
        <f t="shared" ca="1" si="32"/>
        <v>#VALUE!</v>
      </c>
      <c r="X32" s="21"/>
      <c r="Y32" s="21"/>
      <c r="Z32" s="21"/>
      <c r="AA32" s="21" t="e">
        <f t="shared" ca="1" si="28"/>
        <v>#VALUE!</v>
      </c>
      <c r="AB32" s="21"/>
      <c r="AC32" s="21"/>
      <c r="AD32" s="21"/>
      <c r="AE32" s="21">
        <f t="shared" si="19"/>
        <v>27.5</v>
      </c>
      <c r="AF32" s="24" t="e">
        <f t="shared" ca="1" si="7"/>
        <v>#VALUE!</v>
      </c>
      <c r="AG32" s="24" t="e">
        <f t="shared" ca="1" si="8"/>
        <v>#VALUE!</v>
      </c>
      <c r="AH32" s="24" t="e">
        <f t="shared" ca="1" si="9"/>
        <v>#VALUE!</v>
      </c>
      <c r="AI32" s="23" t="e">
        <f t="shared" ca="1" si="10"/>
        <v>#VALUE!</v>
      </c>
      <c r="AJ32" s="23" t="e">
        <f t="shared" ca="1" si="29"/>
        <v>#VALUE!</v>
      </c>
      <c r="AK32" s="23" t="e">
        <f t="shared" ca="1" si="21"/>
        <v>#VALUE!</v>
      </c>
      <c r="AL32" s="32" t="e">
        <f t="shared" ca="1" si="22"/>
        <v>#VALUE!</v>
      </c>
      <c r="AM32" s="27"/>
      <c r="AN32" s="27"/>
      <c r="AO32" s="27"/>
      <c r="AP32" s="27"/>
      <c r="AQ32" s="21"/>
      <c r="AR32" s="21"/>
      <c r="AS32" s="28"/>
      <c r="AT32" s="28"/>
      <c r="AU32" s="28"/>
      <c r="AV32" s="28"/>
      <c r="AW32" s="28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O32" s="29"/>
      <c r="BP32" s="29"/>
      <c r="BQ32" s="29"/>
      <c r="BR32" s="29"/>
      <c r="BT32" s="27"/>
      <c r="BU32" s="27"/>
      <c r="BV32" s="30"/>
      <c r="BW32" s="30"/>
      <c r="BX32" s="27"/>
      <c r="BY32" s="27"/>
      <c r="BZ32" s="27"/>
      <c r="CA32" s="27"/>
      <c r="CB32" s="27"/>
      <c r="CC32" s="27"/>
      <c r="CD32" s="27"/>
      <c r="CE32" s="27"/>
      <c r="CF32" s="33" t="e">
        <f t="shared" ca="1" si="31"/>
        <v>#VALUE!</v>
      </c>
      <c r="CG32" s="27"/>
      <c r="CH32" s="27"/>
      <c r="CI32" s="27"/>
      <c r="CJ32" s="27"/>
      <c r="CK32" s="27"/>
      <c r="CL32" s="27"/>
      <c r="CM32" s="27"/>
      <c r="CN32" s="27"/>
      <c r="CO32" s="27"/>
    </row>
    <row r="33" spans="1:93" ht="13">
      <c r="A33" s="18">
        <v>43924</v>
      </c>
      <c r="B33" s="19">
        <v>196</v>
      </c>
      <c r="C33" s="20"/>
      <c r="D33" s="20"/>
      <c r="E33" s="21" t="e">
        <f t="shared" ca="1" si="23"/>
        <v>#VALUE!</v>
      </c>
      <c r="F33" s="21" t="e">
        <f t="shared" ca="1" si="26"/>
        <v>#VALUE!</v>
      </c>
      <c r="G33" s="22" t="e">
        <f t="shared" ca="1" si="1"/>
        <v>#VALUE!</v>
      </c>
      <c r="H33" s="20">
        <v>22</v>
      </c>
      <c r="I33" s="21" t="e">
        <f t="shared" ca="1" si="24"/>
        <v>#VALUE!</v>
      </c>
      <c r="J33" s="22" t="e">
        <f t="shared" ca="1" si="2"/>
        <v>#VALUE!</v>
      </c>
      <c r="K33" s="22" t="e">
        <f t="shared" ca="1" si="17"/>
        <v>#VALUE!</v>
      </c>
      <c r="L33" s="20">
        <v>11</v>
      </c>
      <c r="M33" s="21" t="e">
        <f t="shared" ca="1" si="25"/>
        <v>#VALUE!</v>
      </c>
      <c r="N33" s="23" t="e">
        <f t="shared" ca="1" si="15"/>
        <v>#VALUE!</v>
      </c>
      <c r="O33" s="22" t="e">
        <f t="shared" ca="1" si="18"/>
        <v>#VALUE!</v>
      </c>
      <c r="P33" s="19"/>
      <c r="Q33" s="19"/>
      <c r="R33" s="19"/>
      <c r="S33" s="19">
        <v>7986</v>
      </c>
      <c r="T33" s="19">
        <v>7986</v>
      </c>
      <c r="U33" s="19">
        <v>5715</v>
      </c>
      <c r="V33" s="21" t="e">
        <f t="shared" ca="1" si="5"/>
        <v>#VALUE!</v>
      </c>
      <c r="W33" s="21" t="e">
        <f t="shared" ca="1" si="32"/>
        <v>#VALUE!</v>
      </c>
      <c r="X33" s="21"/>
      <c r="Y33" s="21"/>
      <c r="Z33" s="21"/>
      <c r="AA33" s="21">
        <f>T33-T32</f>
        <v>561</v>
      </c>
      <c r="AB33" s="21"/>
      <c r="AC33" s="21"/>
      <c r="AD33" s="21"/>
      <c r="AE33" s="21">
        <f t="shared" si="19"/>
        <v>29.577777777777779</v>
      </c>
      <c r="AF33" s="24" t="e">
        <f t="shared" ca="1" si="7"/>
        <v>#VALUE!</v>
      </c>
      <c r="AG33" s="24" t="e">
        <f t="shared" ca="1" si="8"/>
        <v>#VALUE!</v>
      </c>
      <c r="AH33" s="24">
        <f t="shared" si="9"/>
        <v>2.8622448979591835</v>
      </c>
      <c r="AI33" s="23" t="e">
        <f t="shared" ca="1" si="10"/>
        <v>#VALUE!</v>
      </c>
      <c r="AJ33" s="23" t="e">
        <f t="shared" ca="1" si="29"/>
        <v>#VALUE!</v>
      </c>
      <c r="AK33" s="23" t="e">
        <f t="shared" ca="1" si="21"/>
        <v>#VALUE!</v>
      </c>
      <c r="AL33" s="32" t="e">
        <f t="shared" ca="1" si="22"/>
        <v>#VALUE!</v>
      </c>
      <c r="AM33" s="27"/>
      <c r="AN33" s="27"/>
      <c r="AO33" s="27"/>
      <c r="AP33" s="27"/>
      <c r="AQ33" s="21"/>
      <c r="AR33" s="21"/>
      <c r="AS33" s="28"/>
      <c r="AT33" s="28"/>
      <c r="AU33" s="28"/>
      <c r="AV33" s="28"/>
      <c r="AW33" s="28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O33" s="29"/>
      <c r="BP33" s="29"/>
      <c r="BQ33" s="29"/>
      <c r="BR33" s="29"/>
      <c r="BT33" s="27"/>
      <c r="BU33" s="27"/>
      <c r="BV33" s="30"/>
      <c r="BW33" s="30"/>
      <c r="BX33" s="27"/>
      <c r="BY33" s="27"/>
      <c r="BZ33" s="27"/>
      <c r="CA33" s="27"/>
      <c r="CB33" s="27"/>
      <c r="CC33" s="27"/>
      <c r="CD33" s="27"/>
      <c r="CE33" s="27"/>
      <c r="CF33" s="33" t="e">
        <f t="shared" ca="1" si="31"/>
        <v>#VALUE!</v>
      </c>
      <c r="CG33" s="27"/>
      <c r="CH33" s="27"/>
      <c r="CI33" s="27"/>
      <c r="CJ33" s="27"/>
      <c r="CK33" s="27"/>
      <c r="CL33" s="27"/>
      <c r="CM33" s="27"/>
      <c r="CN33" s="27"/>
      <c r="CO33" s="27"/>
    </row>
    <row r="34" spans="1:93" ht="13">
      <c r="A34" s="18">
        <v>43925</v>
      </c>
      <c r="B34" s="19">
        <v>106</v>
      </c>
      <c r="C34" s="20"/>
      <c r="D34" s="20"/>
      <c r="E34" s="21" t="e">
        <f t="shared" ca="1" si="23"/>
        <v>#VALUE!</v>
      </c>
      <c r="F34" s="21" t="e">
        <f t="shared" ca="1" si="26"/>
        <v>#VALUE!</v>
      </c>
      <c r="G34" s="22" t="e">
        <f t="shared" ca="1" si="1"/>
        <v>#VALUE!</v>
      </c>
      <c r="H34" s="20">
        <v>16</v>
      </c>
      <c r="I34" s="21" t="e">
        <f t="shared" ca="1" si="24"/>
        <v>#VALUE!</v>
      </c>
      <c r="J34" s="22" t="e">
        <f t="shared" ca="1" si="2"/>
        <v>#VALUE!</v>
      </c>
      <c r="K34" s="22" t="e">
        <f t="shared" ca="1" si="17"/>
        <v>#VALUE!</v>
      </c>
      <c r="L34" s="20">
        <v>10</v>
      </c>
      <c r="M34" s="21" t="e">
        <f t="shared" ca="1" si="25"/>
        <v>#VALUE!</v>
      </c>
      <c r="N34" s="23" t="e">
        <f t="shared" ca="1" si="15"/>
        <v>#VALUE!</v>
      </c>
      <c r="O34" s="22" t="e">
        <f t="shared" ca="1" si="18"/>
        <v>#VALUE!</v>
      </c>
      <c r="P34" s="19"/>
      <c r="Q34" s="19"/>
      <c r="R34" s="19"/>
      <c r="S34" s="19">
        <v>9712</v>
      </c>
      <c r="T34" s="19">
        <v>9712</v>
      </c>
      <c r="U34" s="19">
        <v>7620</v>
      </c>
      <c r="V34" s="21" t="e">
        <f t="shared" ca="1" si="5"/>
        <v>#VALUE!</v>
      </c>
      <c r="W34" s="21" t="e">
        <f t="shared" ca="1" si="32"/>
        <v>#VALUE!</v>
      </c>
      <c r="X34" s="21"/>
      <c r="Y34" s="21"/>
      <c r="Z34" s="21"/>
      <c r="AA34" s="21" t="e">
        <f t="shared" ref="AA34:AA43" ca="1" si="33">T34-T33-W34</f>
        <v>#VALUE!</v>
      </c>
      <c r="AB34" s="21"/>
      <c r="AC34" s="21"/>
      <c r="AD34" s="21"/>
      <c r="AE34" s="21">
        <f t="shared" si="19"/>
        <v>35.970370370370368</v>
      </c>
      <c r="AF34" s="24" t="e">
        <f t="shared" ca="1" si="7"/>
        <v>#VALUE!</v>
      </c>
      <c r="AG34" s="24" t="e">
        <f t="shared" ca="1" si="8"/>
        <v>#VALUE!</v>
      </c>
      <c r="AH34" s="24" t="e">
        <f t="shared" ca="1" si="9"/>
        <v>#VALUE!</v>
      </c>
      <c r="AI34" s="23" t="e">
        <f t="shared" ca="1" si="10"/>
        <v>#VALUE!</v>
      </c>
      <c r="AJ34" s="23" t="e">
        <f t="shared" ca="1" si="29"/>
        <v>#VALUE!</v>
      </c>
      <c r="AK34" s="23" t="e">
        <f t="shared" ca="1" si="21"/>
        <v>#VALUE!</v>
      </c>
      <c r="AL34" s="32" t="e">
        <f t="shared" ca="1" si="22"/>
        <v>#VALUE!</v>
      </c>
      <c r="AM34" s="27"/>
      <c r="AN34" s="27"/>
      <c r="AO34" s="27"/>
      <c r="AP34" s="27"/>
      <c r="AQ34" s="21"/>
      <c r="AR34" s="21"/>
      <c r="AS34" s="28"/>
      <c r="AT34" s="28"/>
      <c r="AU34" s="28"/>
      <c r="AV34" s="28"/>
      <c r="AW34" s="28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O34" s="29"/>
      <c r="BP34" s="29"/>
      <c r="BQ34" s="29"/>
      <c r="BR34" s="29"/>
      <c r="BT34" s="27"/>
      <c r="BU34" s="27"/>
      <c r="BV34" s="30"/>
      <c r="BW34" s="30"/>
      <c r="BX34" s="27"/>
      <c r="BY34" s="27"/>
      <c r="BZ34" s="27"/>
      <c r="CA34" s="27"/>
      <c r="CB34" s="27"/>
      <c r="CC34" s="27"/>
      <c r="CD34" s="27"/>
      <c r="CE34" s="27"/>
      <c r="CF34" s="33" t="e">
        <f t="shared" ca="1" si="31"/>
        <v>#VALUE!</v>
      </c>
      <c r="CG34" s="27"/>
      <c r="CH34" s="27"/>
      <c r="CI34" s="27"/>
      <c r="CJ34" s="27"/>
      <c r="CK34" s="27"/>
      <c r="CL34" s="27"/>
      <c r="CM34" s="27"/>
      <c r="CN34" s="27"/>
      <c r="CO34" s="27"/>
    </row>
    <row r="35" spans="1:93" ht="13">
      <c r="A35" s="18">
        <v>43926</v>
      </c>
      <c r="B35" s="19">
        <v>181</v>
      </c>
      <c r="C35" s="20"/>
      <c r="D35" s="20"/>
      <c r="E35" s="21" t="e">
        <f t="shared" ca="1" si="23"/>
        <v>#VALUE!</v>
      </c>
      <c r="F35" s="21" t="e">
        <f t="shared" ca="1" si="26"/>
        <v>#VALUE!</v>
      </c>
      <c r="G35" s="22" t="e">
        <f t="shared" ca="1" si="1"/>
        <v>#VALUE!</v>
      </c>
      <c r="H35" s="20">
        <v>14</v>
      </c>
      <c r="I35" s="21" t="e">
        <f t="shared" ca="1" si="24"/>
        <v>#VALUE!</v>
      </c>
      <c r="J35" s="22" t="e">
        <f t="shared" ca="1" si="2"/>
        <v>#VALUE!</v>
      </c>
      <c r="K35" s="22" t="e">
        <f t="shared" ca="1" si="17"/>
        <v>#VALUE!</v>
      </c>
      <c r="L35" s="20">
        <v>7</v>
      </c>
      <c r="M35" s="21" t="e">
        <f t="shared" ca="1" si="25"/>
        <v>#VALUE!</v>
      </c>
      <c r="N35" s="23" t="e">
        <f t="shared" ca="1" si="15"/>
        <v>#VALUE!</v>
      </c>
      <c r="O35" s="22" t="e">
        <f t="shared" ca="1" si="18"/>
        <v>#VALUE!</v>
      </c>
      <c r="P35" s="19"/>
      <c r="Q35" s="19"/>
      <c r="R35" s="19"/>
      <c r="S35" s="19">
        <v>11242</v>
      </c>
      <c r="T35" s="19">
        <v>11242</v>
      </c>
      <c r="U35" s="19">
        <v>8969</v>
      </c>
      <c r="V35" s="21" t="e">
        <f t="shared" ca="1" si="5"/>
        <v>#VALUE!</v>
      </c>
      <c r="W35" s="21" t="e">
        <f t="shared" ca="1" si="32"/>
        <v>#VALUE!</v>
      </c>
      <c r="X35" s="21"/>
      <c r="Y35" s="21"/>
      <c r="Z35" s="21"/>
      <c r="AA35" s="21" t="e">
        <f t="shared" ca="1" si="33"/>
        <v>#VALUE!</v>
      </c>
      <c r="AB35" s="21"/>
      <c r="AC35" s="21"/>
      <c r="AD35" s="21"/>
      <c r="AE35" s="21">
        <f t="shared" si="19"/>
        <v>41.63703703703704</v>
      </c>
      <c r="AF35" s="24" t="e">
        <f t="shared" ca="1" si="7"/>
        <v>#VALUE!</v>
      </c>
      <c r="AG35" s="24" t="e">
        <f t="shared" ca="1" si="8"/>
        <v>#VALUE!</v>
      </c>
      <c r="AH35" s="24" t="e">
        <f t="shared" ca="1" si="9"/>
        <v>#VALUE!</v>
      </c>
      <c r="AI35" s="23" t="e">
        <f t="shared" ca="1" si="10"/>
        <v>#VALUE!</v>
      </c>
      <c r="AJ35" s="23" t="e">
        <f t="shared" ca="1" si="29"/>
        <v>#VALUE!</v>
      </c>
      <c r="AK35" s="23" t="e">
        <f t="shared" ca="1" si="21"/>
        <v>#VALUE!</v>
      </c>
      <c r="AL35" s="32" t="e">
        <f t="shared" ca="1" si="22"/>
        <v>#VALUE!</v>
      </c>
      <c r="AM35" s="27"/>
      <c r="AN35" s="27"/>
      <c r="AO35" s="27"/>
      <c r="AP35" s="27"/>
      <c r="AQ35" s="21"/>
      <c r="AR35" s="21"/>
      <c r="AS35" s="28"/>
      <c r="AT35" s="28"/>
      <c r="AU35" s="28"/>
      <c r="AV35" s="28"/>
      <c r="AW35" s="28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O35" s="29"/>
      <c r="BP35" s="29"/>
      <c r="BQ35" s="29"/>
      <c r="BR35" s="29"/>
      <c r="BT35" s="27"/>
      <c r="BU35" s="27"/>
      <c r="BV35" s="30"/>
      <c r="BW35" s="30"/>
      <c r="BX35" s="27"/>
      <c r="BY35" s="27"/>
      <c r="BZ35" s="27"/>
      <c r="CA35" s="27"/>
      <c r="CB35" s="27"/>
      <c r="CC35" s="27"/>
      <c r="CD35" s="27"/>
      <c r="CE35" s="27"/>
      <c r="CF35" s="33" t="e">
        <f t="shared" ca="1" si="31"/>
        <v>#VALUE!</v>
      </c>
      <c r="CG35" s="27"/>
      <c r="CH35" s="27"/>
      <c r="CI35" s="27"/>
      <c r="CJ35" s="27"/>
      <c r="CK35" s="27"/>
      <c r="CL35" s="27"/>
      <c r="CM35" s="27"/>
      <c r="CN35" s="27"/>
      <c r="CO35" s="27"/>
    </row>
    <row r="36" spans="1:93" ht="13">
      <c r="A36" s="18">
        <v>43927</v>
      </c>
      <c r="B36" s="19">
        <v>218</v>
      </c>
      <c r="C36" s="20"/>
      <c r="D36" s="20"/>
      <c r="E36" s="21" t="e">
        <f t="shared" ca="1" si="23"/>
        <v>#VALUE!</v>
      </c>
      <c r="F36" s="21" t="e">
        <f t="shared" ca="1" si="26"/>
        <v>#VALUE!</v>
      </c>
      <c r="G36" s="22" t="e">
        <f t="shared" ca="1" si="1"/>
        <v>#VALUE!</v>
      </c>
      <c r="H36" s="20">
        <v>28</v>
      </c>
      <c r="I36" s="21" t="e">
        <f t="shared" ca="1" si="24"/>
        <v>#VALUE!</v>
      </c>
      <c r="J36" s="22" t="e">
        <f t="shared" ca="1" si="2"/>
        <v>#VALUE!</v>
      </c>
      <c r="K36" s="22" t="e">
        <f t="shared" ca="1" si="17"/>
        <v>#VALUE!</v>
      </c>
      <c r="L36" s="20">
        <v>11</v>
      </c>
      <c r="M36" s="21" t="e">
        <f t="shared" ca="1" si="25"/>
        <v>#VALUE!</v>
      </c>
      <c r="N36" s="23" t="e">
        <f t="shared" ca="1" si="15"/>
        <v>#VALUE!</v>
      </c>
      <c r="O36" s="22" t="e">
        <f t="shared" ca="1" si="18"/>
        <v>#VALUE!</v>
      </c>
      <c r="P36" s="19"/>
      <c r="Q36" s="19"/>
      <c r="R36" s="19"/>
      <c r="S36" s="19">
        <v>13186</v>
      </c>
      <c r="T36" s="19">
        <v>13186</v>
      </c>
      <c r="U36" s="19">
        <v>10695</v>
      </c>
      <c r="V36" s="21" t="e">
        <f t="shared" ca="1" si="5"/>
        <v>#VALUE!</v>
      </c>
      <c r="W36" s="21" t="e">
        <f t="shared" ca="1" si="32"/>
        <v>#VALUE!</v>
      </c>
      <c r="X36" s="21"/>
      <c r="Y36" s="21"/>
      <c r="Z36" s="21"/>
      <c r="AA36" s="21" t="e">
        <f t="shared" ca="1" si="33"/>
        <v>#VALUE!</v>
      </c>
      <c r="AB36" s="21"/>
      <c r="AC36" s="21"/>
      <c r="AD36" s="21"/>
      <c r="AE36" s="21">
        <f t="shared" si="19"/>
        <v>48.837037037037035</v>
      </c>
      <c r="AF36" s="24" t="e">
        <f t="shared" ca="1" si="7"/>
        <v>#VALUE!</v>
      </c>
      <c r="AG36" s="24" t="e">
        <f t="shared" ca="1" si="8"/>
        <v>#VALUE!</v>
      </c>
      <c r="AH36" s="24" t="e">
        <f t="shared" ca="1" si="9"/>
        <v>#VALUE!</v>
      </c>
      <c r="AI36" s="23" t="e">
        <f t="shared" ca="1" si="10"/>
        <v>#VALUE!</v>
      </c>
      <c r="AJ36" s="23" t="e">
        <f t="shared" ca="1" si="29"/>
        <v>#VALUE!</v>
      </c>
      <c r="AK36" s="23" t="e">
        <f t="shared" ca="1" si="21"/>
        <v>#VALUE!</v>
      </c>
      <c r="AL36" s="32" t="e">
        <f t="shared" ca="1" si="22"/>
        <v>#VALUE!</v>
      </c>
      <c r="AM36" s="27"/>
      <c r="AN36" s="27"/>
      <c r="AO36" s="27"/>
      <c r="AP36" s="27"/>
      <c r="AQ36" s="21"/>
      <c r="AR36" s="21"/>
      <c r="AS36" s="28"/>
      <c r="AT36" s="28"/>
      <c r="AU36" s="28"/>
      <c r="AV36" s="28"/>
      <c r="AW36" s="28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O36" s="29"/>
      <c r="BP36" s="29"/>
      <c r="BQ36" s="29"/>
      <c r="BR36" s="29"/>
      <c r="BT36" s="27"/>
      <c r="BU36" s="27"/>
      <c r="BV36" s="30"/>
      <c r="BW36" s="30"/>
      <c r="BX36" s="27"/>
      <c r="BY36" s="27"/>
      <c r="BZ36" s="27"/>
      <c r="CA36" s="27"/>
      <c r="CB36" s="27"/>
      <c r="CC36" s="27"/>
      <c r="CD36" s="27"/>
      <c r="CE36" s="27"/>
      <c r="CF36" s="33" t="e">
        <f t="shared" ca="1" si="31"/>
        <v>#VALUE!</v>
      </c>
      <c r="CG36" s="27"/>
      <c r="CH36" s="27"/>
      <c r="CI36" s="27"/>
      <c r="CJ36" s="27"/>
      <c r="CK36" s="27"/>
      <c r="CL36" s="27"/>
      <c r="CM36" s="27"/>
      <c r="CN36" s="27"/>
      <c r="CO36" s="27"/>
    </row>
    <row r="37" spans="1:93" ht="13">
      <c r="A37" s="18">
        <v>43928</v>
      </c>
      <c r="B37" s="19">
        <v>247</v>
      </c>
      <c r="C37" s="20"/>
      <c r="D37" s="20"/>
      <c r="E37" s="21" t="e">
        <f t="shared" ca="1" si="23"/>
        <v>#VALUE!</v>
      </c>
      <c r="F37" s="21" t="e">
        <f t="shared" ca="1" si="26"/>
        <v>#VALUE!</v>
      </c>
      <c r="G37" s="22" t="e">
        <f t="shared" ca="1" si="1"/>
        <v>#VALUE!</v>
      </c>
      <c r="H37" s="20">
        <v>12</v>
      </c>
      <c r="I37" s="21" t="e">
        <f t="shared" ca="1" si="24"/>
        <v>#VALUE!</v>
      </c>
      <c r="J37" s="22" t="e">
        <f t="shared" ca="1" si="2"/>
        <v>#VALUE!</v>
      </c>
      <c r="K37" s="22" t="e">
        <f t="shared" ca="1" si="17"/>
        <v>#VALUE!</v>
      </c>
      <c r="L37" s="20">
        <v>12</v>
      </c>
      <c r="M37" s="21" t="e">
        <f t="shared" ca="1" si="25"/>
        <v>#VALUE!</v>
      </c>
      <c r="N37" s="23" t="e">
        <f t="shared" ca="1" si="15"/>
        <v>#VALUE!</v>
      </c>
      <c r="O37" s="22" t="e">
        <f t="shared" ca="1" si="18"/>
        <v>#VALUE!</v>
      </c>
      <c r="P37" s="19"/>
      <c r="Q37" s="19"/>
      <c r="R37" s="19"/>
      <c r="S37" s="19">
        <v>14353</v>
      </c>
      <c r="T37" s="19">
        <v>14353</v>
      </c>
      <c r="U37" s="19" t="e">
        <f ca="1">T37-V37</f>
        <v>#VALUE!</v>
      </c>
      <c r="V37" s="21" t="e">
        <f t="shared" ca="1" si="5"/>
        <v>#VALUE!</v>
      </c>
      <c r="W37" s="21" t="e">
        <f t="shared" ca="1" si="32"/>
        <v>#VALUE!</v>
      </c>
      <c r="X37" s="21"/>
      <c r="Y37" s="21"/>
      <c r="Z37" s="21"/>
      <c r="AA37" s="21" t="e">
        <f t="shared" ca="1" si="33"/>
        <v>#VALUE!</v>
      </c>
      <c r="AB37" s="21"/>
      <c r="AC37" s="21"/>
      <c r="AD37" s="21"/>
      <c r="AE37" s="21">
        <f t="shared" si="19"/>
        <v>53.159259259259258</v>
      </c>
      <c r="AF37" s="24" t="e">
        <f t="shared" ca="1" si="7"/>
        <v>#VALUE!</v>
      </c>
      <c r="AG37" s="24" t="e">
        <f t="shared" ca="1" si="8"/>
        <v>#VALUE!</v>
      </c>
      <c r="AH37" s="24" t="e">
        <f t="shared" ca="1" si="9"/>
        <v>#VALUE!</v>
      </c>
      <c r="AI37" s="23" t="e">
        <f t="shared" ca="1" si="10"/>
        <v>#VALUE!</v>
      </c>
      <c r="AJ37" s="23" t="e">
        <f t="shared" ca="1" si="29"/>
        <v>#VALUE!</v>
      </c>
      <c r="AK37" s="23" t="e">
        <f t="shared" ca="1" si="21"/>
        <v>#VALUE!</v>
      </c>
      <c r="AL37" s="32" t="e">
        <f t="shared" ca="1" si="22"/>
        <v>#VALUE!</v>
      </c>
      <c r="AM37" s="27"/>
      <c r="AN37" s="27"/>
      <c r="AO37" s="27"/>
      <c r="AP37" s="27"/>
      <c r="AQ37" s="21"/>
      <c r="AR37" s="21"/>
      <c r="AS37" s="28"/>
      <c r="AT37" s="28"/>
      <c r="AU37" s="28"/>
      <c r="AV37" s="28"/>
      <c r="AW37" s="28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O37" s="29"/>
      <c r="BP37" s="29"/>
      <c r="BQ37" s="29"/>
      <c r="BR37" s="29"/>
      <c r="BT37" s="27"/>
      <c r="BU37" s="27"/>
      <c r="BV37" s="30"/>
      <c r="BW37" s="30"/>
      <c r="BX37" s="27"/>
      <c r="BY37" s="27"/>
      <c r="BZ37" s="27"/>
      <c r="CA37" s="27"/>
      <c r="CB37" s="27"/>
      <c r="CC37" s="27"/>
      <c r="CD37" s="27"/>
      <c r="CE37" s="27"/>
      <c r="CF37" s="33" t="e">
        <f t="shared" ca="1" si="31"/>
        <v>#VALUE!</v>
      </c>
      <c r="CG37" s="27"/>
      <c r="CH37" s="27"/>
      <c r="CI37" s="27"/>
      <c r="CJ37" s="27"/>
      <c r="CK37" s="27"/>
      <c r="CL37" s="27"/>
      <c r="CM37" s="27"/>
      <c r="CN37" s="27"/>
      <c r="CO37" s="27"/>
    </row>
    <row r="38" spans="1:93" ht="13">
      <c r="A38" s="18">
        <v>43929</v>
      </c>
      <c r="B38" s="19" t="e">
        <f t="shared" ref="B38:B57" ca="1" si="34">E38-E37</f>
        <v>#VALUE!</v>
      </c>
      <c r="C38" s="20"/>
      <c r="D38" s="20"/>
      <c r="E38" s="21">
        <v>2956</v>
      </c>
      <c r="F38" s="21">
        <f t="shared" si="26"/>
        <v>2494</v>
      </c>
      <c r="G38" s="22">
        <f t="shared" si="1"/>
        <v>0.84370771312584569</v>
      </c>
      <c r="H38" s="19" t="e">
        <f t="shared" ref="H38:H56" ca="1" si="35">I38-I37</f>
        <v>#VALUE!</v>
      </c>
      <c r="I38" s="21">
        <v>222</v>
      </c>
      <c r="J38" s="22">
        <f t="shared" si="2"/>
        <v>7.5101488497970229E-2</v>
      </c>
      <c r="K38" s="22">
        <f t="shared" si="17"/>
        <v>0.48051948051948051</v>
      </c>
      <c r="L38" s="19" t="e">
        <f t="shared" ref="L38:L535" ca="1" si="36">M38-M37</f>
        <v>#VALUE!</v>
      </c>
      <c r="M38" s="21">
        <v>240</v>
      </c>
      <c r="N38" s="23">
        <f t="shared" ca="1" si="15"/>
        <v>8.1190798376184037E-2</v>
      </c>
      <c r="O38" s="22">
        <f t="shared" si="18"/>
        <v>0.51948051948051943</v>
      </c>
      <c r="P38" s="19"/>
      <c r="Q38" s="19"/>
      <c r="R38" s="19"/>
      <c r="S38" s="19">
        <v>16511</v>
      </c>
      <c r="T38" s="19">
        <v>16511</v>
      </c>
      <c r="U38" s="19">
        <v>13555</v>
      </c>
      <c r="V38" s="21">
        <f t="shared" si="5"/>
        <v>2956</v>
      </c>
      <c r="W38" s="21">
        <f t="shared" si="32"/>
        <v>0</v>
      </c>
      <c r="X38" s="21"/>
      <c r="Y38" s="21"/>
      <c r="Z38" s="21"/>
      <c r="AA38" s="21">
        <f t="shared" si="33"/>
        <v>2158</v>
      </c>
      <c r="AB38" s="21"/>
      <c r="AC38" s="21"/>
      <c r="AD38" s="21"/>
      <c r="AE38" s="21">
        <f t="shared" si="19"/>
        <v>61.151851851851852</v>
      </c>
      <c r="AF38" s="24">
        <f t="shared" si="7"/>
        <v>5.5855886332882276</v>
      </c>
      <c r="AG38" s="24">
        <f t="shared" si="8"/>
        <v>5.5855886332882276</v>
      </c>
      <c r="AH38" s="24" t="e">
        <f t="shared" ca="1" si="9"/>
        <v>#VALUE!</v>
      </c>
      <c r="AI38" s="23">
        <f t="shared" si="10"/>
        <v>0.17903216037792988</v>
      </c>
      <c r="AJ38" s="23" t="e">
        <f t="shared" ca="1" si="29"/>
        <v>#VALUE!</v>
      </c>
      <c r="AK38" s="23" t="e">
        <f t="shared" ca="1" si="21"/>
        <v>#VALUE!</v>
      </c>
      <c r="AL38" s="32" t="e">
        <f t="shared" ca="1" si="22"/>
        <v>#VALUE!</v>
      </c>
      <c r="AM38" s="27"/>
      <c r="AN38" s="27"/>
      <c r="AO38" s="27"/>
      <c r="AP38" s="27"/>
      <c r="AQ38" s="21"/>
      <c r="AR38" s="21"/>
      <c r="AS38" s="28"/>
      <c r="AT38" s="28"/>
      <c r="AU38" s="28"/>
      <c r="AV38" s="28"/>
      <c r="AW38" s="28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O38" s="29"/>
      <c r="BP38" s="29"/>
      <c r="BQ38" s="29"/>
      <c r="BR38" s="29"/>
      <c r="BT38" s="27"/>
      <c r="BU38" s="27"/>
      <c r="BV38" s="30"/>
      <c r="BW38" s="30"/>
      <c r="BX38" s="27"/>
      <c r="BY38" s="27"/>
      <c r="BZ38" s="27"/>
      <c r="CA38" s="27"/>
      <c r="CB38" s="27"/>
      <c r="CC38" s="27"/>
      <c r="CD38" s="27"/>
      <c r="CE38" s="27"/>
      <c r="CF38" s="33" t="e">
        <f t="shared" ca="1" si="31"/>
        <v>#VALUE!</v>
      </c>
      <c r="CG38" s="27"/>
      <c r="CH38" s="27"/>
      <c r="CI38" s="27"/>
      <c r="CJ38" s="27"/>
      <c r="CK38" s="27"/>
      <c r="CL38" s="27"/>
      <c r="CM38" s="27"/>
      <c r="CN38" s="27"/>
      <c r="CO38" s="27"/>
    </row>
    <row r="39" spans="1:93" ht="13">
      <c r="A39" s="18">
        <v>43930</v>
      </c>
      <c r="B39" s="19">
        <f t="shared" si="34"/>
        <v>337</v>
      </c>
      <c r="C39" s="20"/>
      <c r="D39" s="20"/>
      <c r="E39" s="21">
        <v>3293</v>
      </c>
      <c r="F39" s="21">
        <f t="shared" si="26"/>
        <v>2761</v>
      </c>
      <c r="G39" s="22">
        <f t="shared" si="1"/>
        <v>0.83844518675979351</v>
      </c>
      <c r="H39" s="19">
        <f t="shared" si="35"/>
        <v>30</v>
      </c>
      <c r="I39" s="21">
        <v>252</v>
      </c>
      <c r="J39" s="22">
        <f t="shared" si="2"/>
        <v>7.6525964166413607E-2</v>
      </c>
      <c r="K39" s="22">
        <f t="shared" si="17"/>
        <v>0.47368421052631576</v>
      </c>
      <c r="L39" s="19">
        <f t="shared" si="36"/>
        <v>40</v>
      </c>
      <c r="M39" s="21">
        <v>280</v>
      </c>
      <c r="N39" s="23">
        <f t="shared" ca="1" si="15"/>
        <v>8.5028849073792892E-2</v>
      </c>
      <c r="O39" s="22">
        <f t="shared" si="18"/>
        <v>0.52631578947368418</v>
      </c>
      <c r="P39" s="19"/>
      <c r="Q39" s="19"/>
      <c r="R39" s="19"/>
      <c r="S39" s="19">
        <v>17679</v>
      </c>
      <c r="T39" s="19">
        <v>17679</v>
      </c>
      <c r="U39" s="19">
        <v>14386</v>
      </c>
      <c r="V39" s="21">
        <f t="shared" si="5"/>
        <v>3293</v>
      </c>
      <c r="W39" s="21">
        <f t="shared" si="32"/>
        <v>0</v>
      </c>
      <c r="X39" s="21"/>
      <c r="Y39" s="21"/>
      <c r="Z39" s="21"/>
      <c r="AA39" s="21">
        <f t="shared" si="33"/>
        <v>1168</v>
      </c>
      <c r="AB39" s="21"/>
      <c r="AC39" s="21"/>
      <c r="AD39" s="21"/>
      <c r="AE39" s="21">
        <f t="shared" si="19"/>
        <v>65.477777777777774</v>
      </c>
      <c r="AF39" s="24">
        <f t="shared" si="7"/>
        <v>5.368660795627088</v>
      </c>
      <c r="AG39" s="24">
        <f t="shared" si="8"/>
        <v>5.368660795627088</v>
      </c>
      <c r="AH39" s="24">
        <f t="shared" si="9"/>
        <v>3.4658753709198815</v>
      </c>
      <c r="AI39" s="23">
        <f t="shared" si="10"/>
        <v>0.18626619152667007</v>
      </c>
      <c r="AJ39" s="23">
        <f t="shared" si="29"/>
        <v>0.28852739726027399</v>
      </c>
      <c r="AK39" s="23">
        <f t="shared" si="21"/>
        <v>0.11400541271989174</v>
      </c>
      <c r="AL39" s="32" t="e">
        <f t="shared" ca="1" si="22"/>
        <v>#VALUE!</v>
      </c>
      <c r="AM39" s="27"/>
      <c r="AN39" s="27"/>
      <c r="AO39" s="27"/>
      <c r="AP39" s="27"/>
      <c r="AQ39" s="21"/>
      <c r="AR39" s="21"/>
      <c r="AS39" s="28"/>
      <c r="AT39" s="28"/>
      <c r="AU39" s="28"/>
      <c r="AV39" s="28"/>
      <c r="AW39" s="28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O39" s="29"/>
      <c r="BP39" s="29"/>
      <c r="BQ39" s="29"/>
      <c r="BR39" s="29"/>
      <c r="BT39" s="27"/>
      <c r="BU39" s="27"/>
      <c r="BV39" s="30"/>
      <c r="BW39" s="30"/>
      <c r="BX39" s="27"/>
      <c r="BY39" s="27"/>
      <c r="BZ39" s="27"/>
      <c r="CA39" s="27"/>
      <c r="CB39" s="27"/>
      <c r="CC39" s="27"/>
      <c r="CD39" s="27"/>
      <c r="CE39" s="27"/>
      <c r="CF39" s="33" t="e">
        <f t="shared" ca="1" si="31"/>
        <v>#VALUE!</v>
      </c>
      <c r="CG39" s="27"/>
      <c r="CH39" s="27"/>
      <c r="CI39" s="27"/>
      <c r="CJ39" s="27"/>
      <c r="CK39" s="27"/>
      <c r="CL39" s="27"/>
      <c r="CM39" s="27"/>
      <c r="CN39" s="27"/>
      <c r="CO39" s="27"/>
    </row>
    <row r="40" spans="1:93" ht="13">
      <c r="A40" s="18">
        <v>43931</v>
      </c>
      <c r="B40" s="19">
        <f t="shared" si="34"/>
        <v>219</v>
      </c>
      <c r="C40" s="20"/>
      <c r="D40" s="20"/>
      <c r="E40" s="21">
        <v>3512</v>
      </c>
      <c r="F40" s="21">
        <f t="shared" si="26"/>
        <v>2924</v>
      </c>
      <c r="G40" s="22">
        <f t="shared" si="1"/>
        <v>0.83257403189066059</v>
      </c>
      <c r="H40" s="19">
        <f t="shared" si="35"/>
        <v>30</v>
      </c>
      <c r="I40" s="21">
        <v>282</v>
      </c>
      <c r="J40" s="22">
        <f t="shared" si="2"/>
        <v>8.0296127562642372E-2</v>
      </c>
      <c r="K40" s="22">
        <f t="shared" si="17"/>
        <v>0.47959183673469385</v>
      </c>
      <c r="L40" s="19">
        <f t="shared" si="36"/>
        <v>26</v>
      </c>
      <c r="M40" s="21">
        <v>306</v>
      </c>
      <c r="N40" s="23">
        <f t="shared" ca="1" si="15"/>
        <v>8.7129840546697035E-2</v>
      </c>
      <c r="O40" s="22">
        <f t="shared" si="18"/>
        <v>0.52040816326530615</v>
      </c>
      <c r="P40" s="19"/>
      <c r="Q40" s="19"/>
      <c r="R40" s="19"/>
      <c r="S40" s="19">
        <v>19452</v>
      </c>
      <c r="T40" s="19">
        <v>19452</v>
      </c>
      <c r="U40" s="19">
        <v>15940</v>
      </c>
      <c r="V40" s="21">
        <f t="shared" si="5"/>
        <v>3512</v>
      </c>
      <c r="W40" s="21">
        <f t="shared" si="32"/>
        <v>0</v>
      </c>
      <c r="X40" s="21"/>
      <c r="Y40" s="21"/>
      <c r="Z40" s="21"/>
      <c r="AA40" s="21">
        <f t="shared" si="33"/>
        <v>1773</v>
      </c>
      <c r="AB40" s="21"/>
      <c r="AC40" s="21"/>
      <c r="AD40" s="21"/>
      <c r="AE40" s="21">
        <f t="shared" si="19"/>
        <v>72.044444444444451</v>
      </c>
      <c r="AF40" s="24">
        <f t="shared" si="7"/>
        <v>5.5387243735763096</v>
      </c>
      <c r="AG40" s="24">
        <f t="shared" si="8"/>
        <v>5.5387243735763096</v>
      </c>
      <c r="AH40" s="24">
        <f t="shared" si="9"/>
        <v>8.0958904109589049</v>
      </c>
      <c r="AI40" s="23">
        <f t="shared" si="10"/>
        <v>0.18054698745630268</v>
      </c>
      <c r="AJ40" s="23">
        <f t="shared" si="29"/>
        <v>0.12351945854483926</v>
      </c>
      <c r="AK40" s="23">
        <f t="shared" si="21"/>
        <v>6.6504706954145162E-2</v>
      </c>
      <c r="AL40" s="32" t="e">
        <f t="shared" ca="1" si="22"/>
        <v>#VALUE!</v>
      </c>
      <c r="AM40" s="27"/>
      <c r="AN40" s="27"/>
      <c r="AO40" s="27"/>
      <c r="AP40" s="27"/>
      <c r="AQ40" s="21"/>
      <c r="AR40" s="21"/>
      <c r="AS40" s="28"/>
      <c r="AT40" s="28"/>
      <c r="AU40" s="28"/>
      <c r="AV40" s="28"/>
      <c r="AW40" s="28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O40" s="29"/>
      <c r="BP40" s="29"/>
      <c r="BQ40" s="29"/>
      <c r="BR40" s="29"/>
      <c r="BT40" s="27"/>
      <c r="BU40" s="27"/>
      <c r="BV40" s="30"/>
      <c r="BW40" s="30"/>
      <c r="BX40" s="27"/>
      <c r="BY40" s="27"/>
      <c r="BZ40" s="27"/>
      <c r="CA40" s="27"/>
      <c r="CB40" s="27"/>
      <c r="CC40" s="27"/>
      <c r="CD40" s="27"/>
      <c r="CE40" s="27"/>
      <c r="CF40" s="33" t="e">
        <f t="shared" ca="1" si="31"/>
        <v>#VALUE!</v>
      </c>
      <c r="CG40" s="27"/>
      <c r="CH40" s="27"/>
      <c r="CI40" s="27"/>
      <c r="CJ40" s="27"/>
      <c r="CK40" s="27"/>
      <c r="CL40" s="27"/>
      <c r="CM40" s="27"/>
      <c r="CN40" s="27"/>
      <c r="CO40" s="27"/>
    </row>
    <row r="41" spans="1:93" ht="13">
      <c r="A41" s="18">
        <v>43932</v>
      </c>
      <c r="B41" s="19">
        <f t="shared" si="34"/>
        <v>330</v>
      </c>
      <c r="C41" s="20"/>
      <c r="D41" s="20"/>
      <c r="E41" s="21">
        <v>3842</v>
      </c>
      <c r="F41" s="21">
        <f t="shared" si="26"/>
        <v>3229</v>
      </c>
      <c r="G41" s="22">
        <f t="shared" si="1"/>
        <v>0.840447683498178</v>
      </c>
      <c r="H41" s="19">
        <f t="shared" si="35"/>
        <v>4</v>
      </c>
      <c r="I41" s="21">
        <v>286</v>
      </c>
      <c r="J41" s="22">
        <f t="shared" si="2"/>
        <v>7.4440395627277459E-2</v>
      </c>
      <c r="K41" s="22">
        <f t="shared" si="17"/>
        <v>0.46655791190864598</v>
      </c>
      <c r="L41" s="19">
        <f t="shared" si="36"/>
        <v>21</v>
      </c>
      <c r="M41" s="21">
        <v>327</v>
      </c>
      <c r="N41" s="23">
        <f t="shared" ca="1" si="15"/>
        <v>8.5111920874544514E-2</v>
      </c>
      <c r="O41" s="22">
        <f t="shared" si="18"/>
        <v>0.53344208809135396</v>
      </c>
      <c r="P41" s="19"/>
      <c r="Q41" s="19"/>
      <c r="R41" s="19"/>
      <c r="S41" s="19">
        <v>19964</v>
      </c>
      <c r="T41" s="19">
        <v>19964</v>
      </c>
      <c r="U41" s="19">
        <v>16122</v>
      </c>
      <c r="V41" s="21">
        <f t="shared" si="5"/>
        <v>3842</v>
      </c>
      <c r="W41" s="21">
        <f t="shared" si="32"/>
        <v>0</v>
      </c>
      <c r="X41" s="21"/>
      <c r="Y41" s="21"/>
      <c r="Z41" s="21"/>
      <c r="AA41" s="21">
        <f t="shared" si="33"/>
        <v>512</v>
      </c>
      <c r="AB41" s="21"/>
      <c r="AC41" s="21"/>
      <c r="AD41" s="21"/>
      <c r="AE41" s="21">
        <f t="shared" si="19"/>
        <v>73.940740740740736</v>
      </c>
      <c r="AF41" s="24">
        <f t="shared" si="7"/>
        <v>5.1962519521082768</v>
      </c>
      <c r="AG41" s="24">
        <f t="shared" si="8"/>
        <v>5.1962519521082768</v>
      </c>
      <c r="AH41" s="24">
        <f t="shared" si="9"/>
        <v>1.5515151515151515</v>
      </c>
      <c r="AI41" s="23">
        <f t="shared" si="10"/>
        <v>0.19244640352634743</v>
      </c>
      <c r="AJ41" s="23">
        <f t="shared" si="29"/>
        <v>0.64453125</v>
      </c>
      <c r="AK41" s="23">
        <f t="shared" si="21"/>
        <v>9.3963553530751712E-2</v>
      </c>
      <c r="AL41" s="32" t="e">
        <f t="shared" ca="1" si="22"/>
        <v>#VALUE!</v>
      </c>
      <c r="AM41" s="27"/>
      <c r="AN41" s="27"/>
      <c r="AO41" s="27"/>
      <c r="AP41" s="27"/>
      <c r="AQ41" s="21"/>
      <c r="AR41" s="21"/>
      <c r="AS41" s="28"/>
      <c r="AT41" s="28"/>
      <c r="AU41" s="28"/>
      <c r="AV41" s="28"/>
      <c r="AW41" s="28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O41" s="29"/>
      <c r="BP41" s="29"/>
      <c r="BQ41" s="29"/>
      <c r="BR41" s="29"/>
      <c r="BT41" s="27"/>
      <c r="BU41" s="27"/>
      <c r="BV41" s="30"/>
      <c r="BW41" s="30"/>
      <c r="BX41" s="27"/>
      <c r="BY41" s="27"/>
      <c r="BZ41" s="27"/>
      <c r="CA41" s="27"/>
      <c r="CB41" s="27"/>
      <c r="CC41" s="27"/>
      <c r="CD41" s="27"/>
      <c r="CE41" s="27"/>
      <c r="CF41" s="33" t="e">
        <f t="shared" ca="1" si="31"/>
        <v>#VALUE!</v>
      </c>
      <c r="CG41" s="27"/>
      <c r="CH41" s="27"/>
      <c r="CI41" s="27"/>
      <c r="CJ41" s="27"/>
      <c r="CK41" s="27"/>
      <c r="CL41" s="27"/>
      <c r="CM41" s="27"/>
      <c r="CN41" s="27"/>
      <c r="CO41" s="27"/>
    </row>
    <row r="42" spans="1:93" ht="13">
      <c r="A42" s="18">
        <v>43933</v>
      </c>
      <c r="B42" s="19">
        <f t="shared" si="34"/>
        <v>399</v>
      </c>
      <c r="C42" s="20"/>
      <c r="D42" s="20"/>
      <c r="E42" s="21">
        <v>4241</v>
      </c>
      <c r="F42" s="21">
        <f t="shared" si="26"/>
        <v>3509</v>
      </c>
      <c r="G42" s="22">
        <f t="shared" si="1"/>
        <v>0.82739919830228714</v>
      </c>
      <c r="H42" s="19">
        <f t="shared" si="35"/>
        <v>73</v>
      </c>
      <c r="I42" s="21">
        <v>359</v>
      </c>
      <c r="J42" s="22">
        <f t="shared" si="2"/>
        <v>8.4649846734260792E-2</v>
      </c>
      <c r="K42" s="22">
        <f t="shared" si="17"/>
        <v>0.49043715846994534</v>
      </c>
      <c r="L42" s="19">
        <f t="shared" si="36"/>
        <v>46</v>
      </c>
      <c r="M42" s="21">
        <v>373</v>
      </c>
      <c r="N42" s="23">
        <f t="shared" ca="1" si="15"/>
        <v>8.795095496345201E-2</v>
      </c>
      <c r="O42" s="22">
        <f t="shared" si="18"/>
        <v>0.5095628415300546</v>
      </c>
      <c r="P42" s="19"/>
      <c r="Q42" s="19"/>
      <c r="R42" s="19"/>
      <c r="S42" s="19">
        <v>27075</v>
      </c>
      <c r="T42" s="19">
        <v>27075</v>
      </c>
      <c r="U42" s="19">
        <v>22834</v>
      </c>
      <c r="V42" s="21">
        <f t="shared" si="5"/>
        <v>4241</v>
      </c>
      <c r="W42" s="21">
        <f t="shared" si="32"/>
        <v>0</v>
      </c>
      <c r="X42" s="21"/>
      <c r="Y42" s="21"/>
      <c r="Z42" s="21"/>
      <c r="AA42" s="21">
        <f t="shared" si="33"/>
        <v>7111</v>
      </c>
      <c r="AB42" s="21"/>
      <c r="AC42" s="21"/>
      <c r="AD42" s="21"/>
      <c r="AE42" s="21">
        <f t="shared" si="19"/>
        <v>100.27777777777777</v>
      </c>
      <c r="AF42" s="24">
        <f t="shared" si="7"/>
        <v>6.3841075218108934</v>
      </c>
      <c r="AG42" s="24">
        <f t="shared" si="8"/>
        <v>6.3841075218108934</v>
      </c>
      <c r="AH42" s="24">
        <f t="shared" si="9"/>
        <v>17.822055137844611</v>
      </c>
      <c r="AI42" s="23">
        <f t="shared" si="10"/>
        <v>0.15663896583564174</v>
      </c>
      <c r="AJ42" s="23">
        <f t="shared" si="29"/>
        <v>5.611025172268317E-2</v>
      </c>
      <c r="AK42" s="23">
        <f t="shared" si="21"/>
        <v>0.10385216033315982</v>
      </c>
      <c r="AL42" s="32" t="e">
        <f t="shared" ca="1" si="22"/>
        <v>#VALUE!</v>
      </c>
      <c r="AM42" s="27"/>
      <c r="AN42" s="27"/>
      <c r="AO42" s="27"/>
      <c r="AP42" s="27"/>
      <c r="AQ42" s="21"/>
      <c r="AR42" s="21"/>
      <c r="AS42" s="28"/>
      <c r="AT42" s="28"/>
      <c r="AU42" s="28"/>
      <c r="AV42" s="28"/>
      <c r="AW42" s="28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O42" s="29"/>
      <c r="BP42" s="29"/>
      <c r="BQ42" s="29"/>
      <c r="BR42" s="29"/>
      <c r="BT42" s="27"/>
      <c r="BU42" s="27"/>
      <c r="BV42" s="30"/>
      <c r="BW42" s="30"/>
      <c r="BX42" s="27"/>
      <c r="BY42" s="27"/>
      <c r="BZ42" s="27"/>
      <c r="CA42" s="27"/>
      <c r="CB42" s="27"/>
      <c r="CC42" s="27"/>
      <c r="CD42" s="27"/>
      <c r="CE42" s="27"/>
      <c r="CF42" s="33" t="e">
        <f t="shared" ca="1" si="31"/>
        <v>#VALUE!</v>
      </c>
      <c r="CG42" s="27"/>
      <c r="CH42" s="27"/>
      <c r="CI42" s="27"/>
      <c r="CJ42" s="27"/>
      <c r="CK42" s="27"/>
      <c r="CL42" s="27"/>
      <c r="CM42" s="27"/>
      <c r="CN42" s="27"/>
      <c r="CO42" s="27"/>
    </row>
    <row r="43" spans="1:93" ht="13">
      <c r="A43" s="18">
        <v>43934</v>
      </c>
      <c r="B43" s="19">
        <f t="shared" si="34"/>
        <v>316</v>
      </c>
      <c r="C43" s="20"/>
      <c r="D43" s="20"/>
      <c r="E43" s="21">
        <v>4557</v>
      </c>
      <c r="F43" s="21">
        <f t="shared" si="26"/>
        <v>3778</v>
      </c>
      <c r="G43" s="22">
        <f t="shared" si="1"/>
        <v>0.82905420232609173</v>
      </c>
      <c r="H43" s="19">
        <f t="shared" si="35"/>
        <v>21</v>
      </c>
      <c r="I43" s="21">
        <v>380</v>
      </c>
      <c r="J43" s="22">
        <f t="shared" si="2"/>
        <v>8.3388193987272333E-2</v>
      </c>
      <c r="K43" s="22">
        <f t="shared" si="17"/>
        <v>0.48780487804878048</v>
      </c>
      <c r="L43" s="19">
        <f t="shared" si="36"/>
        <v>26</v>
      </c>
      <c r="M43" s="21">
        <v>399</v>
      </c>
      <c r="N43" s="23">
        <f t="shared" ca="1" si="15"/>
        <v>8.755760368663594E-2</v>
      </c>
      <c r="O43" s="22">
        <f t="shared" si="18"/>
        <v>0.51219512195121952</v>
      </c>
      <c r="P43" s="19"/>
      <c r="Q43" s="19"/>
      <c r="R43" s="19"/>
      <c r="S43" s="19">
        <v>27953</v>
      </c>
      <c r="T43" s="19">
        <v>27953</v>
      </c>
      <c r="U43" s="19">
        <f t="shared" ref="U43:U45" si="37">T43-V43</f>
        <v>23396</v>
      </c>
      <c r="V43" s="21">
        <f t="shared" si="5"/>
        <v>4557</v>
      </c>
      <c r="W43" s="21">
        <f t="shared" si="32"/>
        <v>0</v>
      </c>
      <c r="X43" s="21"/>
      <c r="Y43" s="21"/>
      <c r="Z43" s="21"/>
      <c r="AA43" s="21">
        <f t="shared" si="33"/>
        <v>878</v>
      </c>
      <c r="AB43" s="21"/>
      <c r="AC43" s="21"/>
      <c r="AD43" s="21"/>
      <c r="AE43" s="21">
        <f t="shared" si="19"/>
        <v>103.52962962962962</v>
      </c>
      <c r="AF43" s="24">
        <f t="shared" si="7"/>
        <v>6.1340794382269035</v>
      </c>
      <c r="AG43" s="24">
        <f t="shared" si="8"/>
        <v>6.1340794382269035</v>
      </c>
      <c r="AH43" s="24">
        <f t="shared" si="9"/>
        <v>2.778481012658228</v>
      </c>
      <c r="AI43" s="23">
        <f t="shared" si="10"/>
        <v>0.16302364683576004</v>
      </c>
      <c r="AJ43" s="23">
        <f t="shared" si="29"/>
        <v>0.35990888382687924</v>
      </c>
      <c r="AK43" s="23">
        <f t="shared" si="21"/>
        <v>7.4510728601744874E-2</v>
      </c>
      <c r="AL43" s="32" t="e">
        <f t="shared" ca="1" si="22"/>
        <v>#VALUE!</v>
      </c>
      <c r="AM43" s="27"/>
      <c r="AN43" s="27"/>
      <c r="AO43" s="27"/>
      <c r="AP43" s="27"/>
      <c r="AQ43" s="21"/>
      <c r="AR43" s="21"/>
      <c r="AS43" s="28"/>
      <c r="AT43" s="28"/>
      <c r="AU43" s="28"/>
      <c r="AV43" s="28"/>
      <c r="AW43" s="28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O43" s="29"/>
      <c r="BP43" s="29"/>
      <c r="BQ43" s="29"/>
      <c r="BR43" s="29"/>
      <c r="BT43" s="27"/>
      <c r="BU43" s="27"/>
      <c r="BV43" s="30"/>
      <c r="BW43" s="30"/>
      <c r="BX43" s="27"/>
      <c r="BY43" s="27"/>
      <c r="BZ43" s="27"/>
      <c r="CA43" s="27"/>
      <c r="CB43" s="27"/>
      <c r="CC43" s="27"/>
      <c r="CD43" s="27"/>
      <c r="CE43" s="27"/>
      <c r="CF43" s="33" t="e">
        <f t="shared" ca="1" si="31"/>
        <v>#VALUE!</v>
      </c>
      <c r="CG43" s="27"/>
      <c r="CH43" s="27"/>
      <c r="CI43" s="27"/>
      <c r="CJ43" s="27"/>
      <c r="CK43" s="27"/>
      <c r="CL43" s="27"/>
      <c r="CM43" s="27"/>
      <c r="CN43" s="27"/>
      <c r="CO43" s="27"/>
    </row>
    <row r="44" spans="1:93" ht="13">
      <c r="A44" s="18">
        <v>43935</v>
      </c>
      <c r="B44" s="19">
        <f t="shared" si="34"/>
        <v>282</v>
      </c>
      <c r="C44" s="20"/>
      <c r="D44" s="20"/>
      <c r="E44" s="21">
        <v>4839</v>
      </c>
      <c r="F44" s="21">
        <f t="shared" si="26"/>
        <v>3954</v>
      </c>
      <c r="G44" s="22">
        <f t="shared" si="1"/>
        <v>0.81711097334159954</v>
      </c>
      <c r="H44" s="19">
        <f t="shared" si="35"/>
        <v>46</v>
      </c>
      <c r="I44" s="21">
        <v>426</v>
      </c>
      <c r="J44" s="22">
        <f t="shared" si="2"/>
        <v>8.8034717916924979E-2</v>
      </c>
      <c r="K44" s="22">
        <f t="shared" si="17"/>
        <v>0.48135593220338985</v>
      </c>
      <c r="L44" s="19">
        <f t="shared" si="36"/>
        <v>60</v>
      </c>
      <c r="M44" s="21">
        <v>459</v>
      </c>
      <c r="N44" s="23">
        <f t="shared" ca="1" si="15"/>
        <v>9.4854308741475518E-2</v>
      </c>
      <c r="O44" s="22">
        <f t="shared" si="18"/>
        <v>0.51864406779661021</v>
      </c>
      <c r="P44" s="19">
        <v>10482</v>
      </c>
      <c r="Q44" s="19">
        <v>139137</v>
      </c>
      <c r="R44" s="19"/>
      <c r="S44" s="19">
        <v>31628</v>
      </c>
      <c r="T44" s="19">
        <v>31628</v>
      </c>
      <c r="U44" s="19">
        <f t="shared" si="37"/>
        <v>26789</v>
      </c>
      <c r="V44" s="21">
        <f t="shared" si="5"/>
        <v>4839</v>
      </c>
      <c r="W44" s="21">
        <f t="shared" si="32"/>
        <v>0</v>
      </c>
      <c r="X44" s="21"/>
      <c r="Y44" s="21"/>
      <c r="Z44" s="21"/>
      <c r="AA44" s="21">
        <f t="shared" ref="AA44:AA364" si="38">T44-T43</f>
        <v>3675</v>
      </c>
      <c r="AB44" s="21"/>
      <c r="AC44" s="21"/>
      <c r="AD44" s="21"/>
      <c r="AE44" s="21">
        <f t="shared" si="19"/>
        <v>117.14074074074074</v>
      </c>
      <c r="AF44" s="24">
        <f t="shared" si="7"/>
        <v>6.5360611696631539</v>
      </c>
      <c r="AG44" s="24">
        <f t="shared" si="8"/>
        <v>6.5360611696631539</v>
      </c>
      <c r="AH44" s="24">
        <f t="shared" si="9"/>
        <v>13.031914893617021</v>
      </c>
      <c r="AI44" s="23">
        <f t="shared" si="10"/>
        <v>0.15299734412545846</v>
      </c>
      <c r="AJ44" s="23">
        <f t="shared" ref="AJ44:AJ187" si="39">(V44-V43)/((T44-T43))</f>
        <v>7.6734693877551025E-2</v>
      </c>
      <c r="AK44" s="23">
        <f t="shared" si="21"/>
        <v>6.1882817643186309E-2</v>
      </c>
      <c r="AL44" s="32" t="e">
        <f t="shared" ca="1" si="22"/>
        <v>#VALUE!</v>
      </c>
      <c r="AM44" s="27"/>
      <c r="AN44" s="27"/>
      <c r="AO44" s="27"/>
      <c r="AP44" s="27"/>
      <c r="AQ44" s="21"/>
      <c r="AR44" s="21"/>
      <c r="AS44" s="28"/>
      <c r="AT44" s="28"/>
      <c r="AU44" s="28"/>
      <c r="AV44" s="28"/>
      <c r="AW44" s="28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O44" s="29"/>
      <c r="BP44" s="29"/>
      <c r="BQ44" s="29"/>
      <c r="BR44" s="29"/>
      <c r="BT44" s="27"/>
      <c r="BU44" s="27"/>
      <c r="BV44" s="30"/>
      <c r="BW44" s="30"/>
      <c r="BX44" s="27"/>
      <c r="BY44" s="27"/>
      <c r="BZ44" s="27"/>
      <c r="CA44" s="27"/>
      <c r="CB44" s="27"/>
      <c r="CC44" s="27"/>
      <c r="CD44" s="27"/>
      <c r="CE44" s="27"/>
      <c r="CF44" s="33" t="e">
        <f t="shared" ca="1" si="31"/>
        <v>#VALUE!</v>
      </c>
      <c r="CG44" s="27"/>
      <c r="CH44" s="27"/>
      <c r="CI44" s="27"/>
      <c r="CJ44" s="27"/>
      <c r="CK44" s="27"/>
      <c r="CL44" s="27"/>
      <c r="CM44" s="27"/>
      <c r="CN44" s="27"/>
      <c r="CO44" s="27"/>
    </row>
    <row r="45" spans="1:93" ht="13">
      <c r="A45" s="18">
        <v>43936</v>
      </c>
      <c r="B45" s="34">
        <f t="shared" si="34"/>
        <v>297</v>
      </c>
      <c r="C45" s="35"/>
      <c r="D45" s="35"/>
      <c r="E45" s="36">
        <v>5136</v>
      </c>
      <c r="F45" s="36">
        <f t="shared" si="26"/>
        <v>4221</v>
      </c>
      <c r="G45" s="22">
        <f t="shared" si="1"/>
        <v>0.82184579439252337</v>
      </c>
      <c r="H45" s="34">
        <f t="shared" si="35"/>
        <v>20</v>
      </c>
      <c r="I45" s="36">
        <v>446</v>
      </c>
      <c r="J45" s="22">
        <f t="shared" si="2"/>
        <v>8.6838006230529591E-2</v>
      </c>
      <c r="K45" s="22">
        <f t="shared" si="17"/>
        <v>0.48743169398907105</v>
      </c>
      <c r="L45" s="34">
        <f t="shared" si="36"/>
        <v>10</v>
      </c>
      <c r="M45" s="36">
        <v>469</v>
      </c>
      <c r="N45" s="37">
        <f t="shared" ca="1" si="15"/>
        <v>9.1316199376947044E-2</v>
      </c>
      <c r="O45" s="38">
        <f t="shared" si="18"/>
        <v>0.51256830601092895</v>
      </c>
      <c r="P45" s="34">
        <v>11165</v>
      </c>
      <c r="Q45" s="34">
        <v>165549</v>
      </c>
      <c r="R45" s="39"/>
      <c r="S45" s="39">
        <v>36431</v>
      </c>
      <c r="T45" s="39">
        <v>33001</v>
      </c>
      <c r="U45" s="34">
        <f t="shared" si="37"/>
        <v>27865</v>
      </c>
      <c r="V45" s="36">
        <f t="shared" si="5"/>
        <v>5136</v>
      </c>
      <c r="W45" s="36">
        <f t="shared" si="32"/>
        <v>0</v>
      </c>
      <c r="X45" s="36"/>
      <c r="Y45" s="36"/>
      <c r="Z45" s="36"/>
      <c r="AA45" s="36">
        <f t="shared" si="38"/>
        <v>1373</v>
      </c>
      <c r="AB45" s="36"/>
      <c r="AC45" s="36"/>
      <c r="AD45" s="36"/>
      <c r="AE45" s="36">
        <f t="shared" si="19"/>
        <v>122.22592592592592</v>
      </c>
      <c r="AF45" s="40">
        <f t="shared" si="7"/>
        <v>7.0932632398753892</v>
      </c>
      <c r="AG45" s="40">
        <f t="shared" si="8"/>
        <v>6.4254283489096577</v>
      </c>
      <c r="AH45" s="40">
        <f t="shared" si="9"/>
        <v>4.6228956228956228</v>
      </c>
      <c r="AI45" s="37">
        <f t="shared" si="10"/>
        <v>0.15563164752583256</v>
      </c>
      <c r="AJ45" s="37">
        <f t="shared" si="39"/>
        <v>0.21631463947560087</v>
      </c>
      <c r="AK45" s="37">
        <f t="shared" si="21"/>
        <v>6.1376317420954743E-2</v>
      </c>
      <c r="AL45" s="32">
        <f t="shared" si="22"/>
        <v>0.13220133414190419</v>
      </c>
      <c r="AM45" s="30"/>
      <c r="AN45" s="30"/>
      <c r="AO45" s="30"/>
      <c r="AP45" s="30"/>
      <c r="AQ45" s="36"/>
      <c r="AR45" s="36"/>
      <c r="AS45" s="41"/>
      <c r="AT45" s="41"/>
      <c r="AU45" s="41"/>
      <c r="AV45" s="41"/>
      <c r="AW45" s="41"/>
      <c r="AX45" s="42"/>
      <c r="AY45" s="42"/>
      <c r="AZ45" s="42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2"/>
      <c r="BN45" s="42"/>
      <c r="BO45" s="39"/>
      <c r="BP45" s="39"/>
      <c r="BQ45" s="39"/>
      <c r="BR45" s="39"/>
      <c r="BS45" s="42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3" t="e">
        <f t="shared" ca="1" si="31"/>
        <v>#VALUE!</v>
      </c>
      <c r="CG45" s="30"/>
      <c r="CH45" s="30"/>
      <c r="CI45" s="30"/>
      <c r="CJ45" s="30"/>
      <c r="CK45" s="30"/>
      <c r="CL45" s="30"/>
      <c r="CM45" s="30"/>
      <c r="CN45" s="30"/>
      <c r="CO45" s="30"/>
    </row>
    <row r="46" spans="1:93" ht="13">
      <c r="A46" s="18">
        <v>43937</v>
      </c>
      <c r="B46" s="19">
        <f t="shared" si="34"/>
        <v>380</v>
      </c>
      <c r="C46" s="20"/>
      <c r="D46" s="20"/>
      <c r="E46" s="21">
        <v>5516</v>
      </c>
      <c r="F46" s="21">
        <f t="shared" si="26"/>
        <v>4472</v>
      </c>
      <c r="G46" s="22">
        <f t="shared" si="1"/>
        <v>0.81073241479332847</v>
      </c>
      <c r="H46" s="19">
        <f t="shared" si="35"/>
        <v>102</v>
      </c>
      <c r="I46" s="21">
        <v>548</v>
      </c>
      <c r="J46" s="22">
        <f t="shared" si="2"/>
        <v>9.934735315445975E-2</v>
      </c>
      <c r="K46" s="22">
        <f t="shared" si="17"/>
        <v>0.52490421455938696</v>
      </c>
      <c r="L46" s="19">
        <f t="shared" si="36"/>
        <v>27</v>
      </c>
      <c r="M46" s="21">
        <v>496</v>
      </c>
      <c r="N46" s="23">
        <f t="shared" ca="1" si="15"/>
        <v>8.9920232052211752E-2</v>
      </c>
      <c r="O46" s="22">
        <f t="shared" si="18"/>
        <v>0.47509578544061304</v>
      </c>
      <c r="P46" s="19">
        <f>P45+708</f>
        <v>11873</v>
      </c>
      <c r="Q46" s="19">
        <f>Q45+3897</f>
        <v>169446</v>
      </c>
      <c r="R46" s="19"/>
      <c r="S46" s="19">
        <v>39706</v>
      </c>
      <c r="T46" s="19">
        <v>34975</v>
      </c>
      <c r="U46" s="19">
        <v>29459</v>
      </c>
      <c r="V46" s="21">
        <f t="shared" si="5"/>
        <v>5516</v>
      </c>
      <c r="W46" s="21">
        <f t="shared" si="32"/>
        <v>0</v>
      </c>
      <c r="X46" s="21">
        <f t="shared" ref="X46:X149" si="40">S46-S45</f>
        <v>3275</v>
      </c>
      <c r="Y46" s="21"/>
      <c r="Z46" s="21"/>
      <c r="AA46" s="21">
        <f t="shared" si="38"/>
        <v>1974</v>
      </c>
      <c r="AB46" s="21"/>
      <c r="AC46" s="21"/>
      <c r="AD46" s="21"/>
      <c r="AE46" s="21">
        <f t="shared" si="19"/>
        <v>129.53703703703704</v>
      </c>
      <c r="AF46" s="24">
        <f t="shared" si="7"/>
        <v>7.1983321247280641</v>
      </c>
      <c r="AG46" s="24">
        <f t="shared" si="8"/>
        <v>6.3406453952139232</v>
      </c>
      <c r="AH46" s="24">
        <f t="shared" si="9"/>
        <v>5.1947368421052635</v>
      </c>
      <c r="AI46" s="23">
        <f t="shared" si="10"/>
        <v>0.15771265189421016</v>
      </c>
      <c r="AJ46" s="23">
        <f t="shared" si="39"/>
        <v>0.19250253292806485</v>
      </c>
      <c r="AK46" s="23">
        <f t="shared" si="21"/>
        <v>7.3987538940809963E-2</v>
      </c>
      <c r="AL46" s="32">
        <f t="shared" si="22"/>
        <v>0.12852682701202589</v>
      </c>
      <c r="AM46" s="27"/>
      <c r="AN46" s="27"/>
      <c r="AO46" s="27"/>
      <c r="AP46" s="27"/>
      <c r="AQ46" s="21"/>
      <c r="AR46" s="21"/>
      <c r="AS46" s="28"/>
      <c r="AT46" s="28"/>
      <c r="AU46" s="28"/>
      <c r="AV46" s="28"/>
      <c r="AW46" s="28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O46" s="29"/>
      <c r="BP46" s="29"/>
      <c r="BQ46" s="29"/>
      <c r="BR46" s="29"/>
      <c r="BT46" s="27"/>
      <c r="BU46" s="27"/>
      <c r="BV46" s="30"/>
      <c r="BW46" s="30"/>
      <c r="BX46" s="27"/>
      <c r="BY46" s="27"/>
      <c r="BZ46" s="27"/>
      <c r="CA46" s="27"/>
      <c r="CB46" s="27"/>
      <c r="CC46" s="27"/>
      <c r="CD46" s="27"/>
      <c r="CE46" s="27"/>
      <c r="CF46" s="33" t="e">
        <f t="shared" ca="1" si="31"/>
        <v>#VALUE!</v>
      </c>
      <c r="CG46" s="27"/>
      <c r="CH46" s="27"/>
      <c r="CI46" s="27"/>
      <c r="CJ46" s="27"/>
      <c r="CK46" s="27"/>
      <c r="CL46" s="27"/>
      <c r="CM46" s="27"/>
      <c r="CN46" s="27"/>
      <c r="CO46" s="27"/>
    </row>
    <row r="47" spans="1:93" ht="13">
      <c r="A47" s="18">
        <v>43938</v>
      </c>
      <c r="B47" s="19">
        <f t="shared" si="34"/>
        <v>407</v>
      </c>
      <c r="C47" s="20"/>
      <c r="D47" s="20"/>
      <c r="E47" s="21">
        <v>5923</v>
      </c>
      <c r="F47" s="21">
        <f t="shared" si="26"/>
        <v>4796</v>
      </c>
      <c r="G47" s="22">
        <f t="shared" si="1"/>
        <v>0.80972480162080029</v>
      </c>
      <c r="H47" s="19">
        <f t="shared" si="35"/>
        <v>59</v>
      </c>
      <c r="I47" s="21">
        <v>607</v>
      </c>
      <c r="J47" s="22">
        <f t="shared" si="2"/>
        <v>0.10248185041364173</v>
      </c>
      <c r="K47" s="22">
        <f t="shared" si="17"/>
        <v>0.53859804791481813</v>
      </c>
      <c r="L47" s="19">
        <f t="shared" si="36"/>
        <v>24</v>
      </c>
      <c r="M47" s="21">
        <v>520</v>
      </c>
      <c r="N47" s="23">
        <f t="shared" ca="1" si="15"/>
        <v>8.7793347965557988E-2</v>
      </c>
      <c r="O47" s="22">
        <f t="shared" si="18"/>
        <v>0.46140195208518192</v>
      </c>
      <c r="P47" s="19">
        <v>12610</v>
      </c>
      <c r="Q47" s="19">
        <v>173732</v>
      </c>
      <c r="R47" s="19"/>
      <c r="S47" s="19">
        <v>42108</v>
      </c>
      <c r="T47" s="19">
        <f t="shared" ref="T47:T48" si="41">U47+V47</f>
        <v>37134</v>
      </c>
      <c r="U47" s="19">
        <v>31211</v>
      </c>
      <c r="V47" s="21">
        <f t="shared" si="5"/>
        <v>5923</v>
      </c>
      <c r="W47" s="21">
        <f t="shared" si="32"/>
        <v>0</v>
      </c>
      <c r="X47" s="21">
        <f t="shared" si="40"/>
        <v>2402</v>
      </c>
      <c r="Y47" s="21"/>
      <c r="Z47" s="21"/>
      <c r="AA47" s="21">
        <f t="shared" si="38"/>
        <v>2159</v>
      </c>
      <c r="AB47" s="21"/>
      <c r="AC47" s="21"/>
      <c r="AD47" s="21"/>
      <c r="AE47" s="21">
        <f t="shared" si="19"/>
        <v>137.53333333333333</v>
      </c>
      <c r="AF47" s="24">
        <f t="shared" si="7"/>
        <v>7.1092351848725306</v>
      </c>
      <c r="AG47" s="24">
        <f t="shared" si="8"/>
        <v>6.2694580449096744</v>
      </c>
      <c r="AH47" s="24">
        <f t="shared" si="9"/>
        <v>5.3046683046683043</v>
      </c>
      <c r="AI47" s="23">
        <f t="shared" si="10"/>
        <v>0.15950342004631873</v>
      </c>
      <c r="AJ47" s="23">
        <f t="shared" si="39"/>
        <v>0.18851320055581289</v>
      </c>
      <c r="AK47" s="23">
        <f t="shared" si="21"/>
        <v>7.3785351704133431E-2</v>
      </c>
      <c r="AL47" s="32">
        <f t="shared" si="22"/>
        <v>0.13635335369302115</v>
      </c>
      <c r="AM47" s="27"/>
      <c r="AN47" s="27"/>
      <c r="AO47" s="27"/>
      <c r="AP47" s="27"/>
      <c r="AQ47" s="21"/>
      <c r="AR47" s="21"/>
      <c r="AS47" s="28"/>
      <c r="AT47" s="28"/>
      <c r="AU47" s="28"/>
      <c r="AV47" s="28"/>
      <c r="AW47" s="28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O47" s="29"/>
      <c r="BP47" s="29"/>
      <c r="BQ47" s="29"/>
      <c r="BR47" s="29"/>
      <c r="BT47" s="27"/>
      <c r="BU47" s="27"/>
      <c r="BV47" s="30"/>
      <c r="BW47" s="30"/>
      <c r="BX47" s="27"/>
      <c r="BY47" s="27"/>
      <c r="BZ47" s="27"/>
      <c r="CA47" s="27"/>
      <c r="CB47" s="27"/>
      <c r="CC47" s="27"/>
      <c r="CD47" s="27"/>
      <c r="CE47" s="27"/>
      <c r="CF47" s="33" t="e">
        <f t="shared" ca="1" si="31"/>
        <v>#VALUE!</v>
      </c>
      <c r="CG47" s="27"/>
      <c r="CH47" s="27"/>
      <c r="CI47" s="27"/>
      <c r="CJ47" s="27"/>
      <c r="CK47" s="27"/>
      <c r="CL47" s="27"/>
      <c r="CM47" s="27"/>
      <c r="CN47" s="27"/>
      <c r="CO47" s="27"/>
    </row>
    <row r="48" spans="1:93" ht="13">
      <c r="A48" s="18">
        <v>43939</v>
      </c>
      <c r="B48" s="19">
        <f t="shared" si="34"/>
        <v>325</v>
      </c>
      <c r="C48" s="20"/>
      <c r="D48" s="20"/>
      <c r="E48" s="21">
        <v>6248</v>
      </c>
      <c r="F48" s="21">
        <f t="shared" si="26"/>
        <v>5082</v>
      </c>
      <c r="G48" s="22">
        <f t="shared" si="1"/>
        <v>0.81338028169014087</v>
      </c>
      <c r="H48" s="19">
        <f t="shared" si="35"/>
        <v>24</v>
      </c>
      <c r="I48" s="21">
        <v>631</v>
      </c>
      <c r="J48" s="22">
        <f t="shared" si="2"/>
        <v>0.10099231754161332</v>
      </c>
      <c r="K48" s="22">
        <f t="shared" si="17"/>
        <v>0.54116638078902235</v>
      </c>
      <c r="L48" s="19">
        <f t="shared" si="36"/>
        <v>15</v>
      </c>
      <c r="M48" s="21">
        <v>535</v>
      </c>
      <c r="N48" s="23">
        <f t="shared" ca="1" si="15"/>
        <v>8.5627400768245834E-2</v>
      </c>
      <c r="O48" s="22">
        <f t="shared" si="18"/>
        <v>0.45883361921097771</v>
      </c>
      <c r="P48" s="19">
        <v>12979</v>
      </c>
      <c r="Q48" s="19">
        <v>176344</v>
      </c>
      <c r="R48" s="19"/>
      <c r="S48" s="19">
        <v>45378</v>
      </c>
      <c r="T48" s="19">
        <f t="shared" si="41"/>
        <v>39422</v>
      </c>
      <c r="U48" s="19">
        <v>33174</v>
      </c>
      <c r="V48" s="21">
        <f t="shared" si="5"/>
        <v>6248</v>
      </c>
      <c r="W48" s="21">
        <f t="shared" si="32"/>
        <v>0</v>
      </c>
      <c r="X48" s="21">
        <f t="shared" si="40"/>
        <v>3270</v>
      </c>
      <c r="Y48" s="21"/>
      <c r="Z48" s="21"/>
      <c r="AA48" s="21">
        <f t="shared" si="38"/>
        <v>2288</v>
      </c>
      <c r="AB48" s="21"/>
      <c r="AC48" s="21"/>
      <c r="AD48" s="21"/>
      <c r="AE48" s="21">
        <f t="shared" si="19"/>
        <v>146.00740740740741</v>
      </c>
      <c r="AF48" s="24">
        <f t="shared" si="7"/>
        <v>7.2628040973111396</v>
      </c>
      <c r="AG48" s="24">
        <f t="shared" si="8"/>
        <v>6.3095390524967989</v>
      </c>
      <c r="AH48" s="24">
        <f t="shared" si="9"/>
        <v>7.04</v>
      </c>
      <c r="AI48" s="23">
        <f t="shared" si="10"/>
        <v>0.15849018314646643</v>
      </c>
      <c r="AJ48" s="23">
        <f t="shared" si="39"/>
        <v>0.14204545454545456</v>
      </c>
      <c r="AK48" s="23">
        <f t="shared" si="21"/>
        <v>5.487084247847375E-2</v>
      </c>
      <c r="AL48" s="32">
        <f t="shared" si="22"/>
        <v>0.12365094048720321</v>
      </c>
      <c r="AM48" s="27"/>
      <c r="AN48" s="27"/>
      <c r="AO48" s="27"/>
      <c r="AP48" s="27"/>
      <c r="AQ48" s="21"/>
      <c r="AR48" s="21"/>
      <c r="AS48" s="28"/>
      <c r="AT48" s="28"/>
      <c r="AU48" s="28"/>
      <c r="AV48" s="28"/>
      <c r="AW48" s="28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O48" s="29"/>
      <c r="BP48" s="29"/>
      <c r="BQ48" s="29"/>
      <c r="BR48" s="29"/>
      <c r="BT48" s="27"/>
      <c r="BU48" s="27"/>
      <c r="BV48" s="30"/>
      <c r="BW48" s="30"/>
      <c r="BX48" s="27"/>
      <c r="BY48" s="27"/>
      <c r="BZ48" s="27"/>
      <c r="CA48" s="27"/>
      <c r="CB48" s="27"/>
      <c r="CC48" s="27"/>
      <c r="CD48" s="27"/>
      <c r="CE48" s="27"/>
      <c r="CF48" s="33" t="e">
        <f t="shared" ca="1" si="31"/>
        <v>#VALUE!</v>
      </c>
      <c r="CG48" s="27"/>
      <c r="CH48" s="27"/>
      <c r="CI48" s="27"/>
      <c r="CJ48" s="27"/>
      <c r="CK48" s="27"/>
      <c r="CL48" s="27"/>
      <c r="CM48" s="27"/>
      <c r="CN48" s="27"/>
      <c r="CO48" s="27"/>
    </row>
    <row r="49" spans="1:93" ht="13">
      <c r="A49" s="18">
        <v>43940</v>
      </c>
      <c r="B49" s="19">
        <f t="shared" si="34"/>
        <v>327</v>
      </c>
      <c r="C49" s="20"/>
      <c r="D49" s="20"/>
      <c r="E49" s="21">
        <v>6575</v>
      </c>
      <c r="F49" s="21">
        <f t="shared" si="26"/>
        <v>5307</v>
      </c>
      <c r="G49" s="22">
        <f t="shared" si="1"/>
        <v>0.80714828897338398</v>
      </c>
      <c r="H49" s="19">
        <f t="shared" si="35"/>
        <v>55</v>
      </c>
      <c r="I49" s="21">
        <v>686</v>
      </c>
      <c r="J49" s="22">
        <f t="shared" si="2"/>
        <v>0.10433460076045627</v>
      </c>
      <c r="K49" s="22">
        <f t="shared" si="17"/>
        <v>0.54100946372239744</v>
      </c>
      <c r="L49" s="19">
        <f t="shared" si="36"/>
        <v>47</v>
      </c>
      <c r="M49" s="21">
        <v>582</v>
      </c>
      <c r="N49" s="23">
        <f t="shared" ca="1" si="15"/>
        <v>8.8517110266159701E-2</v>
      </c>
      <c r="O49" s="22">
        <f t="shared" si="18"/>
        <v>0.4589905362776025</v>
      </c>
      <c r="P49" s="19">
        <v>15646</v>
      </c>
      <c r="Q49" s="19">
        <v>178883</v>
      </c>
      <c r="R49" s="19"/>
      <c r="S49" s="19">
        <v>47478</v>
      </c>
      <c r="T49" s="19">
        <v>42219</v>
      </c>
      <c r="U49" s="19">
        <v>35644</v>
      </c>
      <c r="V49" s="21">
        <f t="shared" si="5"/>
        <v>6575</v>
      </c>
      <c r="W49" s="31">
        <v>0</v>
      </c>
      <c r="X49" s="21">
        <f t="shared" si="40"/>
        <v>2100</v>
      </c>
      <c r="Y49" s="21"/>
      <c r="Z49" s="21"/>
      <c r="AA49" s="21">
        <f t="shared" si="38"/>
        <v>2797</v>
      </c>
      <c r="AB49" s="21"/>
      <c r="AC49" s="21"/>
      <c r="AD49" s="21"/>
      <c r="AE49" s="21">
        <f t="shared" si="19"/>
        <v>156.36666666666667</v>
      </c>
      <c r="AF49" s="24">
        <f t="shared" si="7"/>
        <v>7.2209885931558935</v>
      </c>
      <c r="AG49" s="24">
        <f t="shared" si="8"/>
        <v>6.4211406844106467</v>
      </c>
      <c r="AH49" s="24">
        <f t="shared" si="9"/>
        <v>8.5535168195718647</v>
      </c>
      <c r="AI49" s="23">
        <f t="shared" si="10"/>
        <v>0.15573556929344609</v>
      </c>
      <c r="AJ49" s="23">
        <f t="shared" si="39"/>
        <v>0.11691097604576332</v>
      </c>
      <c r="AK49" s="23">
        <f t="shared" si="21"/>
        <v>5.2336747759282973E-2</v>
      </c>
      <c r="AL49" s="32">
        <f t="shared" si="22"/>
        <v>0.15412044374009509</v>
      </c>
      <c r="AM49" s="27"/>
      <c r="AN49" s="27"/>
      <c r="AO49" s="27"/>
      <c r="AP49" s="27"/>
      <c r="AQ49" s="21"/>
      <c r="AR49" s="21"/>
      <c r="AS49" s="28"/>
      <c r="AT49" s="28"/>
      <c r="AU49" s="28"/>
      <c r="AV49" s="28"/>
      <c r="AW49" s="28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O49" s="29"/>
      <c r="BP49" s="29"/>
      <c r="BQ49" s="29"/>
      <c r="BR49" s="29"/>
      <c r="BT49" s="27"/>
      <c r="BU49" s="27"/>
      <c r="BV49" s="30"/>
      <c r="BW49" s="30"/>
      <c r="BX49" s="27"/>
      <c r="BY49" s="27"/>
      <c r="BZ49" s="27"/>
      <c r="CA49" s="27"/>
      <c r="CB49" s="27"/>
      <c r="CC49" s="27"/>
      <c r="CD49" s="27"/>
      <c r="CE49" s="27"/>
      <c r="CF49" s="33" t="e">
        <f t="shared" ca="1" si="31"/>
        <v>#VALUE!</v>
      </c>
      <c r="CG49" s="27"/>
      <c r="CH49" s="27"/>
      <c r="CI49" s="27"/>
      <c r="CJ49" s="27"/>
      <c r="CK49" s="27"/>
      <c r="CL49" s="27"/>
      <c r="CM49" s="27"/>
      <c r="CN49" s="27"/>
      <c r="CO49" s="27"/>
    </row>
    <row r="50" spans="1:93" ht="13">
      <c r="A50" s="18">
        <v>43941</v>
      </c>
      <c r="B50" s="19">
        <f t="shared" si="34"/>
        <v>185</v>
      </c>
      <c r="C50" s="20"/>
      <c r="D50" s="20"/>
      <c r="E50" s="21">
        <v>6760</v>
      </c>
      <c r="F50" s="21">
        <f t="shared" si="26"/>
        <v>5423</v>
      </c>
      <c r="G50" s="22">
        <f t="shared" si="1"/>
        <v>0.80221893491124263</v>
      </c>
      <c r="H50" s="19">
        <f t="shared" si="35"/>
        <v>61</v>
      </c>
      <c r="I50" s="21">
        <v>747</v>
      </c>
      <c r="J50" s="22">
        <f t="shared" si="2"/>
        <v>0.11050295857988165</v>
      </c>
      <c r="K50" s="22">
        <f t="shared" si="17"/>
        <v>0.55871353777112942</v>
      </c>
      <c r="L50" s="19">
        <f t="shared" si="36"/>
        <v>8</v>
      </c>
      <c r="M50" s="21">
        <v>590</v>
      </c>
      <c r="N50" s="23">
        <f t="shared" ca="1" si="15"/>
        <v>8.7278106508875741E-2</v>
      </c>
      <c r="O50" s="22">
        <f t="shared" si="18"/>
        <v>0.44128646222887058</v>
      </c>
      <c r="P50" s="19">
        <v>16343</v>
      </c>
      <c r="Q50" s="19">
        <v>181770</v>
      </c>
      <c r="R50" s="19"/>
      <c r="S50" s="19">
        <v>49767</v>
      </c>
      <c r="T50" s="19">
        <v>43749</v>
      </c>
      <c r="U50" s="19">
        <v>36989</v>
      </c>
      <c r="V50" s="21">
        <f t="shared" si="5"/>
        <v>6760</v>
      </c>
      <c r="W50" s="31">
        <v>0</v>
      </c>
      <c r="X50" s="21">
        <f t="shared" si="40"/>
        <v>2289</v>
      </c>
      <c r="Y50" s="21"/>
      <c r="Z50" s="21"/>
      <c r="AA50" s="21">
        <f t="shared" si="38"/>
        <v>1530</v>
      </c>
      <c r="AB50" s="21"/>
      <c r="AC50" s="21"/>
      <c r="AD50" s="21"/>
      <c r="AE50" s="21">
        <f t="shared" si="19"/>
        <v>162.03333333333333</v>
      </c>
      <c r="AF50" s="24">
        <f t="shared" si="7"/>
        <v>7.36198224852071</v>
      </c>
      <c r="AG50" s="24">
        <f t="shared" si="8"/>
        <v>6.4717455621301774</v>
      </c>
      <c r="AH50" s="24">
        <f t="shared" si="9"/>
        <v>8.2702702702702702</v>
      </c>
      <c r="AI50" s="23">
        <f t="shared" si="10"/>
        <v>0.15451781755011543</v>
      </c>
      <c r="AJ50" s="23">
        <f t="shared" si="39"/>
        <v>0.12091503267973856</v>
      </c>
      <c r="AK50" s="23">
        <f t="shared" si="21"/>
        <v>2.8136882129277566E-2</v>
      </c>
      <c r="AL50" s="32">
        <f t="shared" si="22"/>
        <v>0.1394656875158268</v>
      </c>
      <c r="AM50" s="27"/>
      <c r="AN50" s="27"/>
      <c r="AO50" s="27"/>
      <c r="AP50" s="27"/>
      <c r="AQ50" s="21"/>
      <c r="AR50" s="21"/>
      <c r="AS50" s="28"/>
      <c r="AT50" s="28"/>
      <c r="AU50" s="28"/>
      <c r="AV50" s="28"/>
      <c r="AW50" s="28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O50" s="29"/>
      <c r="BP50" s="29"/>
      <c r="BQ50" s="29"/>
      <c r="BR50" s="29"/>
      <c r="BT50" s="27"/>
      <c r="BU50" s="27"/>
      <c r="BV50" s="30"/>
      <c r="BW50" s="30"/>
      <c r="BX50" s="27"/>
      <c r="BY50" s="27"/>
      <c r="BZ50" s="27"/>
      <c r="CA50" s="27"/>
      <c r="CB50" s="27"/>
      <c r="CC50" s="27"/>
      <c r="CD50" s="27"/>
      <c r="CE50" s="27"/>
      <c r="CF50" s="33" t="e">
        <f t="shared" ca="1" si="31"/>
        <v>#VALUE!</v>
      </c>
      <c r="CG50" s="27"/>
      <c r="CH50" s="27"/>
      <c r="CI50" s="27"/>
      <c r="CJ50" s="27"/>
      <c r="CK50" s="27"/>
      <c r="CL50" s="27"/>
      <c r="CM50" s="27"/>
      <c r="CN50" s="27"/>
      <c r="CO50" s="27"/>
    </row>
    <row r="51" spans="1:93" ht="13">
      <c r="A51" s="18">
        <v>43942</v>
      </c>
      <c r="B51" s="19">
        <f t="shared" si="34"/>
        <v>375</v>
      </c>
      <c r="C51" s="20"/>
      <c r="D51" s="20"/>
      <c r="E51" s="21">
        <v>7135</v>
      </c>
      <c r="F51" s="21">
        <f t="shared" si="26"/>
        <v>5677</v>
      </c>
      <c r="G51" s="22">
        <f t="shared" si="1"/>
        <v>0.79565522074281714</v>
      </c>
      <c r="H51" s="19">
        <f t="shared" si="35"/>
        <v>95</v>
      </c>
      <c r="I51" s="21">
        <v>842</v>
      </c>
      <c r="J51" s="22">
        <f t="shared" si="2"/>
        <v>0.11800981079187106</v>
      </c>
      <c r="K51" s="22">
        <f t="shared" si="17"/>
        <v>0.57750342935528121</v>
      </c>
      <c r="L51" s="19">
        <f t="shared" si="36"/>
        <v>26</v>
      </c>
      <c r="M51" s="21">
        <v>616</v>
      </c>
      <c r="N51" s="23">
        <f t="shared" ca="1" si="15"/>
        <v>8.6334968465311843E-2</v>
      </c>
      <c r="O51" s="22">
        <f t="shared" si="18"/>
        <v>0.42249657064471879</v>
      </c>
      <c r="P51" s="19">
        <v>16763</v>
      </c>
      <c r="Q51" s="19">
        <v>186330</v>
      </c>
      <c r="R51" s="19"/>
      <c r="S51" s="19">
        <v>50370</v>
      </c>
      <c r="T51" s="19">
        <v>46173</v>
      </c>
      <c r="U51" s="19">
        <v>39038</v>
      </c>
      <c r="V51" s="21">
        <f t="shared" si="5"/>
        <v>7135</v>
      </c>
      <c r="W51" s="31">
        <v>0</v>
      </c>
      <c r="X51" s="21">
        <f t="shared" si="40"/>
        <v>603</v>
      </c>
      <c r="Y51" s="21"/>
      <c r="Z51" s="21"/>
      <c r="AA51" s="21">
        <f t="shared" si="38"/>
        <v>2424</v>
      </c>
      <c r="AB51" s="21"/>
      <c r="AC51" s="21"/>
      <c r="AD51" s="21"/>
      <c r="AE51" s="21">
        <f t="shared" si="19"/>
        <v>171.01111111111112</v>
      </c>
      <c r="AF51" s="24">
        <f t="shared" si="7"/>
        <v>7.0595655220742817</v>
      </c>
      <c r="AG51" s="24">
        <f t="shared" si="8"/>
        <v>6.4713384723195517</v>
      </c>
      <c r="AH51" s="24">
        <f t="shared" si="9"/>
        <v>6.4640000000000004</v>
      </c>
      <c r="AI51" s="23">
        <f t="shared" si="10"/>
        <v>0.15452753773850519</v>
      </c>
      <c r="AJ51" s="23">
        <f t="shared" si="39"/>
        <v>0.1547029702970297</v>
      </c>
      <c r="AK51" s="23">
        <f t="shared" si="21"/>
        <v>5.5473372781065088E-2</v>
      </c>
      <c r="AL51" s="32">
        <f t="shared" si="22"/>
        <v>0.1578549329666552</v>
      </c>
      <c r="AM51" s="27"/>
      <c r="AN51" s="27"/>
      <c r="AO51" s="27"/>
      <c r="AP51" s="27"/>
      <c r="AQ51" s="21"/>
      <c r="AR51" s="21"/>
      <c r="AS51" s="28"/>
      <c r="AT51" s="28"/>
      <c r="AU51" s="28"/>
      <c r="AV51" s="28"/>
      <c r="AW51" s="28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O51" s="29"/>
      <c r="BP51" s="29"/>
      <c r="BQ51" s="29"/>
      <c r="BR51" s="29"/>
      <c r="BT51" s="27"/>
      <c r="BU51" s="27"/>
      <c r="BV51" s="30"/>
      <c r="BW51" s="30"/>
      <c r="BX51" s="27"/>
      <c r="BY51" s="27"/>
      <c r="BZ51" s="27"/>
      <c r="CA51" s="27"/>
      <c r="CB51" s="27"/>
      <c r="CC51" s="27"/>
      <c r="CD51" s="27"/>
      <c r="CE51" s="27"/>
      <c r="CF51" s="33" t="e">
        <f t="shared" ca="1" si="31"/>
        <v>#VALUE!</v>
      </c>
      <c r="CG51" s="27"/>
      <c r="CH51" s="27"/>
      <c r="CI51" s="27"/>
      <c r="CJ51" s="27"/>
      <c r="CK51" s="27"/>
      <c r="CL51" s="27"/>
      <c r="CM51" s="27"/>
      <c r="CN51" s="27"/>
      <c r="CO51" s="27"/>
    </row>
    <row r="52" spans="1:93" ht="13">
      <c r="A52" s="18">
        <v>43943</v>
      </c>
      <c r="B52" s="19">
        <f t="shared" si="34"/>
        <v>283</v>
      </c>
      <c r="C52" s="20"/>
      <c r="D52" s="20"/>
      <c r="E52" s="21">
        <v>7418</v>
      </c>
      <c r="F52" s="21">
        <f t="shared" si="26"/>
        <v>5869</v>
      </c>
      <c r="G52" s="22">
        <f t="shared" si="1"/>
        <v>0.79118360744135885</v>
      </c>
      <c r="H52" s="19">
        <f t="shared" si="35"/>
        <v>71</v>
      </c>
      <c r="I52" s="21">
        <v>913</v>
      </c>
      <c r="J52" s="22">
        <f t="shared" si="2"/>
        <v>0.12307899703424104</v>
      </c>
      <c r="K52" s="22">
        <f t="shared" si="17"/>
        <v>0.58941252420916723</v>
      </c>
      <c r="L52" s="19">
        <f t="shared" si="36"/>
        <v>20</v>
      </c>
      <c r="M52" s="21">
        <v>636</v>
      </c>
      <c r="N52" s="23">
        <f t="shared" ca="1" si="15"/>
        <v>8.5737395524400115E-2</v>
      </c>
      <c r="O52" s="22">
        <f t="shared" si="18"/>
        <v>0.41058747579083277</v>
      </c>
      <c r="P52" s="19">
        <v>17754</v>
      </c>
      <c r="Q52" s="19">
        <v>193571</v>
      </c>
      <c r="R52" s="19"/>
      <c r="S52" s="19">
        <v>55732</v>
      </c>
      <c r="T52" s="19">
        <v>47361</v>
      </c>
      <c r="U52" s="19">
        <v>39943</v>
      </c>
      <c r="V52" s="21">
        <f t="shared" si="5"/>
        <v>7418</v>
      </c>
      <c r="W52" s="31">
        <v>0</v>
      </c>
      <c r="X52" s="21">
        <f t="shared" si="40"/>
        <v>5362</v>
      </c>
      <c r="Y52" s="21"/>
      <c r="Z52" s="21"/>
      <c r="AA52" s="21">
        <f t="shared" si="38"/>
        <v>1188</v>
      </c>
      <c r="AB52" s="21"/>
      <c r="AC52" s="21"/>
      <c r="AD52" s="21"/>
      <c r="AE52" s="21">
        <f t="shared" si="19"/>
        <v>175.4111111111111</v>
      </c>
      <c r="AF52" s="24">
        <f t="shared" si="7"/>
        <v>7.5130763008897281</v>
      </c>
      <c r="AG52" s="24">
        <f t="shared" si="8"/>
        <v>6.3846050148287947</v>
      </c>
      <c r="AH52" s="24">
        <f t="shared" si="9"/>
        <v>4.1978798586572434</v>
      </c>
      <c r="AI52" s="23">
        <f t="shared" si="10"/>
        <v>0.15662676041468718</v>
      </c>
      <c r="AJ52" s="23">
        <f t="shared" si="39"/>
        <v>0.23821548821548821</v>
      </c>
      <c r="AK52" s="23">
        <f t="shared" si="21"/>
        <v>3.9663629992992291E-2</v>
      </c>
      <c r="AL52" s="32">
        <f t="shared" si="22"/>
        <v>0.15891364902506963</v>
      </c>
      <c r="AM52" s="43">
        <f t="shared" ref="AM52:AM365" si="42">AVERAGE(X46:X52)</f>
        <v>2757.2857142857142</v>
      </c>
      <c r="AN52" s="43">
        <f t="shared" ref="AN52:AN365" si="43">AVERAGE(AA46:AA52)</f>
        <v>2051.4285714285716</v>
      </c>
      <c r="AO52" s="44">
        <f t="shared" ref="AO52:AO535" si="44">AM52/AN52</f>
        <v>1.3440807799442895</v>
      </c>
      <c r="AP52" s="27"/>
      <c r="AQ52" s="21"/>
      <c r="AR52" s="21"/>
      <c r="AS52" s="28"/>
      <c r="AT52" s="28"/>
      <c r="AU52" s="28"/>
      <c r="AV52" s="28"/>
      <c r="AW52" s="28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O52" s="29"/>
      <c r="BP52" s="29"/>
      <c r="BQ52" s="29"/>
      <c r="BR52" s="29"/>
      <c r="BT52" s="27"/>
      <c r="BU52" s="27"/>
      <c r="BV52" s="30"/>
      <c r="BW52" s="30"/>
      <c r="BX52" s="27"/>
      <c r="BY52" s="27"/>
      <c r="BZ52" s="27"/>
      <c r="CA52" s="27"/>
      <c r="CB52" s="27"/>
      <c r="CC52" s="27"/>
      <c r="CD52" s="27"/>
      <c r="CE52" s="27"/>
      <c r="CF52" s="33">
        <f t="shared" si="31"/>
        <v>0.573082489146165</v>
      </c>
      <c r="CG52" s="27"/>
      <c r="CH52" s="27"/>
      <c r="CI52" s="27"/>
      <c r="CJ52" s="27"/>
      <c r="CK52" s="27"/>
      <c r="CL52" s="27"/>
      <c r="CM52" s="27"/>
      <c r="CN52" s="27"/>
      <c r="CO52" s="27"/>
    </row>
    <row r="53" spans="1:93" ht="13">
      <c r="A53" s="18">
        <v>43944</v>
      </c>
      <c r="B53" s="19">
        <f t="shared" si="34"/>
        <v>357</v>
      </c>
      <c r="C53" s="20"/>
      <c r="D53" s="20"/>
      <c r="E53" s="21">
        <v>7775</v>
      </c>
      <c r="F53" s="21">
        <f t="shared" si="26"/>
        <v>6168</v>
      </c>
      <c r="G53" s="22">
        <f t="shared" si="1"/>
        <v>0.79331189710610928</v>
      </c>
      <c r="H53" s="19">
        <f t="shared" si="35"/>
        <v>47</v>
      </c>
      <c r="I53" s="21">
        <v>960</v>
      </c>
      <c r="J53" s="22">
        <f t="shared" si="2"/>
        <v>0.12347266881028938</v>
      </c>
      <c r="K53" s="22">
        <f t="shared" si="17"/>
        <v>0.59738643434971994</v>
      </c>
      <c r="L53" s="19">
        <f t="shared" si="36"/>
        <v>11</v>
      </c>
      <c r="M53" s="21">
        <v>647</v>
      </c>
      <c r="N53" s="23">
        <f t="shared" ca="1" si="15"/>
        <v>8.3215434083601283E-2</v>
      </c>
      <c r="O53" s="22">
        <f t="shared" si="18"/>
        <v>0.40261356565028</v>
      </c>
      <c r="P53" s="19">
        <v>18283</v>
      </c>
      <c r="Q53" s="19">
        <v>195948</v>
      </c>
      <c r="R53" s="19"/>
      <c r="S53" s="19">
        <v>59935</v>
      </c>
      <c r="T53" s="19">
        <v>48647</v>
      </c>
      <c r="U53" s="19">
        <f t="shared" ref="U53:U54" si="45">T53-E53</f>
        <v>40872</v>
      </c>
      <c r="V53" s="21">
        <f t="shared" si="5"/>
        <v>7775</v>
      </c>
      <c r="W53" s="31">
        <v>0</v>
      </c>
      <c r="X53" s="21">
        <f t="shared" si="40"/>
        <v>4203</v>
      </c>
      <c r="Y53" s="21"/>
      <c r="Z53" s="21"/>
      <c r="AA53" s="21">
        <f t="shared" si="38"/>
        <v>1286</v>
      </c>
      <c r="AB53" s="21"/>
      <c r="AC53" s="21"/>
      <c r="AD53" s="21"/>
      <c r="AE53" s="21">
        <f t="shared" si="19"/>
        <v>180.17407407407407</v>
      </c>
      <c r="AF53" s="24">
        <f t="shared" si="7"/>
        <v>7.7086816720257234</v>
      </c>
      <c r="AG53" s="24">
        <f t="shared" si="8"/>
        <v>6.256848874598071</v>
      </c>
      <c r="AH53" s="24">
        <f t="shared" si="9"/>
        <v>3.6022408963585435</v>
      </c>
      <c r="AI53" s="23">
        <f t="shared" si="10"/>
        <v>0.15982486073139146</v>
      </c>
      <c r="AJ53" s="23">
        <f t="shared" si="39"/>
        <v>0.27760497667185069</v>
      </c>
      <c r="AK53" s="23">
        <f t="shared" si="21"/>
        <v>4.812617956322459E-2</v>
      </c>
      <c r="AL53" s="32">
        <f t="shared" si="22"/>
        <v>0.16522820362785254</v>
      </c>
      <c r="AM53" s="43">
        <f t="shared" si="42"/>
        <v>2889.8571428571427</v>
      </c>
      <c r="AN53" s="43">
        <f t="shared" si="43"/>
        <v>1953.1428571428571</v>
      </c>
      <c r="AO53" s="44">
        <f t="shared" si="44"/>
        <v>1.4795933294324166</v>
      </c>
      <c r="AP53" s="27"/>
      <c r="AQ53" s="21"/>
      <c r="AR53" s="21"/>
      <c r="AS53" s="28"/>
      <c r="AT53" s="28"/>
      <c r="AU53" s="28"/>
      <c r="AV53" s="28"/>
      <c r="AW53" s="28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O53" s="29"/>
      <c r="BP53" s="29"/>
      <c r="BQ53" s="29"/>
      <c r="BR53" s="29"/>
      <c r="BT53" s="27"/>
      <c r="BU53" s="27"/>
      <c r="BV53" s="30"/>
      <c r="BW53" s="30"/>
      <c r="BX53" s="27"/>
      <c r="BY53" s="27"/>
      <c r="BZ53" s="27"/>
      <c r="CA53" s="27"/>
      <c r="CB53" s="27"/>
      <c r="CC53" s="27"/>
      <c r="CD53" s="27"/>
      <c r="CE53" s="27"/>
      <c r="CF53" s="33">
        <f t="shared" si="31"/>
        <v>0.51836158192090398</v>
      </c>
      <c r="CG53" s="27"/>
      <c r="CH53" s="27"/>
      <c r="CI53" s="27"/>
      <c r="CJ53" s="27"/>
      <c r="CK53" s="27"/>
      <c r="CL53" s="27"/>
      <c r="CM53" s="27"/>
      <c r="CN53" s="27"/>
      <c r="CO53" s="27"/>
    </row>
    <row r="54" spans="1:93" ht="13">
      <c r="A54" s="18">
        <v>43945</v>
      </c>
      <c r="B54" s="19">
        <f t="shared" si="34"/>
        <v>436</v>
      </c>
      <c r="C54" s="20"/>
      <c r="D54" s="20"/>
      <c r="E54" s="21">
        <v>8211</v>
      </c>
      <c r="F54" s="21">
        <f t="shared" si="26"/>
        <v>6520</v>
      </c>
      <c r="G54" s="22">
        <f t="shared" si="1"/>
        <v>0.79405675313603707</v>
      </c>
      <c r="H54" s="19">
        <f t="shared" si="35"/>
        <v>42</v>
      </c>
      <c r="I54" s="21">
        <v>1002</v>
      </c>
      <c r="J54" s="22">
        <f t="shared" si="2"/>
        <v>0.12203142126415784</v>
      </c>
      <c r="K54" s="22">
        <f t="shared" si="17"/>
        <v>0.59254878769958608</v>
      </c>
      <c r="L54" s="19">
        <f t="shared" si="36"/>
        <v>42</v>
      </c>
      <c r="M54" s="21">
        <v>689</v>
      </c>
      <c r="N54" s="23">
        <f t="shared" ca="1" si="15"/>
        <v>8.3911825599805145E-2</v>
      </c>
      <c r="O54" s="22">
        <f t="shared" si="18"/>
        <v>0.40745121230041398</v>
      </c>
      <c r="P54" s="19">
        <v>18301</v>
      </c>
      <c r="Q54" s="19">
        <v>197951</v>
      </c>
      <c r="R54" s="45"/>
      <c r="S54" s="19">
        <v>64054</v>
      </c>
      <c r="T54" s="19">
        <v>50563</v>
      </c>
      <c r="U54" s="19">
        <f t="shared" si="45"/>
        <v>42352</v>
      </c>
      <c r="V54" s="21">
        <f t="shared" si="5"/>
        <v>8211</v>
      </c>
      <c r="W54" s="31">
        <v>0</v>
      </c>
      <c r="X54" s="21">
        <f t="shared" si="40"/>
        <v>4119</v>
      </c>
      <c r="Y54" s="21"/>
      <c r="Z54" s="21"/>
      <c r="AA54" s="21">
        <f t="shared" si="38"/>
        <v>1916</v>
      </c>
      <c r="AB54" s="21"/>
      <c r="AC54" s="21"/>
      <c r="AD54" s="21"/>
      <c r="AE54" s="21">
        <f t="shared" si="19"/>
        <v>187.27037037037036</v>
      </c>
      <c r="AF54" s="24">
        <f t="shared" si="7"/>
        <v>7.8009986603336987</v>
      </c>
      <c r="AG54" s="24">
        <f t="shared" si="8"/>
        <v>6.1579588357081967</v>
      </c>
      <c r="AH54" s="24">
        <f t="shared" si="9"/>
        <v>4.3944954128440363</v>
      </c>
      <c r="AI54" s="23">
        <f t="shared" si="10"/>
        <v>0.16239147202499851</v>
      </c>
      <c r="AJ54" s="23">
        <f t="shared" si="39"/>
        <v>0.22755741127348644</v>
      </c>
      <c r="AK54" s="23">
        <f t="shared" si="21"/>
        <v>5.6077170418006431E-2</v>
      </c>
      <c r="AL54" s="32">
        <f t="shared" si="22"/>
        <v>0.17037754114230397</v>
      </c>
      <c r="AM54" s="43">
        <f t="shared" si="42"/>
        <v>3135.1428571428573</v>
      </c>
      <c r="AN54" s="43">
        <f t="shared" si="43"/>
        <v>1918.4285714285713</v>
      </c>
      <c r="AO54" s="44">
        <f t="shared" si="44"/>
        <v>1.6342244396455434</v>
      </c>
      <c r="AP54" s="27"/>
      <c r="AQ54" s="21"/>
      <c r="AR54" s="21"/>
      <c r="AS54" s="28"/>
      <c r="AT54" s="28"/>
      <c r="AU54" s="28"/>
      <c r="AV54" s="28"/>
      <c r="AW54" s="28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O54" s="29"/>
      <c r="BP54" s="29"/>
      <c r="BQ54" s="29"/>
      <c r="BR54" s="29"/>
      <c r="BT54" s="27"/>
      <c r="BU54" s="27"/>
      <c r="BV54" s="30"/>
      <c r="BW54" s="30"/>
      <c r="BX54" s="27"/>
      <c r="BY54" s="27"/>
      <c r="BZ54" s="27"/>
      <c r="CA54" s="27"/>
      <c r="CB54" s="27"/>
      <c r="CC54" s="27"/>
      <c r="CD54" s="27"/>
      <c r="CE54" s="27"/>
      <c r="CF54" s="33">
        <f t="shared" si="31"/>
        <v>0.53194444444444444</v>
      </c>
      <c r="CG54" s="27"/>
      <c r="CH54" s="27"/>
      <c r="CI54" s="27"/>
      <c r="CJ54" s="27"/>
      <c r="CK54" s="27"/>
      <c r="CL54" s="27"/>
      <c r="CM54" s="27"/>
      <c r="CN54" s="27"/>
      <c r="CO54" s="27"/>
    </row>
    <row r="55" spans="1:93" ht="13">
      <c r="A55" s="18">
        <v>43946</v>
      </c>
      <c r="B55" s="19">
        <f t="shared" si="34"/>
        <v>396</v>
      </c>
      <c r="C55" s="20"/>
      <c r="D55" s="20"/>
      <c r="E55" s="21">
        <v>8607</v>
      </c>
      <c r="F55" s="21">
        <f t="shared" si="26"/>
        <v>6845</v>
      </c>
      <c r="G55" s="22">
        <f t="shared" si="1"/>
        <v>0.79528290925990475</v>
      </c>
      <c r="H55" s="19">
        <f t="shared" si="35"/>
        <v>40</v>
      </c>
      <c r="I55" s="21">
        <v>1042</v>
      </c>
      <c r="J55" s="22">
        <f t="shared" si="2"/>
        <v>0.12106425002904612</v>
      </c>
      <c r="K55" s="22">
        <f t="shared" si="17"/>
        <v>0.59137343927355279</v>
      </c>
      <c r="L55" s="19">
        <f t="shared" si="36"/>
        <v>31</v>
      </c>
      <c r="M55" s="21">
        <v>720</v>
      </c>
      <c r="N55" s="23">
        <f t="shared" ca="1" si="15"/>
        <v>8.3652840711049142E-2</v>
      </c>
      <c r="O55" s="22">
        <f t="shared" si="18"/>
        <v>0.40862656072644721</v>
      </c>
      <c r="P55" s="19">
        <v>19084</v>
      </c>
      <c r="Q55" s="19">
        <v>206911</v>
      </c>
      <c r="R55" s="45"/>
      <c r="S55" s="19">
        <v>67828</v>
      </c>
      <c r="T55" s="19">
        <v>52541</v>
      </c>
      <c r="U55" s="19">
        <v>43934</v>
      </c>
      <c r="V55" s="21">
        <f t="shared" si="5"/>
        <v>8607</v>
      </c>
      <c r="W55" s="31">
        <v>0</v>
      </c>
      <c r="X55" s="21">
        <f t="shared" si="40"/>
        <v>3774</v>
      </c>
      <c r="Y55" s="21"/>
      <c r="Z55" s="21"/>
      <c r="AA55" s="21">
        <f t="shared" si="38"/>
        <v>1978</v>
      </c>
      <c r="AB55" s="21"/>
      <c r="AC55" s="21"/>
      <c r="AD55" s="21"/>
      <c r="AE55" s="21">
        <f t="shared" si="19"/>
        <v>194.59629629629629</v>
      </c>
      <c r="AF55" s="24">
        <f t="shared" si="7"/>
        <v>7.8805623329847796</v>
      </c>
      <c r="AG55" s="24">
        <f t="shared" si="8"/>
        <v>6.1044498663878235</v>
      </c>
      <c r="AH55" s="24">
        <f t="shared" si="9"/>
        <v>4.9949494949494948</v>
      </c>
      <c r="AI55" s="23">
        <f t="shared" si="10"/>
        <v>0.16381492548676271</v>
      </c>
      <c r="AJ55" s="23">
        <f t="shared" si="39"/>
        <v>0.20020222446916078</v>
      </c>
      <c r="AK55" s="23">
        <f t="shared" si="21"/>
        <v>4.8227986846912679E-2</v>
      </c>
      <c r="AL55" s="32">
        <f t="shared" si="22"/>
        <v>0.17981553472063419</v>
      </c>
      <c r="AM55" s="43">
        <f t="shared" si="42"/>
        <v>3207.1428571428573</v>
      </c>
      <c r="AN55" s="43">
        <f t="shared" si="43"/>
        <v>1874.1428571428571</v>
      </c>
      <c r="AO55" s="44">
        <f t="shared" si="44"/>
        <v>1.7112584800670785</v>
      </c>
      <c r="AP55" s="27"/>
      <c r="AQ55" s="21"/>
      <c r="AR55" s="21"/>
      <c r="AS55" s="28"/>
      <c r="AT55" s="28"/>
      <c r="AU55" s="28"/>
      <c r="AV55" s="28"/>
      <c r="AW55" s="28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O55" s="29"/>
      <c r="BP55" s="29"/>
      <c r="BQ55" s="29"/>
      <c r="BR55" s="29"/>
      <c r="BT55" s="27"/>
      <c r="BU55" s="27"/>
      <c r="BV55" s="30"/>
      <c r="BW55" s="30"/>
      <c r="BX55" s="27"/>
      <c r="BY55" s="27"/>
      <c r="BZ55" s="27"/>
      <c r="CA55" s="27"/>
      <c r="CB55" s="27"/>
      <c r="CC55" s="27"/>
      <c r="CD55" s="27"/>
      <c r="CE55" s="27"/>
      <c r="CF55" s="33">
        <f t="shared" si="31"/>
        <v>0.51984126984126988</v>
      </c>
      <c r="CG55" s="27"/>
      <c r="CH55" s="27"/>
      <c r="CI55" s="27"/>
      <c r="CJ55" s="27"/>
      <c r="CK55" s="27"/>
      <c r="CL55" s="27"/>
      <c r="CM55" s="27"/>
      <c r="CN55" s="27"/>
      <c r="CO55" s="27"/>
    </row>
    <row r="56" spans="1:93" ht="13">
      <c r="A56" s="18">
        <v>43947</v>
      </c>
      <c r="B56" s="19">
        <f t="shared" si="34"/>
        <v>275</v>
      </c>
      <c r="C56" s="20"/>
      <c r="D56" s="20"/>
      <c r="E56" s="21">
        <v>8882</v>
      </c>
      <c r="F56" s="21">
        <f t="shared" si="26"/>
        <v>7032</v>
      </c>
      <c r="G56" s="22">
        <f t="shared" si="1"/>
        <v>0.79171357802296782</v>
      </c>
      <c r="H56" s="19">
        <f t="shared" si="35"/>
        <v>65</v>
      </c>
      <c r="I56" s="21">
        <v>1107</v>
      </c>
      <c r="J56" s="22">
        <f t="shared" si="2"/>
        <v>0.12463409142085116</v>
      </c>
      <c r="K56" s="22">
        <f t="shared" si="17"/>
        <v>0.59837837837837837</v>
      </c>
      <c r="L56" s="19">
        <f t="shared" si="36"/>
        <v>23</v>
      </c>
      <c r="M56" s="21">
        <v>743</v>
      </c>
      <c r="N56" s="23">
        <f t="shared" ca="1" si="15"/>
        <v>8.3652330556181043E-2</v>
      </c>
      <c r="O56" s="22">
        <f t="shared" si="18"/>
        <v>0.40162162162162163</v>
      </c>
      <c r="P56" s="19">
        <v>19648</v>
      </c>
      <c r="Q56" s="19">
        <v>209040</v>
      </c>
      <c r="R56" s="45"/>
      <c r="S56" s="19">
        <v>72099</v>
      </c>
      <c r="T56" s="19">
        <v>56974</v>
      </c>
      <c r="U56" s="19">
        <f t="shared" ref="U56:U535" si="46">T56-E56</f>
        <v>48092</v>
      </c>
      <c r="V56" s="21">
        <f t="shared" si="5"/>
        <v>8882</v>
      </c>
      <c r="W56" s="31">
        <v>0</v>
      </c>
      <c r="X56" s="21">
        <f t="shared" si="40"/>
        <v>4271</v>
      </c>
      <c r="Y56" s="21"/>
      <c r="Z56" s="21"/>
      <c r="AA56" s="21">
        <f t="shared" si="38"/>
        <v>4433</v>
      </c>
      <c r="AB56" s="21"/>
      <c r="AC56" s="21"/>
      <c r="AD56" s="21"/>
      <c r="AE56" s="21">
        <f t="shared" si="19"/>
        <v>211.01481481481483</v>
      </c>
      <c r="AF56" s="24">
        <f t="shared" si="7"/>
        <v>8.1174285070929972</v>
      </c>
      <c r="AG56" s="24">
        <f t="shared" si="8"/>
        <v>6.4145462733618555</v>
      </c>
      <c r="AH56" s="24">
        <f t="shared" si="9"/>
        <v>16.12</v>
      </c>
      <c r="AI56" s="23">
        <f t="shared" si="10"/>
        <v>0.15589567170990276</v>
      </c>
      <c r="AJ56" s="23">
        <f t="shared" si="39"/>
        <v>6.2034739454094295E-2</v>
      </c>
      <c r="AK56" s="23">
        <f t="shared" si="21"/>
        <v>3.1950737771581271E-2</v>
      </c>
      <c r="AL56" s="32">
        <f t="shared" si="22"/>
        <v>0.15635377838021008</v>
      </c>
      <c r="AM56" s="43">
        <f t="shared" si="42"/>
        <v>3517.2857142857142</v>
      </c>
      <c r="AN56" s="43">
        <f t="shared" si="43"/>
        <v>2107.8571428571427</v>
      </c>
      <c r="AO56" s="44">
        <f t="shared" si="44"/>
        <v>1.6686546933242969</v>
      </c>
      <c r="AP56" s="27"/>
      <c r="AQ56" s="21"/>
      <c r="AR56" s="21"/>
      <c r="AS56" s="28"/>
      <c r="AT56" s="28"/>
      <c r="AU56" s="28"/>
      <c r="AV56" s="28"/>
      <c r="AW56" s="28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O56" s="29"/>
      <c r="BP56" s="29"/>
      <c r="BQ56" s="29"/>
      <c r="BR56" s="29"/>
      <c r="BT56" s="27"/>
      <c r="BU56" s="27"/>
      <c r="BV56" s="30"/>
      <c r="BW56" s="30"/>
      <c r="BX56" s="27"/>
      <c r="BY56" s="27"/>
      <c r="BZ56" s="27"/>
      <c r="CA56" s="27"/>
      <c r="CB56" s="27"/>
      <c r="CC56" s="27"/>
      <c r="CD56" s="27"/>
      <c r="CE56" s="27"/>
      <c r="CF56" s="33">
        <f t="shared" si="31"/>
        <v>0.49465240641711228</v>
      </c>
      <c r="CG56" s="27"/>
      <c r="CH56" s="27"/>
      <c r="CI56" s="27"/>
      <c r="CJ56" s="27"/>
      <c r="CK56" s="27"/>
      <c r="CL56" s="27"/>
      <c r="CM56" s="27"/>
      <c r="CN56" s="27"/>
      <c r="CO56" s="27"/>
    </row>
    <row r="57" spans="1:93" ht="13">
      <c r="A57" s="18">
        <v>43948</v>
      </c>
      <c r="B57" s="19">
        <f t="shared" si="34"/>
        <v>214</v>
      </c>
      <c r="C57" s="20"/>
      <c r="D57" s="20"/>
      <c r="E57" s="21">
        <v>9096</v>
      </c>
      <c r="F57" s="21">
        <f t="shared" si="26"/>
        <v>7180</v>
      </c>
      <c r="G57" s="22">
        <f t="shared" si="1"/>
        <v>0.78935795954265608</v>
      </c>
      <c r="H57" s="20">
        <v>44</v>
      </c>
      <c r="I57" s="21">
        <v>1151</v>
      </c>
      <c r="J57" s="22">
        <f t="shared" si="2"/>
        <v>0.1265391380826737</v>
      </c>
      <c r="K57" s="22">
        <f t="shared" si="17"/>
        <v>0.60073068893528181</v>
      </c>
      <c r="L57" s="19">
        <f t="shared" si="36"/>
        <v>22</v>
      </c>
      <c r="M57" s="21">
        <v>765</v>
      </c>
      <c r="N57" s="23">
        <f t="shared" ca="1" si="15"/>
        <v>8.4102902374670191E-2</v>
      </c>
      <c r="O57" s="22">
        <f t="shared" si="18"/>
        <v>0.39926931106471814</v>
      </c>
      <c r="P57" s="19">
        <f>P56+339</f>
        <v>19987</v>
      </c>
      <c r="Q57" s="19">
        <f>Q56+1159</f>
        <v>210199</v>
      </c>
      <c r="R57" s="45"/>
      <c r="S57" s="19">
        <v>75157</v>
      </c>
      <c r="T57" s="19">
        <v>59409</v>
      </c>
      <c r="U57" s="19">
        <f t="shared" si="46"/>
        <v>50313</v>
      </c>
      <c r="V57" s="21">
        <f t="shared" si="5"/>
        <v>9096</v>
      </c>
      <c r="W57" s="31">
        <v>0</v>
      </c>
      <c r="X57" s="21">
        <f t="shared" si="40"/>
        <v>3058</v>
      </c>
      <c r="Y57" s="21"/>
      <c r="Z57" s="21"/>
      <c r="AA57" s="21">
        <f t="shared" si="38"/>
        <v>2435</v>
      </c>
      <c r="AB57" s="21"/>
      <c r="AC57" s="21"/>
      <c r="AD57" s="21"/>
      <c r="AE57" s="21">
        <f t="shared" si="19"/>
        <v>220.03333333333333</v>
      </c>
      <c r="AF57" s="24">
        <f t="shared" si="7"/>
        <v>8.2626429199648204</v>
      </c>
      <c r="AG57" s="24">
        <f t="shared" si="8"/>
        <v>6.5313324538258577</v>
      </c>
      <c r="AH57" s="24">
        <f t="shared" si="9"/>
        <v>11.378504672897197</v>
      </c>
      <c r="AI57" s="23">
        <f t="shared" si="10"/>
        <v>0.15310811493208099</v>
      </c>
      <c r="AJ57" s="23">
        <f t="shared" si="39"/>
        <v>8.7885010266940455E-2</v>
      </c>
      <c r="AK57" s="23">
        <f t="shared" si="21"/>
        <v>2.4093672596262102E-2</v>
      </c>
      <c r="AL57" s="32">
        <f t="shared" si="22"/>
        <v>0.14916985951468711</v>
      </c>
      <c r="AM57" s="43">
        <f t="shared" si="42"/>
        <v>3627.1428571428573</v>
      </c>
      <c r="AN57" s="43">
        <f t="shared" si="43"/>
        <v>2237.1428571428573</v>
      </c>
      <c r="AO57" s="44">
        <f t="shared" si="44"/>
        <v>1.6213282247765006</v>
      </c>
      <c r="AP57" s="27"/>
      <c r="AQ57" s="21"/>
      <c r="AR57" s="21"/>
      <c r="AS57" s="28"/>
      <c r="AT57" s="28"/>
      <c r="AU57" s="28"/>
      <c r="AV57" s="28"/>
      <c r="AW57" s="28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O57" s="29"/>
      <c r="BP57" s="29"/>
      <c r="BQ57" s="29"/>
      <c r="BR57" s="29"/>
      <c r="BT57" s="27"/>
      <c r="BU57" s="27"/>
      <c r="BV57" s="30"/>
      <c r="BW57" s="30"/>
      <c r="BX57" s="27"/>
      <c r="BY57" s="27"/>
      <c r="BZ57" s="27"/>
      <c r="CA57" s="27"/>
      <c r="CB57" s="27"/>
      <c r="CC57" s="27"/>
      <c r="CD57" s="27"/>
      <c r="CE57" s="27"/>
      <c r="CF57" s="33">
        <f t="shared" si="31"/>
        <v>0.47470817120622566</v>
      </c>
      <c r="CG57" s="27"/>
      <c r="CH57" s="27"/>
      <c r="CI57" s="27"/>
      <c r="CJ57" s="27"/>
      <c r="CK57" s="27"/>
      <c r="CL57" s="27"/>
      <c r="CM57" s="27"/>
      <c r="CN57" s="27"/>
      <c r="CO57" s="27"/>
    </row>
    <row r="58" spans="1:93" ht="13">
      <c r="A58" s="18">
        <v>43949</v>
      </c>
      <c r="B58" s="19">
        <v>415</v>
      </c>
      <c r="C58" s="20"/>
      <c r="D58" s="20"/>
      <c r="E58" s="21">
        <f t="shared" ref="E58:E59" si="47">E57+B58</f>
        <v>9511</v>
      </c>
      <c r="F58" s="21">
        <f t="shared" si="26"/>
        <v>7484</v>
      </c>
      <c r="G58" s="22">
        <f t="shared" si="1"/>
        <v>0.78687835138260964</v>
      </c>
      <c r="H58" s="20">
        <v>103</v>
      </c>
      <c r="I58" s="21">
        <f t="shared" ref="I58:I59" si="48">I57+H58</f>
        <v>1254</v>
      </c>
      <c r="J58" s="22">
        <f t="shared" si="2"/>
        <v>0.1318473346651246</v>
      </c>
      <c r="K58" s="22">
        <f t="shared" si="17"/>
        <v>0.61864824864331525</v>
      </c>
      <c r="L58" s="19">
        <f t="shared" si="36"/>
        <v>8</v>
      </c>
      <c r="M58" s="21">
        <v>773</v>
      </c>
      <c r="N58" s="23">
        <f t="shared" ca="1" si="15"/>
        <v>8.1274313952265795E-2</v>
      </c>
      <c r="O58" s="22">
        <f t="shared" si="18"/>
        <v>0.38135175135668475</v>
      </c>
      <c r="P58" s="19">
        <v>20428</v>
      </c>
      <c r="Q58" s="19">
        <v>213644</v>
      </c>
      <c r="R58" s="45"/>
      <c r="S58" s="19">
        <v>79618</v>
      </c>
      <c r="T58" s="19">
        <v>62544</v>
      </c>
      <c r="U58" s="19">
        <f t="shared" si="46"/>
        <v>53033</v>
      </c>
      <c r="V58" s="21">
        <f t="shared" si="5"/>
        <v>9511</v>
      </c>
      <c r="W58" s="31">
        <v>0</v>
      </c>
      <c r="X58" s="21">
        <f t="shared" si="40"/>
        <v>4461</v>
      </c>
      <c r="Y58" s="21"/>
      <c r="Z58" s="21"/>
      <c r="AA58" s="21">
        <f t="shared" si="38"/>
        <v>3135</v>
      </c>
      <c r="AB58" s="21"/>
      <c r="AC58" s="21"/>
      <c r="AD58" s="21"/>
      <c r="AE58" s="21">
        <f t="shared" si="19"/>
        <v>231.64444444444445</v>
      </c>
      <c r="AF58" s="24">
        <f t="shared" si="7"/>
        <v>8.3711491956681741</v>
      </c>
      <c r="AG58" s="24">
        <f t="shared" si="8"/>
        <v>6.575964672484492</v>
      </c>
      <c r="AH58" s="24">
        <f t="shared" si="9"/>
        <v>7.5542168674698793</v>
      </c>
      <c r="AI58" s="23">
        <f t="shared" si="10"/>
        <v>0.15206894346380148</v>
      </c>
      <c r="AJ58" s="23">
        <f t="shared" si="39"/>
        <v>0.13237639553429026</v>
      </c>
      <c r="AK58" s="23">
        <f t="shared" si="21"/>
        <v>4.5624450307827615E-2</v>
      </c>
      <c r="AL58" s="32">
        <f t="shared" si="22"/>
        <v>0.14513468938977461</v>
      </c>
      <c r="AM58" s="43">
        <f t="shared" si="42"/>
        <v>4178.2857142857147</v>
      </c>
      <c r="AN58" s="43">
        <f t="shared" si="43"/>
        <v>2338.7142857142858</v>
      </c>
      <c r="AO58" s="44">
        <f t="shared" si="44"/>
        <v>1.7865738195589764</v>
      </c>
      <c r="AP58" s="27"/>
      <c r="AQ58" s="21"/>
      <c r="AR58" s="21"/>
      <c r="AS58" s="28"/>
      <c r="AT58" s="28"/>
      <c r="AU58" s="28"/>
      <c r="AV58" s="28"/>
      <c r="AW58" s="28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O58" s="29"/>
      <c r="BP58" s="29"/>
      <c r="BQ58" s="29"/>
      <c r="BR58" s="29"/>
      <c r="BT58" s="27"/>
      <c r="BU58" s="27"/>
      <c r="BV58" s="30"/>
      <c r="BW58" s="30"/>
      <c r="BX58" s="27"/>
      <c r="BY58" s="27"/>
      <c r="BZ58" s="27"/>
      <c r="CA58" s="27"/>
      <c r="CB58" s="27"/>
      <c r="CC58" s="27"/>
      <c r="CD58" s="27"/>
      <c r="CE58" s="27"/>
      <c r="CF58" s="33">
        <f t="shared" si="31"/>
        <v>0.37922705314009664</v>
      </c>
      <c r="CG58" s="27"/>
      <c r="CH58" s="27"/>
      <c r="CI58" s="27"/>
      <c r="CJ58" s="27"/>
      <c r="CK58" s="27"/>
      <c r="CL58" s="27"/>
      <c r="CM58" s="27"/>
      <c r="CN58" s="27"/>
      <c r="CO58" s="27"/>
    </row>
    <row r="59" spans="1:93" ht="13">
      <c r="A59" s="18">
        <v>43950</v>
      </c>
      <c r="B59" s="19">
        <v>260</v>
      </c>
      <c r="C59" s="20"/>
      <c r="D59" s="20"/>
      <c r="E59" s="21">
        <f t="shared" si="47"/>
        <v>9771</v>
      </c>
      <c r="F59" s="21">
        <f t="shared" si="26"/>
        <v>7596</v>
      </c>
      <c r="G59" s="22">
        <f t="shared" si="1"/>
        <v>0.77740251765428303</v>
      </c>
      <c r="H59" s="20">
        <v>137</v>
      </c>
      <c r="I59" s="21">
        <f t="shared" si="48"/>
        <v>1391</v>
      </c>
      <c r="J59" s="22">
        <f t="shared" si="2"/>
        <v>0.14236004503121483</v>
      </c>
      <c r="K59" s="22">
        <f t="shared" si="17"/>
        <v>0.63954022988505743</v>
      </c>
      <c r="L59" s="19">
        <f t="shared" si="36"/>
        <v>11</v>
      </c>
      <c r="M59" s="21">
        <v>784</v>
      </c>
      <c r="N59" s="23">
        <f t="shared" ca="1" si="15"/>
        <v>8.02374373145021E-2</v>
      </c>
      <c r="O59" s="22">
        <f t="shared" si="18"/>
        <v>0.36045977011494251</v>
      </c>
      <c r="P59" s="19">
        <v>21653</v>
      </c>
      <c r="Q59" s="19">
        <v>221750</v>
      </c>
      <c r="R59" s="45"/>
      <c r="S59" s="19">
        <v>86985</v>
      </c>
      <c r="T59" s="19">
        <v>67784</v>
      </c>
      <c r="U59" s="19">
        <f t="shared" si="46"/>
        <v>58013</v>
      </c>
      <c r="V59" s="21">
        <f t="shared" si="5"/>
        <v>9771</v>
      </c>
      <c r="W59" s="31">
        <v>0</v>
      </c>
      <c r="X59" s="21">
        <f t="shared" si="40"/>
        <v>7367</v>
      </c>
      <c r="Y59" s="21"/>
      <c r="Z59" s="21"/>
      <c r="AA59" s="21">
        <f t="shared" si="38"/>
        <v>5240</v>
      </c>
      <c r="AB59" s="21"/>
      <c r="AC59" s="21"/>
      <c r="AD59" s="21"/>
      <c r="AE59" s="21">
        <f t="shared" si="19"/>
        <v>251.05185185185186</v>
      </c>
      <c r="AF59" s="24">
        <f t="shared" si="7"/>
        <v>8.902364138778017</v>
      </c>
      <c r="AG59" s="24">
        <f t="shared" si="8"/>
        <v>6.9372633302630229</v>
      </c>
      <c r="AH59" s="24">
        <f t="shared" si="9"/>
        <v>20.153846153846153</v>
      </c>
      <c r="AI59" s="23">
        <f t="shared" si="10"/>
        <v>0.14414906172548095</v>
      </c>
      <c r="AJ59" s="23">
        <f t="shared" si="39"/>
        <v>4.9618320610687022E-2</v>
      </c>
      <c r="AK59" s="23">
        <f t="shared" si="21"/>
        <v>2.7336767952896645E-2</v>
      </c>
      <c r="AL59" s="32">
        <f t="shared" si="22"/>
        <v>0.11521323997453851</v>
      </c>
      <c r="AM59" s="43">
        <f t="shared" si="42"/>
        <v>4464.7142857142853</v>
      </c>
      <c r="AN59" s="43">
        <f t="shared" si="43"/>
        <v>2917.5714285714284</v>
      </c>
      <c r="AO59" s="44">
        <f t="shared" si="44"/>
        <v>1.5302844831807276</v>
      </c>
      <c r="AP59" s="27"/>
      <c r="AQ59" s="21"/>
      <c r="AR59" s="21"/>
      <c r="AS59" s="28"/>
      <c r="AT59" s="28"/>
      <c r="AU59" s="28"/>
      <c r="AV59" s="28"/>
      <c r="AW59" s="28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O59" s="29"/>
      <c r="BP59" s="29"/>
      <c r="BQ59" s="29"/>
      <c r="BR59" s="29"/>
      <c r="BT59" s="27"/>
      <c r="BU59" s="27"/>
      <c r="BV59" s="30"/>
      <c r="BW59" s="30"/>
      <c r="BX59" s="27"/>
      <c r="BY59" s="27"/>
      <c r="BZ59" s="27"/>
      <c r="CA59" s="27"/>
      <c r="CB59" s="27"/>
      <c r="CC59" s="27"/>
      <c r="CD59" s="27"/>
      <c r="CE59" s="27"/>
      <c r="CF59" s="33">
        <f t="shared" si="31"/>
        <v>0.33333333333333331</v>
      </c>
      <c r="CG59" s="27"/>
      <c r="CH59" s="27"/>
      <c r="CI59" s="27"/>
      <c r="CJ59" s="27"/>
      <c r="CK59" s="27"/>
      <c r="CL59" s="27"/>
      <c r="CM59" s="27"/>
      <c r="CN59" s="27"/>
      <c r="CO59" s="27"/>
    </row>
    <row r="60" spans="1:93" ht="13">
      <c r="A60" s="18">
        <v>43951</v>
      </c>
      <c r="B60" s="19">
        <f t="shared" ref="B60:B185" si="49">E60-E59</f>
        <v>347</v>
      </c>
      <c r="C60" s="20"/>
      <c r="D60" s="20"/>
      <c r="E60" s="21">
        <v>10118</v>
      </c>
      <c r="F60" s="21">
        <f t="shared" si="26"/>
        <v>7804</v>
      </c>
      <c r="G60" s="22">
        <f t="shared" si="1"/>
        <v>0.77129867562759435</v>
      </c>
      <c r="H60" s="19">
        <f t="shared" ref="H60:H535" si="50">I60-I59</f>
        <v>131</v>
      </c>
      <c r="I60" s="21">
        <v>1522</v>
      </c>
      <c r="J60" s="22">
        <f t="shared" si="2"/>
        <v>0.15042498517493577</v>
      </c>
      <c r="K60" s="22">
        <f t="shared" si="17"/>
        <v>0.65773552290406223</v>
      </c>
      <c r="L60" s="19">
        <f t="shared" si="36"/>
        <v>8</v>
      </c>
      <c r="M60" s="21">
        <v>792</v>
      </c>
      <c r="N60" s="23">
        <f t="shared" ca="1" si="15"/>
        <v>7.827633919746986E-2</v>
      </c>
      <c r="O60" s="22">
        <f t="shared" si="18"/>
        <v>0.34226447709593777</v>
      </c>
      <c r="P60" s="19">
        <v>21827</v>
      </c>
      <c r="Q60" s="19">
        <v>230411</v>
      </c>
      <c r="R60" s="45"/>
      <c r="S60" s="19">
        <v>94599</v>
      </c>
      <c r="T60" s="19">
        <v>72351</v>
      </c>
      <c r="U60" s="19">
        <f t="shared" si="46"/>
        <v>62233</v>
      </c>
      <c r="V60" s="21">
        <f t="shared" si="5"/>
        <v>10118</v>
      </c>
      <c r="W60" s="31">
        <v>0</v>
      </c>
      <c r="X60" s="21">
        <f t="shared" si="40"/>
        <v>7614</v>
      </c>
      <c r="Y60" s="21"/>
      <c r="Z60" s="21"/>
      <c r="AA60" s="21">
        <f t="shared" si="38"/>
        <v>4567</v>
      </c>
      <c r="AB60" s="21"/>
      <c r="AC60" s="21"/>
      <c r="AD60" s="21"/>
      <c r="AE60" s="21">
        <f t="shared" si="19"/>
        <v>267.96666666666664</v>
      </c>
      <c r="AF60" s="24">
        <f t="shared" si="7"/>
        <v>9.3495750148250636</v>
      </c>
      <c r="AG60" s="24">
        <f t="shared" si="8"/>
        <v>7.1507214864597746</v>
      </c>
      <c r="AH60" s="24">
        <f t="shared" si="9"/>
        <v>13.161383285302593</v>
      </c>
      <c r="AI60" s="23">
        <f t="shared" si="10"/>
        <v>0.13984602838937954</v>
      </c>
      <c r="AJ60" s="23">
        <f t="shared" si="39"/>
        <v>7.5979855485001094E-2</v>
      </c>
      <c r="AK60" s="23">
        <f t="shared" si="21"/>
        <v>3.5513253505270702E-2</v>
      </c>
      <c r="AL60" s="32">
        <f t="shared" si="22"/>
        <v>9.8844076949038143E-2</v>
      </c>
      <c r="AM60" s="43">
        <f t="shared" si="42"/>
        <v>4952</v>
      </c>
      <c r="AN60" s="43">
        <f t="shared" si="43"/>
        <v>3386.2857142857142</v>
      </c>
      <c r="AO60" s="44">
        <f t="shared" si="44"/>
        <v>1.4623692203847451</v>
      </c>
      <c r="AP60" s="27"/>
      <c r="AQ60" s="21"/>
      <c r="AR60" s="21"/>
      <c r="AS60" s="28"/>
      <c r="AT60" s="28"/>
      <c r="AU60" s="28"/>
      <c r="AV60" s="28"/>
      <c r="AW60" s="28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O60" s="29"/>
      <c r="BP60" s="29"/>
      <c r="BQ60" s="29"/>
      <c r="BR60" s="29"/>
      <c r="BT60" s="27"/>
      <c r="BU60" s="27"/>
      <c r="BV60" s="30"/>
      <c r="BW60" s="30"/>
      <c r="BX60" s="27"/>
      <c r="BY60" s="27"/>
      <c r="BZ60" s="27"/>
      <c r="CA60" s="27"/>
      <c r="CB60" s="27"/>
      <c r="CC60" s="27"/>
      <c r="CD60" s="27"/>
      <c r="CE60" s="27"/>
      <c r="CF60" s="33">
        <f t="shared" si="31"/>
        <v>0.30390143737166325</v>
      </c>
      <c r="CG60" s="27"/>
      <c r="CH60" s="27"/>
      <c r="CI60" s="27"/>
      <c r="CJ60" s="27"/>
      <c r="CK60" s="27"/>
      <c r="CL60" s="27"/>
      <c r="CM60" s="27"/>
      <c r="CN60" s="27"/>
      <c r="CO60" s="27"/>
    </row>
    <row r="61" spans="1:93" ht="13">
      <c r="A61" s="18">
        <v>43952</v>
      </c>
      <c r="B61" s="19">
        <f t="shared" si="49"/>
        <v>433</v>
      </c>
      <c r="C61" s="28"/>
      <c r="D61" s="28"/>
      <c r="E61" s="46">
        <v>10551</v>
      </c>
      <c r="F61" s="21">
        <f t="shared" si="26"/>
        <v>8160</v>
      </c>
      <c r="G61" s="22">
        <f t="shared" si="1"/>
        <v>0.77338640887119703</v>
      </c>
      <c r="H61" s="19">
        <f t="shared" si="50"/>
        <v>69</v>
      </c>
      <c r="I61" s="46">
        <v>1591</v>
      </c>
      <c r="J61" s="22">
        <f t="shared" si="2"/>
        <v>0.15079139418064638</v>
      </c>
      <c r="K61" s="22">
        <f t="shared" si="17"/>
        <v>0.66541196152237558</v>
      </c>
      <c r="L61" s="19">
        <f t="shared" si="36"/>
        <v>8</v>
      </c>
      <c r="M61" s="46">
        <v>800</v>
      </c>
      <c r="N61" s="23">
        <f t="shared" ca="1" si="15"/>
        <v>7.5822196948156576E-2</v>
      </c>
      <c r="O61" s="22">
        <f t="shared" si="18"/>
        <v>0.33458803847762442</v>
      </c>
      <c r="P61" s="29">
        <v>22123</v>
      </c>
      <c r="Q61" s="29">
        <v>233120</v>
      </c>
      <c r="R61" s="45"/>
      <c r="S61" s="29">
        <v>102305</v>
      </c>
      <c r="T61" s="29">
        <v>76538</v>
      </c>
      <c r="U61" s="19">
        <f t="shared" si="46"/>
        <v>65987</v>
      </c>
      <c r="V61" s="21">
        <f t="shared" si="5"/>
        <v>10551</v>
      </c>
      <c r="W61" s="47">
        <v>0</v>
      </c>
      <c r="X61" s="21">
        <f t="shared" si="40"/>
        <v>7706</v>
      </c>
      <c r="Y61" s="21"/>
      <c r="Z61" s="21"/>
      <c r="AA61" s="21">
        <f t="shared" si="38"/>
        <v>4187</v>
      </c>
      <c r="AB61" s="21"/>
      <c r="AC61" s="21"/>
      <c r="AD61" s="21"/>
      <c r="AE61" s="21">
        <f t="shared" si="19"/>
        <v>283.47407407407405</v>
      </c>
      <c r="AF61" s="24">
        <f t="shared" si="7"/>
        <v>9.6962373234764474</v>
      </c>
      <c r="AG61" s="24">
        <f t="shared" si="8"/>
        <v>7.2540991375225099</v>
      </c>
      <c r="AH61" s="24">
        <f t="shared" si="9"/>
        <v>9.6697459584295604</v>
      </c>
      <c r="AI61" s="23">
        <f t="shared" si="10"/>
        <v>0.1378530925814628</v>
      </c>
      <c r="AJ61" s="23">
        <f t="shared" si="39"/>
        <v>0.10341533317411034</v>
      </c>
      <c r="AK61" s="23">
        <f t="shared" si="21"/>
        <v>4.2795018778414705E-2</v>
      </c>
      <c r="AL61" s="32">
        <f t="shared" si="22"/>
        <v>9.0086621751684318E-2</v>
      </c>
      <c r="AM61" s="43">
        <f t="shared" si="42"/>
        <v>5464.4285714285716</v>
      </c>
      <c r="AN61" s="43">
        <f t="shared" si="43"/>
        <v>3710.7142857142858</v>
      </c>
      <c r="AO61" s="44">
        <f t="shared" si="44"/>
        <v>1.4726082771896054</v>
      </c>
      <c r="AP61" s="27"/>
      <c r="AQ61" s="21"/>
      <c r="AR61" s="21"/>
      <c r="AS61" s="28"/>
      <c r="AT61" s="28"/>
      <c r="AU61" s="28"/>
      <c r="AV61" s="28"/>
      <c r="AW61" s="28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O61" s="29"/>
      <c r="BP61" s="29"/>
      <c r="BQ61" s="29"/>
      <c r="BR61" s="29"/>
      <c r="BT61" s="27"/>
      <c r="BU61" s="27"/>
      <c r="BV61" s="30"/>
      <c r="BW61" s="30"/>
      <c r="BX61" s="27"/>
      <c r="BY61" s="27"/>
      <c r="BZ61" s="27"/>
      <c r="CA61" s="27"/>
      <c r="CB61" s="27"/>
      <c r="CC61" s="27"/>
      <c r="CD61" s="27"/>
      <c r="CE61" s="27"/>
      <c r="CF61" s="33">
        <f t="shared" si="31"/>
        <v>0.28455284552845528</v>
      </c>
      <c r="CG61" s="27"/>
      <c r="CH61" s="27"/>
      <c r="CI61" s="27"/>
      <c r="CJ61" s="27"/>
      <c r="CK61" s="27"/>
      <c r="CL61" s="27"/>
      <c r="CM61" s="27"/>
      <c r="CN61" s="27"/>
      <c r="CO61" s="27"/>
    </row>
    <row r="62" spans="1:93" ht="13">
      <c r="A62" s="18">
        <v>43953</v>
      </c>
      <c r="B62" s="19">
        <f t="shared" si="49"/>
        <v>292</v>
      </c>
      <c r="C62" s="48"/>
      <c r="D62" s="48"/>
      <c r="E62" s="49">
        <v>10843</v>
      </c>
      <c r="F62" s="21">
        <f t="shared" si="26"/>
        <v>8347</v>
      </c>
      <c r="G62" s="22">
        <f t="shared" si="1"/>
        <v>0.76980540440837408</v>
      </c>
      <c r="H62" s="19">
        <f t="shared" si="50"/>
        <v>74</v>
      </c>
      <c r="I62" s="49">
        <v>1665</v>
      </c>
      <c r="J62" s="22">
        <f t="shared" si="2"/>
        <v>0.15355528912662547</v>
      </c>
      <c r="K62" s="22">
        <f t="shared" si="17"/>
        <v>0.66706730769230771</v>
      </c>
      <c r="L62" s="19">
        <f t="shared" si="36"/>
        <v>31</v>
      </c>
      <c r="M62" s="49">
        <v>831</v>
      </c>
      <c r="N62" s="23">
        <f t="shared" ca="1" si="15"/>
        <v>7.6639306465000459E-2</v>
      </c>
      <c r="O62" s="22">
        <f t="shared" si="18"/>
        <v>0.33293269230769229</v>
      </c>
      <c r="P62" s="50">
        <v>22545</v>
      </c>
      <c r="Q62" s="50">
        <v>235035</v>
      </c>
      <c r="R62" s="45"/>
      <c r="S62" s="50">
        <v>107943</v>
      </c>
      <c r="T62" s="50">
        <v>79868</v>
      </c>
      <c r="U62" s="19">
        <f t="shared" si="46"/>
        <v>69025</v>
      </c>
      <c r="V62" s="21">
        <f t="shared" si="5"/>
        <v>10843</v>
      </c>
      <c r="W62" s="51">
        <v>0</v>
      </c>
      <c r="X62" s="21">
        <f t="shared" si="40"/>
        <v>5638</v>
      </c>
      <c r="Y62" s="21"/>
      <c r="Z62" s="21"/>
      <c r="AA62" s="21">
        <f t="shared" si="38"/>
        <v>3330</v>
      </c>
      <c r="AB62" s="21"/>
      <c r="AC62" s="21"/>
      <c r="AD62" s="21"/>
      <c r="AE62" s="21">
        <f t="shared" si="19"/>
        <v>295.80740740740742</v>
      </c>
      <c r="AF62" s="24">
        <f t="shared" si="7"/>
        <v>9.9550862307479484</v>
      </c>
      <c r="AG62" s="24">
        <f t="shared" si="8"/>
        <v>7.3658581573365307</v>
      </c>
      <c r="AH62" s="24">
        <f t="shared" si="9"/>
        <v>11.404109589041095</v>
      </c>
      <c r="AI62" s="23">
        <f t="shared" si="10"/>
        <v>0.1357615064857014</v>
      </c>
      <c r="AJ62" s="23">
        <f t="shared" si="39"/>
        <v>8.7687687687687685E-2</v>
      </c>
      <c r="AK62" s="23">
        <f t="shared" si="21"/>
        <v>2.767510188607715E-2</v>
      </c>
      <c r="AL62" s="32">
        <f t="shared" si="22"/>
        <v>8.1823837230577817E-2</v>
      </c>
      <c r="AM62" s="43">
        <f t="shared" si="42"/>
        <v>5730.7142857142853</v>
      </c>
      <c r="AN62" s="43">
        <f t="shared" si="43"/>
        <v>3903.8571428571427</v>
      </c>
      <c r="AO62" s="44">
        <f t="shared" si="44"/>
        <v>1.4679620887766678</v>
      </c>
      <c r="AP62" s="27"/>
      <c r="AQ62" s="21"/>
      <c r="AR62" s="21"/>
      <c r="AS62" s="28"/>
      <c r="AT62" s="28"/>
      <c r="AU62" s="28"/>
      <c r="AV62" s="28"/>
      <c r="AW62" s="28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O62" s="29"/>
      <c r="BP62" s="29"/>
      <c r="BQ62" s="29"/>
      <c r="BR62" s="29"/>
      <c r="BT62" s="27"/>
      <c r="BU62" s="27"/>
      <c r="BV62" s="30"/>
      <c r="BW62" s="30"/>
      <c r="BX62" s="27"/>
      <c r="BY62" s="27"/>
      <c r="BZ62" s="27"/>
      <c r="CA62" s="27"/>
      <c r="CB62" s="27"/>
      <c r="CC62" s="27"/>
      <c r="CD62" s="27"/>
      <c r="CE62" s="27"/>
      <c r="CF62" s="33">
        <f t="shared" si="31"/>
        <v>0.28626692456479691</v>
      </c>
      <c r="CG62" s="27"/>
      <c r="CH62" s="27"/>
      <c r="CI62" s="27"/>
      <c r="CJ62" s="27"/>
      <c r="CK62" s="27"/>
      <c r="CL62" s="27"/>
      <c r="CM62" s="27"/>
      <c r="CN62" s="27"/>
      <c r="CO62" s="27"/>
    </row>
    <row r="63" spans="1:93" ht="13">
      <c r="A63" s="18">
        <v>43954</v>
      </c>
      <c r="B63" s="19">
        <f t="shared" si="49"/>
        <v>349</v>
      </c>
      <c r="C63" s="52"/>
      <c r="D63" s="52"/>
      <c r="E63" s="53">
        <v>11192</v>
      </c>
      <c r="F63" s="21">
        <f t="shared" si="26"/>
        <v>8471</v>
      </c>
      <c r="G63" s="22">
        <f t="shared" si="1"/>
        <v>0.756879914224446</v>
      </c>
      <c r="H63" s="19">
        <f t="shared" si="50"/>
        <v>211</v>
      </c>
      <c r="I63" s="53">
        <v>1876</v>
      </c>
      <c r="J63" s="22">
        <f t="shared" si="2"/>
        <v>0.16761972837741243</v>
      </c>
      <c r="K63" s="22">
        <f t="shared" si="17"/>
        <v>0.68945240720323409</v>
      </c>
      <c r="L63" s="19">
        <f t="shared" si="36"/>
        <v>14</v>
      </c>
      <c r="M63" s="53">
        <v>845</v>
      </c>
      <c r="N63" s="23">
        <f t="shared" ca="1" si="15"/>
        <v>7.5500357398141524E-2</v>
      </c>
      <c r="O63" s="22">
        <f t="shared" si="18"/>
        <v>0.31054759279676591</v>
      </c>
      <c r="P63" s="45">
        <v>23130</v>
      </c>
      <c r="Q63" s="45">
        <v>236369</v>
      </c>
      <c r="R63" s="45"/>
      <c r="S63" s="45">
        <v>112965</v>
      </c>
      <c r="T63" s="45">
        <v>83012</v>
      </c>
      <c r="U63" s="19">
        <f t="shared" si="46"/>
        <v>71820</v>
      </c>
      <c r="V63" s="21">
        <f t="shared" si="5"/>
        <v>11192</v>
      </c>
      <c r="W63" s="51">
        <v>0</v>
      </c>
      <c r="X63" s="21">
        <f t="shared" si="40"/>
        <v>5022</v>
      </c>
      <c r="Y63" s="21"/>
      <c r="Z63" s="21"/>
      <c r="AA63" s="21">
        <f t="shared" si="38"/>
        <v>3144</v>
      </c>
      <c r="AB63" s="21"/>
      <c r="AC63" s="21"/>
      <c r="AD63" s="21"/>
      <c r="AE63" s="21">
        <f t="shared" si="19"/>
        <v>307.45185185185187</v>
      </c>
      <c r="AF63" s="24">
        <f t="shared" si="7"/>
        <v>10.093370264474625</v>
      </c>
      <c r="AG63" s="24">
        <f t="shared" si="8"/>
        <v>7.4170836311651183</v>
      </c>
      <c r="AH63" s="24">
        <f t="shared" si="9"/>
        <v>9.0085959885386817</v>
      </c>
      <c r="AI63" s="23">
        <f t="shared" si="10"/>
        <v>0.13482388088469138</v>
      </c>
      <c r="AJ63" s="23">
        <f t="shared" si="39"/>
        <v>0.11100508905852417</v>
      </c>
      <c r="AK63" s="23">
        <f t="shared" si="21"/>
        <v>3.2186664207322697E-2</v>
      </c>
      <c r="AL63" s="32">
        <f t="shared" si="22"/>
        <v>8.8716491281972495E-2</v>
      </c>
      <c r="AM63" s="43">
        <f t="shared" si="42"/>
        <v>5838</v>
      </c>
      <c r="AN63" s="43">
        <f t="shared" si="43"/>
        <v>3719.7142857142858</v>
      </c>
      <c r="AO63" s="44">
        <f t="shared" si="44"/>
        <v>1.5694753821338043</v>
      </c>
      <c r="AP63" s="27"/>
      <c r="AQ63" s="21"/>
      <c r="AR63" s="21"/>
      <c r="AS63" s="28"/>
      <c r="AT63" s="28"/>
      <c r="AU63" s="28"/>
      <c r="AV63" s="28"/>
      <c r="AW63" s="28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O63" s="29"/>
      <c r="BP63" s="29"/>
      <c r="BQ63" s="29"/>
      <c r="BR63" s="29"/>
      <c r="BT63" s="27"/>
      <c r="BU63" s="27"/>
      <c r="BV63" s="30"/>
      <c r="BW63" s="30"/>
      <c r="BX63" s="27"/>
      <c r="BY63" s="27"/>
      <c r="BZ63" s="27"/>
      <c r="CA63" s="27"/>
      <c r="CB63" s="27"/>
      <c r="CC63" s="27"/>
      <c r="CD63" s="27"/>
      <c r="CE63" s="27"/>
      <c r="CF63" s="33">
        <f t="shared" si="31"/>
        <v>0.22100840336134453</v>
      </c>
      <c r="CG63" s="27"/>
      <c r="CH63" s="27"/>
      <c r="CI63" s="27"/>
      <c r="CJ63" s="27"/>
      <c r="CK63" s="27"/>
      <c r="CL63" s="27"/>
      <c r="CM63" s="27"/>
      <c r="CN63" s="27"/>
      <c r="CO63" s="27"/>
    </row>
    <row r="64" spans="1:93" ht="13">
      <c r="A64" s="18">
        <v>43955</v>
      </c>
      <c r="B64" s="19">
        <f t="shared" si="49"/>
        <v>395</v>
      </c>
      <c r="C64" s="52"/>
      <c r="D64" s="52"/>
      <c r="E64" s="53">
        <v>11587</v>
      </c>
      <c r="F64" s="21">
        <f t="shared" si="26"/>
        <v>8769</v>
      </c>
      <c r="G64" s="22">
        <f t="shared" si="1"/>
        <v>0.7567964097695693</v>
      </c>
      <c r="H64" s="19">
        <f t="shared" si="50"/>
        <v>78</v>
      </c>
      <c r="I64" s="53">
        <v>1954</v>
      </c>
      <c r="J64" s="22">
        <f t="shared" si="2"/>
        <v>0.16863726590144126</v>
      </c>
      <c r="K64" s="22">
        <f t="shared" si="17"/>
        <v>0.69339957416607523</v>
      </c>
      <c r="L64" s="19">
        <f t="shared" si="36"/>
        <v>19</v>
      </c>
      <c r="M64" s="53">
        <v>864</v>
      </c>
      <c r="N64" s="23">
        <f t="shared" ca="1" si="15"/>
        <v>7.4566324328989381E-2</v>
      </c>
      <c r="O64" s="22">
        <f t="shared" si="18"/>
        <v>0.30660042583392477</v>
      </c>
      <c r="P64" s="45">
        <v>24020</v>
      </c>
      <c r="Q64" s="45">
        <v>238178</v>
      </c>
      <c r="R64" s="45"/>
      <c r="S64" s="45">
        <v>116861</v>
      </c>
      <c r="T64" s="45">
        <v>86061</v>
      </c>
      <c r="U64" s="19">
        <f t="shared" si="46"/>
        <v>74474</v>
      </c>
      <c r="V64" s="21">
        <f t="shared" si="5"/>
        <v>11587</v>
      </c>
      <c r="W64" s="54">
        <v>0</v>
      </c>
      <c r="X64" s="21">
        <f t="shared" si="40"/>
        <v>3896</v>
      </c>
      <c r="Y64" s="21"/>
      <c r="Z64" s="21"/>
      <c r="AA64" s="21">
        <f t="shared" si="38"/>
        <v>3049</v>
      </c>
      <c r="AB64" s="21"/>
      <c r="AC64" s="21"/>
      <c r="AD64" s="21"/>
      <c r="AE64" s="21">
        <f t="shared" si="19"/>
        <v>318.74444444444447</v>
      </c>
      <c r="AF64" s="24">
        <f t="shared" si="7"/>
        <v>10.085526883576422</v>
      </c>
      <c r="AG64" s="24">
        <f t="shared" si="8"/>
        <v>7.4273755070337444</v>
      </c>
      <c r="AH64" s="24">
        <f t="shared" si="9"/>
        <v>7.7189873417721522</v>
      </c>
      <c r="AI64" s="23">
        <f t="shared" si="10"/>
        <v>0.13463705975993773</v>
      </c>
      <c r="AJ64" s="23">
        <f t="shared" si="39"/>
        <v>0.12955067235159068</v>
      </c>
      <c r="AK64" s="23">
        <f t="shared" si="21"/>
        <v>3.5293066476054326E-2</v>
      </c>
      <c r="AL64" s="32">
        <f t="shared" si="22"/>
        <v>9.3463905147831303E-2</v>
      </c>
      <c r="AM64" s="43">
        <f t="shared" si="42"/>
        <v>5957.7142857142853</v>
      </c>
      <c r="AN64" s="43">
        <f t="shared" si="43"/>
        <v>3807.4285714285716</v>
      </c>
      <c r="AO64" s="44">
        <f t="shared" si="44"/>
        <v>1.5647606183400868</v>
      </c>
      <c r="AP64" s="27"/>
      <c r="AQ64" s="21"/>
      <c r="AR64" s="21"/>
      <c r="AS64" s="28"/>
      <c r="AT64" s="28"/>
      <c r="AU64" s="28"/>
      <c r="AV64" s="28"/>
      <c r="AW64" s="28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O64" s="29"/>
      <c r="BP64" s="29"/>
      <c r="BQ64" s="29"/>
      <c r="BR64" s="29"/>
      <c r="BT64" s="27"/>
      <c r="BU64" s="27"/>
      <c r="BV64" s="30"/>
      <c r="BW64" s="30"/>
      <c r="BX64" s="27"/>
      <c r="BY64" s="27"/>
      <c r="BZ64" s="27"/>
      <c r="CA64" s="27"/>
      <c r="CB64" s="27"/>
      <c r="CC64" s="27"/>
      <c r="CD64" s="27"/>
      <c r="CE64" s="27"/>
      <c r="CF64" s="33">
        <f t="shared" si="31"/>
        <v>0.22700911350455674</v>
      </c>
      <c r="CG64" s="27"/>
      <c r="CH64" s="27"/>
      <c r="CI64" s="27"/>
      <c r="CJ64" s="27"/>
      <c r="CK64" s="27"/>
      <c r="CL64" s="27"/>
      <c r="CM64" s="27"/>
      <c r="CN64" s="27"/>
      <c r="CO64" s="27"/>
    </row>
    <row r="65" spans="1:93" ht="13">
      <c r="A65" s="18">
        <v>43956</v>
      </c>
      <c r="B65" s="19">
        <f t="shared" si="49"/>
        <v>484</v>
      </c>
      <c r="C65" s="52"/>
      <c r="D65" s="52"/>
      <c r="E65" s="53">
        <v>12071</v>
      </c>
      <c r="F65" s="21">
        <f t="shared" si="26"/>
        <v>9002</v>
      </c>
      <c r="G65" s="22">
        <f t="shared" si="1"/>
        <v>0.74575428713445446</v>
      </c>
      <c r="H65" s="19">
        <f t="shared" si="50"/>
        <v>243</v>
      </c>
      <c r="I65" s="53">
        <v>2197</v>
      </c>
      <c r="J65" s="22">
        <f t="shared" si="2"/>
        <v>0.18200646176787341</v>
      </c>
      <c r="K65" s="22">
        <f t="shared" si="17"/>
        <v>0.71586836102965135</v>
      </c>
      <c r="L65" s="19">
        <f t="shared" si="36"/>
        <v>8</v>
      </c>
      <c r="M65" s="53">
        <v>872</v>
      </c>
      <c r="N65" s="23">
        <f t="shared" ca="1" si="15"/>
        <v>7.2239251097672111E-2</v>
      </c>
      <c r="O65" s="22">
        <f t="shared" si="18"/>
        <v>0.28413163897034865</v>
      </c>
      <c r="P65" s="45">
        <v>26408</v>
      </c>
      <c r="Q65" s="45">
        <v>239226</v>
      </c>
      <c r="R65" s="45"/>
      <c r="S65" s="45">
        <v>121547</v>
      </c>
      <c r="T65" s="45">
        <v>88924</v>
      </c>
      <c r="U65" s="19">
        <f t="shared" si="46"/>
        <v>76853</v>
      </c>
      <c r="V65" s="21">
        <f t="shared" si="5"/>
        <v>12071</v>
      </c>
      <c r="W65" s="54">
        <v>0</v>
      </c>
      <c r="X65" s="21">
        <f t="shared" si="40"/>
        <v>4686</v>
      </c>
      <c r="Y65" s="21"/>
      <c r="Z65" s="21"/>
      <c r="AA65" s="21">
        <f t="shared" si="38"/>
        <v>2863</v>
      </c>
      <c r="AB65" s="21"/>
      <c r="AC65" s="21"/>
      <c r="AD65" s="21"/>
      <c r="AE65" s="21">
        <f t="shared" si="19"/>
        <v>329.34814814814814</v>
      </c>
      <c r="AF65" s="24">
        <f t="shared" si="7"/>
        <v>10.069339739872422</v>
      </c>
      <c r="AG65" s="24">
        <f t="shared" si="8"/>
        <v>7.3667467484052684</v>
      </c>
      <c r="AH65" s="24">
        <f t="shared" si="9"/>
        <v>5.9152892561983474</v>
      </c>
      <c r="AI65" s="23">
        <f t="shared" si="10"/>
        <v>0.13574513067338401</v>
      </c>
      <c r="AJ65" s="23">
        <f t="shared" si="39"/>
        <v>0.16905344044708348</v>
      </c>
      <c r="AK65" s="23">
        <f t="shared" si="21"/>
        <v>4.1770950202813496E-2</v>
      </c>
      <c r="AL65" s="32">
        <f t="shared" si="22"/>
        <v>9.7043214556482182E-2</v>
      </c>
      <c r="AM65" s="43">
        <f t="shared" si="42"/>
        <v>5989.8571428571431</v>
      </c>
      <c r="AN65" s="43">
        <f t="shared" si="43"/>
        <v>3768.5714285714284</v>
      </c>
      <c r="AO65" s="44">
        <f t="shared" si="44"/>
        <v>1.589423805913571</v>
      </c>
      <c r="AP65" s="27"/>
      <c r="AQ65" s="21"/>
      <c r="AR65" s="21"/>
      <c r="AS65" s="28"/>
      <c r="AT65" s="28"/>
      <c r="AU65" s="28"/>
      <c r="AV65" s="28"/>
      <c r="AW65" s="28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O65" s="29"/>
      <c r="BP65" s="29"/>
      <c r="BQ65" s="29"/>
      <c r="BR65" s="29"/>
      <c r="BT65" s="27"/>
      <c r="BU65" s="27"/>
      <c r="BV65" s="30"/>
      <c r="BW65" s="30"/>
      <c r="BX65" s="27"/>
      <c r="BY65" s="27"/>
      <c r="BZ65" s="27"/>
      <c r="CA65" s="27"/>
      <c r="CB65" s="27"/>
      <c r="CC65" s="27"/>
      <c r="CD65" s="27"/>
      <c r="CE65" s="27"/>
      <c r="CF65" s="33">
        <f t="shared" si="31"/>
        <v>0.18892988929889298</v>
      </c>
      <c r="CG65" s="27"/>
      <c r="CH65" s="27"/>
      <c r="CI65" s="27"/>
      <c r="CJ65" s="27"/>
      <c r="CK65" s="27"/>
      <c r="CL65" s="27"/>
      <c r="CM65" s="27"/>
      <c r="CN65" s="27"/>
      <c r="CO65" s="27"/>
    </row>
    <row r="66" spans="1:93" ht="13">
      <c r="A66" s="18">
        <v>43957</v>
      </c>
      <c r="B66" s="19">
        <f t="shared" si="49"/>
        <v>367</v>
      </c>
      <c r="C66" s="52"/>
      <c r="D66" s="52"/>
      <c r="E66" s="53">
        <v>12438</v>
      </c>
      <c r="F66" s="21">
        <f t="shared" si="26"/>
        <v>9226</v>
      </c>
      <c r="G66" s="22">
        <f t="shared" si="1"/>
        <v>0.74175912526129606</v>
      </c>
      <c r="H66" s="19">
        <f t="shared" si="50"/>
        <v>120</v>
      </c>
      <c r="I66" s="53">
        <v>2317</v>
      </c>
      <c r="J66" s="22">
        <f t="shared" si="2"/>
        <v>0.18628396848367904</v>
      </c>
      <c r="K66" s="22">
        <f t="shared" si="17"/>
        <v>0.72135740971357409</v>
      </c>
      <c r="L66" s="19">
        <f t="shared" si="36"/>
        <v>23</v>
      </c>
      <c r="M66" s="53">
        <v>895</v>
      </c>
      <c r="N66" s="23">
        <f t="shared" ca="1" si="15"/>
        <v>7.1956906255024919E-2</v>
      </c>
      <c r="O66" s="22">
        <f t="shared" si="18"/>
        <v>0.27864259028642591</v>
      </c>
      <c r="P66" s="45">
        <v>26932</v>
      </c>
      <c r="Q66" s="45">
        <v>240726</v>
      </c>
      <c r="R66" s="45"/>
      <c r="S66" s="45">
        <v>128383</v>
      </c>
      <c r="T66" s="45">
        <v>92976</v>
      </c>
      <c r="U66" s="19">
        <f t="shared" si="46"/>
        <v>80538</v>
      </c>
      <c r="V66" s="21">
        <f t="shared" si="5"/>
        <v>12438</v>
      </c>
      <c r="W66" s="54">
        <v>0</v>
      </c>
      <c r="X66" s="21">
        <f t="shared" si="40"/>
        <v>6836</v>
      </c>
      <c r="Y66" s="21"/>
      <c r="Z66" s="21"/>
      <c r="AA66" s="21">
        <f t="shared" si="38"/>
        <v>4052</v>
      </c>
      <c r="AB66" s="21"/>
      <c r="AC66" s="21"/>
      <c r="AD66" s="21"/>
      <c r="AE66" s="21">
        <f t="shared" si="19"/>
        <v>344.35555555555555</v>
      </c>
      <c r="AF66" s="24">
        <f t="shared" si="7"/>
        <v>10.321836308088118</v>
      </c>
      <c r="AG66" s="24">
        <f t="shared" si="8"/>
        <v>7.4751567776169798</v>
      </c>
      <c r="AH66" s="24">
        <f t="shared" si="9"/>
        <v>11.040871934604905</v>
      </c>
      <c r="AI66" s="23">
        <f t="shared" si="10"/>
        <v>0.13377645844088798</v>
      </c>
      <c r="AJ66" s="23">
        <f t="shared" si="39"/>
        <v>9.057255676209279E-2</v>
      </c>
      <c r="AK66" s="23">
        <f t="shared" si="21"/>
        <v>3.0403446276199154E-2</v>
      </c>
      <c r="AL66" s="32">
        <f t="shared" si="22"/>
        <v>0.10586694188631311</v>
      </c>
      <c r="AM66" s="43">
        <f t="shared" si="42"/>
        <v>5914</v>
      </c>
      <c r="AN66" s="43">
        <f t="shared" si="43"/>
        <v>3598.8571428571427</v>
      </c>
      <c r="AO66" s="44">
        <f t="shared" si="44"/>
        <v>1.6432994601460782</v>
      </c>
      <c r="AP66" s="27"/>
      <c r="AQ66" s="21"/>
      <c r="AR66" s="21"/>
      <c r="AS66" s="28"/>
      <c r="AT66" s="28"/>
      <c r="AU66" s="28"/>
      <c r="AV66" s="28"/>
      <c r="AW66" s="28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O66" s="29"/>
      <c r="BP66" s="29"/>
      <c r="BQ66" s="29"/>
      <c r="BR66" s="29"/>
      <c r="BT66" s="27"/>
      <c r="BU66" s="27"/>
      <c r="BV66" s="30"/>
      <c r="BW66" s="30"/>
      <c r="BX66" s="27"/>
      <c r="BY66" s="27"/>
      <c r="BZ66" s="27"/>
      <c r="CA66" s="27"/>
      <c r="CB66" s="27"/>
      <c r="CC66" s="27"/>
      <c r="CD66" s="27"/>
      <c r="CE66" s="27"/>
      <c r="CF66" s="33">
        <f t="shared" si="31"/>
        <v>0.18447293447293447</v>
      </c>
      <c r="CG66" s="27"/>
      <c r="CH66" s="27"/>
      <c r="CI66" s="27"/>
      <c r="CJ66" s="27"/>
      <c r="CK66" s="27"/>
      <c r="CL66" s="27"/>
      <c r="CM66" s="27"/>
      <c r="CN66" s="27"/>
      <c r="CO66" s="27"/>
    </row>
    <row r="67" spans="1:93" ht="13">
      <c r="A67" s="18">
        <v>43958</v>
      </c>
      <c r="B67" s="19">
        <f t="shared" si="49"/>
        <v>338</v>
      </c>
      <c r="C67" s="52"/>
      <c r="D67" s="52"/>
      <c r="E67" s="53">
        <v>12776</v>
      </c>
      <c r="F67" s="21">
        <f t="shared" si="26"/>
        <v>9465</v>
      </c>
      <c r="G67" s="22">
        <f t="shared" si="1"/>
        <v>0.74084220413274893</v>
      </c>
      <c r="H67" s="19">
        <f t="shared" si="50"/>
        <v>64</v>
      </c>
      <c r="I67" s="53">
        <v>2381</v>
      </c>
      <c r="J67" s="22">
        <f t="shared" si="2"/>
        <v>0.18636505948653725</v>
      </c>
      <c r="K67" s="22">
        <f t="shared" si="17"/>
        <v>0.71911809121111447</v>
      </c>
      <c r="L67" s="19">
        <f t="shared" si="36"/>
        <v>35</v>
      </c>
      <c r="M67" s="53">
        <v>930</v>
      </c>
      <c r="N67" s="23">
        <f t="shared" ca="1" si="15"/>
        <v>7.2792736380713832E-2</v>
      </c>
      <c r="O67" s="22">
        <f t="shared" si="18"/>
        <v>0.28088190878888553</v>
      </c>
      <c r="P67" s="45">
        <v>28508</v>
      </c>
      <c r="Q67" s="45">
        <v>243455</v>
      </c>
      <c r="R67" s="45"/>
      <c r="S67" s="45">
        <v>134151</v>
      </c>
      <c r="T67" s="45">
        <v>96717</v>
      </c>
      <c r="U67" s="19">
        <f t="shared" si="46"/>
        <v>83941</v>
      </c>
      <c r="V67" s="21">
        <f t="shared" si="5"/>
        <v>12776</v>
      </c>
      <c r="W67" s="54">
        <v>0</v>
      </c>
      <c r="X67" s="21">
        <f t="shared" si="40"/>
        <v>5768</v>
      </c>
      <c r="Y67" s="21"/>
      <c r="Z67" s="21"/>
      <c r="AA67" s="21">
        <f t="shared" si="38"/>
        <v>3741</v>
      </c>
      <c r="AB67" s="21"/>
      <c r="AC67" s="21"/>
      <c r="AD67" s="21"/>
      <c r="AE67" s="21">
        <f t="shared" si="19"/>
        <v>358.21111111111111</v>
      </c>
      <c r="AF67" s="24">
        <f t="shared" si="7"/>
        <v>10.500234815278647</v>
      </c>
      <c r="AG67" s="24">
        <f t="shared" si="8"/>
        <v>7.5702097683155918</v>
      </c>
      <c r="AH67" s="24">
        <f t="shared" si="9"/>
        <v>11.068047337278106</v>
      </c>
      <c r="AI67" s="23">
        <f t="shared" si="10"/>
        <v>0.13209673583754666</v>
      </c>
      <c r="AJ67" s="23">
        <f t="shared" si="39"/>
        <v>9.0350173750334134E-2</v>
      </c>
      <c r="AK67" s="23">
        <f t="shared" si="21"/>
        <v>2.7174786943238462E-2</v>
      </c>
      <c r="AL67" s="32">
        <f t="shared" si="22"/>
        <v>0.10908643191332185</v>
      </c>
      <c r="AM67" s="43">
        <f t="shared" si="42"/>
        <v>5650.2857142857147</v>
      </c>
      <c r="AN67" s="43">
        <f t="shared" si="43"/>
        <v>3480.8571428571427</v>
      </c>
      <c r="AO67" s="44">
        <f t="shared" si="44"/>
        <v>1.6232455060329971</v>
      </c>
      <c r="AP67" s="27"/>
      <c r="AQ67" s="21"/>
      <c r="AR67" s="21"/>
      <c r="AS67" s="28"/>
      <c r="AT67" s="28"/>
      <c r="AU67" s="28"/>
      <c r="AV67" s="28"/>
      <c r="AW67" s="28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O67" s="29"/>
      <c r="BP67" s="29"/>
      <c r="BQ67" s="29"/>
      <c r="BR67" s="29"/>
      <c r="BT67" s="27"/>
      <c r="BU67" s="27"/>
      <c r="BV67" s="30"/>
      <c r="BW67" s="30"/>
      <c r="BX67" s="27"/>
      <c r="BY67" s="27"/>
      <c r="BZ67" s="27"/>
      <c r="CA67" s="27"/>
      <c r="CB67" s="27"/>
      <c r="CC67" s="27"/>
      <c r="CD67" s="27"/>
      <c r="CE67" s="27"/>
      <c r="CF67" s="33">
        <f t="shared" si="31"/>
        <v>0.199155524278677</v>
      </c>
      <c r="CG67" s="27"/>
      <c r="CH67" s="27"/>
      <c r="CI67" s="27"/>
      <c r="CJ67" s="27"/>
      <c r="CK67" s="27"/>
      <c r="CL67" s="27"/>
      <c r="CM67" s="27"/>
      <c r="CN67" s="27"/>
      <c r="CO67" s="27"/>
    </row>
    <row r="68" spans="1:93" ht="13">
      <c r="A68" s="18">
        <v>43959</v>
      </c>
      <c r="B68" s="19">
        <f t="shared" si="49"/>
        <v>336</v>
      </c>
      <c r="C68" s="52"/>
      <c r="D68" s="52"/>
      <c r="E68" s="53">
        <v>13112</v>
      </c>
      <c r="F68" s="21">
        <f t="shared" si="26"/>
        <v>9675</v>
      </c>
      <c r="G68" s="22">
        <f t="shared" si="1"/>
        <v>0.73787370347773029</v>
      </c>
      <c r="H68" s="19">
        <f t="shared" si="50"/>
        <v>113</v>
      </c>
      <c r="I68" s="53">
        <v>2494</v>
      </c>
      <c r="J68" s="22">
        <f t="shared" si="2"/>
        <v>0.19020744356314825</v>
      </c>
      <c r="K68" s="22">
        <f t="shared" si="17"/>
        <v>0.72563281931917367</v>
      </c>
      <c r="L68" s="19">
        <f t="shared" si="36"/>
        <v>13</v>
      </c>
      <c r="M68" s="53">
        <v>943</v>
      </c>
      <c r="N68" s="23">
        <f t="shared" ca="1" si="15"/>
        <v>7.1918852959121413E-2</v>
      </c>
      <c r="O68" s="22">
        <f t="shared" si="18"/>
        <v>0.27436718068082633</v>
      </c>
      <c r="P68" s="45">
        <v>29087</v>
      </c>
      <c r="Q68" s="45">
        <v>244480</v>
      </c>
      <c r="R68" s="45"/>
      <c r="S68" s="45">
        <v>143452</v>
      </c>
      <c r="T68" s="45">
        <v>103361</v>
      </c>
      <c r="U68" s="19">
        <f t="shared" si="46"/>
        <v>90249</v>
      </c>
      <c r="V68" s="21">
        <f t="shared" si="5"/>
        <v>13112</v>
      </c>
      <c r="W68" s="54">
        <v>0</v>
      </c>
      <c r="X68" s="21">
        <f t="shared" si="40"/>
        <v>9301</v>
      </c>
      <c r="Y68" s="21"/>
      <c r="Z68" s="21"/>
      <c r="AA68" s="21">
        <f t="shared" si="38"/>
        <v>6644</v>
      </c>
      <c r="AB68" s="21"/>
      <c r="AC68" s="21"/>
      <c r="AD68" s="21"/>
      <c r="AE68" s="21">
        <f t="shared" si="19"/>
        <v>382.81851851851854</v>
      </c>
      <c r="AF68" s="24">
        <f t="shared" si="7"/>
        <v>10.940512507626602</v>
      </c>
      <c r="AG68" s="24">
        <f t="shared" si="8"/>
        <v>7.8829316656497861</v>
      </c>
      <c r="AH68" s="24">
        <f t="shared" si="9"/>
        <v>19.773809523809526</v>
      </c>
      <c r="AI68" s="23">
        <f t="shared" si="10"/>
        <v>0.12685635781387564</v>
      </c>
      <c r="AJ68" s="23">
        <f t="shared" si="39"/>
        <v>5.0571944611679714E-2</v>
      </c>
      <c r="AK68" s="23">
        <f t="shared" si="21"/>
        <v>2.6299311208515967E-2</v>
      </c>
      <c r="AL68" s="32">
        <f t="shared" si="22"/>
        <v>9.5477761622488166E-2</v>
      </c>
      <c r="AM68" s="43">
        <f t="shared" si="42"/>
        <v>5878.1428571428569</v>
      </c>
      <c r="AN68" s="43">
        <f t="shared" si="43"/>
        <v>3831.8571428571427</v>
      </c>
      <c r="AO68" s="44">
        <f t="shared" si="44"/>
        <v>1.5340193117846623</v>
      </c>
      <c r="AP68" s="27"/>
      <c r="AQ68" s="21"/>
      <c r="AR68" s="21"/>
      <c r="AS68" s="28"/>
      <c r="AT68" s="28"/>
      <c r="AU68" s="28"/>
      <c r="AV68" s="28"/>
      <c r="AW68" s="28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O68" s="29"/>
      <c r="BP68" s="29"/>
      <c r="BQ68" s="29"/>
      <c r="BR68" s="29"/>
      <c r="BT68" s="27"/>
      <c r="BU68" s="27"/>
      <c r="BV68" s="30"/>
      <c r="BW68" s="30"/>
      <c r="BX68" s="27"/>
      <c r="BY68" s="27"/>
      <c r="BZ68" s="27"/>
      <c r="CA68" s="27"/>
      <c r="CB68" s="27"/>
      <c r="CC68" s="27"/>
      <c r="CD68" s="27"/>
      <c r="CE68" s="27"/>
      <c r="CF68" s="33">
        <f t="shared" si="31"/>
        <v>0.17024128686327078</v>
      </c>
      <c r="CG68" s="27"/>
      <c r="CH68" s="27"/>
      <c r="CI68" s="27"/>
      <c r="CJ68" s="27"/>
      <c r="CK68" s="27"/>
      <c r="CL68" s="27"/>
      <c r="CM68" s="27"/>
      <c r="CN68" s="27"/>
      <c r="CO68" s="27"/>
    </row>
    <row r="69" spans="1:93" ht="13">
      <c r="A69" s="18">
        <v>43960</v>
      </c>
      <c r="B69" s="19">
        <f t="shared" si="49"/>
        <v>533</v>
      </c>
      <c r="C69" s="52"/>
      <c r="D69" s="52"/>
      <c r="E69" s="53">
        <v>13645</v>
      </c>
      <c r="F69" s="21">
        <f t="shared" si="26"/>
        <v>10079</v>
      </c>
      <c r="G69" s="22">
        <f t="shared" si="1"/>
        <v>0.73865884939538295</v>
      </c>
      <c r="H69" s="19">
        <f t="shared" si="50"/>
        <v>113</v>
      </c>
      <c r="I69" s="53">
        <v>2607</v>
      </c>
      <c r="J69" s="22">
        <f t="shared" si="2"/>
        <v>0.19105899596921949</v>
      </c>
      <c r="K69" s="22">
        <f t="shared" si="17"/>
        <v>0.7310712282669658</v>
      </c>
      <c r="L69" s="19">
        <f t="shared" si="36"/>
        <v>16</v>
      </c>
      <c r="M69" s="53">
        <v>959</v>
      </c>
      <c r="N69" s="23">
        <f t="shared" ca="1" si="15"/>
        <v>7.0282154635397581E-2</v>
      </c>
      <c r="O69" s="22">
        <f t="shared" si="18"/>
        <v>0.2689287717330342</v>
      </c>
      <c r="P69" s="45">
        <v>29690</v>
      </c>
      <c r="Q69" s="45">
        <v>246847</v>
      </c>
      <c r="R69" s="45"/>
      <c r="S69" s="45">
        <v>150887</v>
      </c>
      <c r="T69" s="45">
        <v>108699</v>
      </c>
      <c r="U69" s="19">
        <f t="shared" si="46"/>
        <v>95054</v>
      </c>
      <c r="V69" s="21">
        <f t="shared" si="5"/>
        <v>13645</v>
      </c>
      <c r="W69" s="54">
        <v>0</v>
      </c>
      <c r="X69" s="21">
        <f t="shared" si="40"/>
        <v>7435</v>
      </c>
      <c r="Y69" s="21"/>
      <c r="Z69" s="21"/>
      <c r="AA69" s="21">
        <f t="shared" si="38"/>
        <v>5338</v>
      </c>
      <c r="AB69" s="21"/>
      <c r="AC69" s="21"/>
      <c r="AD69" s="21"/>
      <c r="AE69" s="21">
        <f t="shared" si="19"/>
        <v>402.5888888888889</v>
      </c>
      <c r="AF69" s="24">
        <f t="shared" si="7"/>
        <v>11.058043239281789</v>
      </c>
      <c r="AG69" s="24">
        <f t="shared" si="8"/>
        <v>7.9662147306705755</v>
      </c>
      <c r="AH69" s="24">
        <f t="shared" si="9"/>
        <v>10.01500938086304</v>
      </c>
      <c r="AI69" s="23">
        <f t="shared" si="10"/>
        <v>0.1255301336718829</v>
      </c>
      <c r="AJ69" s="23">
        <f t="shared" si="39"/>
        <v>9.9850131135256648E-2</v>
      </c>
      <c r="AK69" s="23">
        <f t="shared" si="21"/>
        <v>4.064978645515558E-2</v>
      </c>
      <c r="AL69" s="32">
        <f t="shared" si="22"/>
        <v>9.718705559987513E-2</v>
      </c>
      <c r="AM69" s="43">
        <f t="shared" si="42"/>
        <v>6134.8571428571431</v>
      </c>
      <c r="AN69" s="43">
        <f t="shared" si="43"/>
        <v>4118.7142857142853</v>
      </c>
      <c r="AO69" s="44">
        <f t="shared" si="44"/>
        <v>1.4895078214421977</v>
      </c>
      <c r="AP69" s="27"/>
      <c r="AQ69" s="21"/>
      <c r="AR69" s="21"/>
      <c r="AS69" s="28"/>
      <c r="AT69" s="28"/>
      <c r="AU69" s="28"/>
      <c r="AV69" s="28"/>
      <c r="AW69" s="28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O69" s="29"/>
      <c r="BP69" s="29"/>
      <c r="BQ69" s="29"/>
      <c r="BR69" s="29"/>
      <c r="BT69" s="27"/>
      <c r="BU69" s="27"/>
      <c r="BV69" s="30"/>
      <c r="BW69" s="30"/>
      <c r="BX69" s="27"/>
      <c r="BY69" s="27"/>
      <c r="BZ69" s="27"/>
      <c r="CA69" s="27"/>
      <c r="CB69" s="27"/>
      <c r="CC69" s="27"/>
      <c r="CD69" s="27"/>
      <c r="CE69" s="27"/>
      <c r="CF69" s="33">
        <f t="shared" si="31"/>
        <v>0.15271565495207667</v>
      </c>
      <c r="CG69" s="27"/>
      <c r="CH69" s="27"/>
      <c r="CI69" s="27"/>
      <c r="CJ69" s="27"/>
      <c r="CK69" s="27"/>
      <c r="CL69" s="27"/>
      <c r="CM69" s="27"/>
      <c r="CN69" s="27"/>
      <c r="CO69" s="27"/>
    </row>
    <row r="70" spans="1:93" ht="13">
      <c r="A70" s="18">
        <v>43961</v>
      </c>
      <c r="B70" s="19">
        <f t="shared" si="49"/>
        <v>387</v>
      </c>
      <c r="C70" s="52"/>
      <c r="D70" s="52"/>
      <c r="E70" s="53">
        <v>14032</v>
      </c>
      <c r="F70" s="21">
        <f t="shared" si="26"/>
        <v>10361</v>
      </c>
      <c r="G70" s="22">
        <f t="shared" si="1"/>
        <v>0.73838369441277085</v>
      </c>
      <c r="H70" s="19">
        <f t="shared" si="50"/>
        <v>91</v>
      </c>
      <c r="I70" s="53">
        <v>2698</v>
      </c>
      <c r="J70" s="22">
        <f t="shared" si="2"/>
        <v>0.19227480045610035</v>
      </c>
      <c r="K70" s="22">
        <f t="shared" si="17"/>
        <v>0.73494960501225826</v>
      </c>
      <c r="L70" s="19">
        <f t="shared" si="36"/>
        <v>14</v>
      </c>
      <c r="M70" s="53">
        <v>973</v>
      </c>
      <c r="N70" s="23">
        <f t="shared" ca="1" si="15"/>
        <v>6.9341505131128842E-2</v>
      </c>
      <c r="O70" s="22">
        <f t="shared" si="18"/>
        <v>0.26505039498774174</v>
      </c>
      <c r="P70" s="45">
        <v>30317</v>
      </c>
      <c r="Q70" s="45">
        <v>248690</v>
      </c>
      <c r="R70" s="45"/>
      <c r="S70" s="45">
        <v>158273</v>
      </c>
      <c r="T70" s="45">
        <v>113452</v>
      </c>
      <c r="U70" s="19">
        <f t="shared" si="46"/>
        <v>99420</v>
      </c>
      <c r="V70" s="21">
        <f t="shared" si="5"/>
        <v>14032</v>
      </c>
      <c r="W70" s="54">
        <v>0</v>
      </c>
      <c r="X70" s="21">
        <f t="shared" si="40"/>
        <v>7386</v>
      </c>
      <c r="Y70" s="21"/>
      <c r="Z70" s="21"/>
      <c r="AA70" s="21">
        <f t="shared" si="38"/>
        <v>4753</v>
      </c>
      <c r="AB70" s="21"/>
      <c r="AC70" s="21"/>
      <c r="AD70" s="21"/>
      <c r="AE70" s="21">
        <f t="shared" si="19"/>
        <v>420.19259259259258</v>
      </c>
      <c r="AF70" s="24">
        <f t="shared" si="7"/>
        <v>11.279432725199545</v>
      </c>
      <c r="AG70" s="24">
        <f t="shared" si="8"/>
        <v>8.0852337514253136</v>
      </c>
      <c r="AH70" s="24">
        <f t="shared" si="9"/>
        <v>12.281653746770026</v>
      </c>
      <c r="AI70" s="23">
        <f t="shared" si="10"/>
        <v>0.12368226210203434</v>
      </c>
      <c r="AJ70" s="23">
        <f t="shared" si="39"/>
        <v>8.1422259625499691E-2</v>
      </c>
      <c r="AK70" s="23">
        <f t="shared" si="21"/>
        <v>2.8362037376328326E-2</v>
      </c>
      <c r="AL70" s="32">
        <f t="shared" si="22"/>
        <v>9.329829172141918E-2</v>
      </c>
      <c r="AM70" s="43">
        <f t="shared" si="42"/>
        <v>6472.5714285714284</v>
      </c>
      <c r="AN70" s="43">
        <f t="shared" si="43"/>
        <v>4348.5714285714284</v>
      </c>
      <c r="AO70" s="44">
        <f t="shared" si="44"/>
        <v>1.4884362680683312</v>
      </c>
      <c r="AP70" s="27"/>
      <c r="AQ70" s="21"/>
      <c r="AR70" s="21"/>
      <c r="AS70" s="28"/>
      <c r="AT70" s="28"/>
      <c r="AU70" s="28"/>
      <c r="AV70" s="28"/>
      <c r="AW70" s="28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O70" s="29"/>
      <c r="BP70" s="29"/>
      <c r="BQ70" s="29"/>
      <c r="BR70" s="29"/>
      <c r="BT70" s="27"/>
      <c r="BU70" s="27"/>
      <c r="BV70" s="30"/>
      <c r="BW70" s="30"/>
      <c r="BX70" s="27"/>
      <c r="BY70" s="27"/>
      <c r="BZ70" s="27"/>
      <c r="CA70" s="27"/>
      <c r="CB70" s="27"/>
      <c r="CC70" s="27"/>
      <c r="CD70" s="27"/>
      <c r="CE70" s="27"/>
      <c r="CF70" s="33">
        <f t="shared" si="31"/>
        <v>0.14456316781898176</v>
      </c>
      <c r="CG70" s="27"/>
      <c r="CH70" s="27"/>
      <c r="CI70" s="27"/>
      <c r="CJ70" s="27"/>
      <c r="CK70" s="27"/>
      <c r="CL70" s="27"/>
      <c r="CM70" s="27"/>
      <c r="CN70" s="27"/>
      <c r="CO70" s="27"/>
    </row>
    <row r="71" spans="1:93" ht="13">
      <c r="A71" s="18">
        <v>43962</v>
      </c>
      <c r="B71" s="19">
        <f t="shared" si="49"/>
        <v>233</v>
      </c>
      <c r="C71" s="52"/>
      <c r="D71" s="52"/>
      <c r="E71" s="53">
        <v>14265</v>
      </c>
      <c r="F71" s="21">
        <f t="shared" si="26"/>
        <v>10393</v>
      </c>
      <c r="G71" s="22">
        <f t="shared" si="1"/>
        <v>0.72856642131090077</v>
      </c>
      <c r="H71" s="19">
        <f t="shared" si="50"/>
        <v>183</v>
      </c>
      <c r="I71" s="53">
        <v>2881</v>
      </c>
      <c r="J71" s="22">
        <f t="shared" si="2"/>
        <v>0.20196284612688398</v>
      </c>
      <c r="K71" s="22">
        <f t="shared" si="17"/>
        <v>0.74405991735537191</v>
      </c>
      <c r="L71" s="19">
        <f t="shared" si="36"/>
        <v>18</v>
      </c>
      <c r="M71" s="53">
        <v>991</v>
      </c>
      <c r="N71" s="23">
        <f t="shared" ca="1" si="15"/>
        <v>6.9470732562215212E-2</v>
      </c>
      <c r="O71" s="22">
        <f t="shared" si="18"/>
        <v>0.25594008264462809</v>
      </c>
      <c r="P71" s="45">
        <v>31994</v>
      </c>
      <c r="Q71" s="45">
        <v>249105</v>
      </c>
      <c r="R71" s="45"/>
      <c r="S71" s="45">
        <v>161351</v>
      </c>
      <c r="T71" s="45">
        <v>116358</v>
      </c>
      <c r="U71" s="19">
        <f t="shared" si="46"/>
        <v>102093</v>
      </c>
      <c r="V71" s="21">
        <f t="shared" si="5"/>
        <v>14265</v>
      </c>
      <c r="W71" s="54">
        <v>0</v>
      </c>
      <c r="X71" s="21">
        <f t="shared" si="40"/>
        <v>3078</v>
      </c>
      <c r="Y71" s="21"/>
      <c r="Z71" s="21"/>
      <c r="AA71" s="21">
        <f t="shared" si="38"/>
        <v>2906</v>
      </c>
      <c r="AB71" s="21"/>
      <c r="AC71" s="21"/>
      <c r="AD71" s="21"/>
      <c r="AE71" s="21">
        <f t="shared" si="19"/>
        <v>430.95555555555558</v>
      </c>
      <c r="AF71" s="24">
        <f t="shared" si="7"/>
        <v>11.310970907816333</v>
      </c>
      <c r="AG71" s="24">
        <f t="shared" si="8"/>
        <v>8.1568874868559416</v>
      </c>
      <c r="AH71" s="24">
        <f t="shared" si="9"/>
        <v>12.472103004291846</v>
      </c>
      <c r="AI71" s="23">
        <f t="shared" si="10"/>
        <v>0.12259578198318981</v>
      </c>
      <c r="AJ71" s="23">
        <f t="shared" si="39"/>
        <v>8.0178940123881617E-2</v>
      </c>
      <c r="AK71" s="23">
        <f t="shared" si="21"/>
        <v>1.6604903078677308E-2</v>
      </c>
      <c r="AL71" s="32">
        <f t="shared" si="22"/>
        <v>8.8391589926395356E-2</v>
      </c>
      <c r="AM71" s="43">
        <f t="shared" si="42"/>
        <v>6355.7142857142853</v>
      </c>
      <c r="AN71" s="43">
        <f t="shared" si="43"/>
        <v>4328.1428571428569</v>
      </c>
      <c r="AO71" s="44">
        <f t="shared" si="44"/>
        <v>1.4684622239825724</v>
      </c>
      <c r="AP71" s="55"/>
      <c r="AQ71" s="21"/>
      <c r="AR71" s="21"/>
      <c r="AS71" s="56"/>
      <c r="AT71" s="56"/>
      <c r="AU71" s="56"/>
      <c r="AV71" s="56"/>
      <c r="AW71" s="56"/>
      <c r="AX71" s="57"/>
      <c r="AY71" s="57"/>
      <c r="AZ71" s="57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57"/>
      <c r="BN71" s="57"/>
      <c r="BO71" s="29"/>
      <c r="BP71" s="29"/>
      <c r="BQ71" s="29"/>
      <c r="BR71" s="29"/>
      <c r="BS71" s="57"/>
      <c r="BT71" s="55">
        <f t="shared" ref="BT71:BT216" si="51">SUM(AA65:AA71)/COUNT(AA65:AA71)</f>
        <v>4328.1428571428569</v>
      </c>
      <c r="BU71" s="33">
        <f t="shared" ref="BU71:BU216" si="52">SUM(B65:B71)/SUM(AA65:AA71)</f>
        <v>8.8391589926395356E-2</v>
      </c>
      <c r="BV71" s="30"/>
      <c r="BW71" s="30"/>
      <c r="BX71" s="27"/>
      <c r="BY71" s="27"/>
      <c r="BZ71" s="27"/>
      <c r="CA71" s="27"/>
      <c r="CB71" s="27"/>
      <c r="CC71" s="27"/>
      <c r="CD71" s="27"/>
      <c r="CE71" s="27"/>
      <c r="CF71" s="33">
        <f t="shared" si="31"/>
        <v>0.13063583815028901</v>
      </c>
      <c r="CG71" s="27"/>
      <c r="CH71" s="27"/>
      <c r="CI71" s="27"/>
      <c r="CJ71" s="27"/>
      <c r="CK71" s="27"/>
      <c r="CL71" s="27"/>
      <c r="CM71" s="27"/>
      <c r="CN71" s="27"/>
      <c r="CO71" s="27"/>
    </row>
    <row r="72" spans="1:93" ht="13">
      <c r="A72" s="18">
        <v>43963</v>
      </c>
      <c r="B72" s="19">
        <f t="shared" si="49"/>
        <v>484</v>
      </c>
      <c r="C72" s="52"/>
      <c r="D72" s="52"/>
      <c r="E72" s="53">
        <v>14749</v>
      </c>
      <c r="F72" s="21">
        <f t="shared" si="26"/>
        <v>10679</v>
      </c>
      <c r="G72" s="22">
        <f t="shared" si="1"/>
        <v>0.72404908807376767</v>
      </c>
      <c r="H72" s="19">
        <f t="shared" si="50"/>
        <v>182</v>
      </c>
      <c r="I72" s="53">
        <v>3063</v>
      </c>
      <c r="J72" s="22">
        <f t="shared" si="2"/>
        <v>0.20767509661671979</v>
      </c>
      <c r="K72" s="22">
        <f t="shared" si="17"/>
        <v>0.7525798525798526</v>
      </c>
      <c r="L72" s="19">
        <f t="shared" si="36"/>
        <v>16</v>
      </c>
      <c r="M72" s="53">
        <v>1007</v>
      </c>
      <c r="N72" s="23">
        <f t="shared" ca="1" si="15"/>
        <v>6.8275815309512503E-2</v>
      </c>
      <c r="O72" s="22">
        <f t="shared" si="18"/>
        <v>0.24742014742014742</v>
      </c>
      <c r="P72" s="45">
        <v>32147</v>
      </c>
      <c r="Q72" s="45">
        <v>251861</v>
      </c>
      <c r="R72" s="45"/>
      <c r="S72" s="45">
        <v>165128</v>
      </c>
      <c r="T72" s="45">
        <v>119728</v>
      </c>
      <c r="U72" s="19">
        <f t="shared" si="46"/>
        <v>104979</v>
      </c>
      <c r="V72" s="21">
        <f t="shared" si="5"/>
        <v>14749</v>
      </c>
      <c r="W72" s="54">
        <v>0</v>
      </c>
      <c r="X72" s="21">
        <f t="shared" si="40"/>
        <v>3777</v>
      </c>
      <c r="Y72" s="21"/>
      <c r="Z72" s="21"/>
      <c r="AA72" s="21">
        <f t="shared" si="38"/>
        <v>3370</v>
      </c>
      <c r="AB72" s="21"/>
      <c r="AC72" s="21"/>
      <c r="AD72" s="21"/>
      <c r="AE72" s="21">
        <f t="shared" si="19"/>
        <v>443.43703703703704</v>
      </c>
      <c r="AF72" s="24">
        <f t="shared" si="7"/>
        <v>11.195877686622822</v>
      </c>
      <c r="AG72" s="24">
        <f t="shared" si="8"/>
        <v>8.1177028951115329</v>
      </c>
      <c r="AH72" s="24">
        <f t="shared" si="9"/>
        <v>6.9628099173553721</v>
      </c>
      <c r="AI72" s="23">
        <f t="shared" si="10"/>
        <v>0.12318755846585594</v>
      </c>
      <c r="AJ72" s="23">
        <f t="shared" si="39"/>
        <v>0.14362017804154303</v>
      </c>
      <c r="AK72" s="23">
        <f t="shared" si="21"/>
        <v>3.3929197336137397E-2</v>
      </c>
      <c r="AL72" s="32">
        <f t="shared" si="22"/>
        <v>8.6936761459550704E-2</v>
      </c>
      <c r="AM72" s="43">
        <f t="shared" si="42"/>
        <v>6225.8571428571431</v>
      </c>
      <c r="AN72" s="43">
        <f t="shared" si="43"/>
        <v>4400.5714285714284</v>
      </c>
      <c r="AO72" s="44">
        <f t="shared" si="44"/>
        <v>1.4147837943124271</v>
      </c>
      <c r="AP72" s="55"/>
      <c r="AQ72" s="21"/>
      <c r="AR72" s="21"/>
      <c r="AS72" s="56"/>
      <c r="AT72" s="56"/>
      <c r="AU72" s="56"/>
      <c r="AV72" s="56"/>
      <c r="AW72" s="56"/>
      <c r="AX72" s="57"/>
      <c r="AY72" s="57"/>
      <c r="AZ72" s="57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57"/>
      <c r="BN72" s="57"/>
      <c r="BO72" s="29"/>
      <c r="BP72" s="29"/>
      <c r="BQ72" s="29"/>
      <c r="BR72" s="29"/>
      <c r="BS72" s="57"/>
      <c r="BT72" s="55">
        <f t="shared" si="51"/>
        <v>4400.5714285714284</v>
      </c>
      <c r="BU72" s="33">
        <f t="shared" si="52"/>
        <v>8.6936761459550704E-2</v>
      </c>
      <c r="BV72" s="30"/>
      <c r="BW72" s="30"/>
      <c r="BX72" s="27"/>
      <c r="BY72" s="27"/>
      <c r="BZ72" s="27"/>
      <c r="CA72" s="27"/>
      <c r="CB72" s="27"/>
      <c r="CC72" s="27"/>
      <c r="CD72" s="27"/>
      <c r="CE72" s="27"/>
      <c r="CF72" s="33">
        <f t="shared" si="31"/>
        <v>0.12935323383084577</v>
      </c>
      <c r="CG72" s="27"/>
      <c r="CH72" s="27"/>
      <c r="CI72" s="27"/>
      <c r="CJ72" s="27"/>
      <c r="CK72" s="27"/>
      <c r="CL72" s="27"/>
      <c r="CM72" s="27"/>
      <c r="CN72" s="27"/>
      <c r="CO72" s="27"/>
    </row>
    <row r="73" spans="1:93" ht="13">
      <c r="A73" s="18">
        <v>43964</v>
      </c>
      <c r="B73" s="19">
        <f t="shared" si="49"/>
        <v>689</v>
      </c>
      <c r="C73" s="52"/>
      <c r="D73" s="52"/>
      <c r="E73" s="53">
        <v>15438</v>
      </c>
      <c r="F73" s="21">
        <f t="shared" si="26"/>
        <v>11123</v>
      </c>
      <c r="G73" s="22">
        <f t="shared" si="1"/>
        <v>0.72049488275683382</v>
      </c>
      <c r="H73" s="19">
        <f t="shared" si="50"/>
        <v>224</v>
      </c>
      <c r="I73" s="53">
        <v>3287</v>
      </c>
      <c r="J73" s="22">
        <f t="shared" si="2"/>
        <v>0.21291618085244202</v>
      </c>
      <c r="K73" s="22">
        <f t="shared" si="17"/>
        <v>0.76176129779837776</v>
      </c>
      <c r="L73" s="19">
        <f t="shared" si="36"/>
        <v>21</v>
      </c>
      <c r="M73" s="53">
        <v>1028</v>
      </c>
      <c r="N73" s="23">
        <f t="shared" ca="1" si="15"/>
        <v>6.658893639072419E-2</v>
      </c>
      <c r="O73" s="22">
        <f t="shared" si="18"/>
        <v>0.23823870220162224</v>
      </c>
      <c r="P73" s="45">
        <v>33042</v>
      </c>
      <c r="Q73" s="45">
        <v>256299</v>
      </c>
      <c r="R73" s="45"/>
      <c r="S73" s="45">
        <v>169195</v>
      </c>
      <c r="T73" s="45">
        <v>123572</v>
      </c>
      <c r="U73" s="19">
        <f t="shared" si="46"/>
        <v>108134</v>
      </c>
      <c r="V73" s="21">
        <f t="shared" si="5"/>
        <v>15438</v>
      </c>
      <c r="W73" s="54">
        <v>0</v>
      </c>
      <c r="X73" s="21">
        <f t="shared" si="40"/>
        <v>4067</v>
      </c>
      <c r="Y73" s="21"/>
      <c r="Z73" s="21"/>
      <c r="AA73" s="21">
        <f t="shared" si="38"/>
        <v>3844</v>
      </c>
      <c r="AB73" s="21"/>
      <c r="AC73" s="21"/>
      <c r="AD73" s="21"/>
      <c r="AE73" s="21">
        <f t="shared" si="19"/>
        <v>457.6740740740741</v>
      </c>
      <c r="AF73" s="24">
        <f t="shared" si="7"/>
        <v>10.959645031739862</v>
      </c>
      <c r="AG73" s="24">
        <f t="shared" si="8"/>
        <v>8.0044047156367402</v>
      </c>
      <c r="AH73" s="24">
        <f t="shared" si="9"/>
        <v>5.5791001451378808</v>
      </c>
      <c r="AI73" s="23">
        <f t="shared" si="10"/>
        <v>0.12493121419091703</v>
      </c>
      <c r="AJ73" s="23">
        <f t="shared" si="39"/>
        <v>0.17924037460978148</v>
      </c>
      <c r="AK73" s="23">
        <f t="shared" si="21"/>
        <v>4.6715031527561193E-2</v>
      </c>
      <c r="AL73" s="32">
        <f t="shared" si="22"/>
        <v>9.8052032945483064E-2</v>
      </c>
      <c r="AM73" s="43">
        <f t="shared" si="42"/>
        <v>5830.2857142857147</v>
      </c>
      <c r="AN73" s="43">
        <f t="shared" si="43"/>
        <v>4370.8571428571431</v>
      </c>
      <c r="AO73" s="44">
        <f t="shared" si="44"/>
        <v>1.3338998561903517</v>
      </c>
      <c r="AP73" s="55"/>
      <c r="AQ73" s="21"/>
      <c r="AR73" s="21"/>
      <c r="AS73" s="56"/>
      <c r="AT73" s="56"/>
      <c r="AU73" s="56"/>
      <c r="AV73" s="56"/>
      <c r="AW73" s="56"/>
      <c r="AX73" s="57"/>
      <c r="AY73" s="57"/>
      <c r="AZ73" s="57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57"/>
      <c r="BN73" s="57"/>
      <c r="BO73" s="29"/>
      <c r="BP73" s="29"/>
      <c r="BQ73" s="29"/>
      <c r="BR73" s="29"/>
      <c r="BS73" s="57"/>
      <c r="BT73" s="55">
        <f t="shared" si="51"/>
        <v>4370.8571428571431</v>
      </c>
      <c r="BU73" s="33">
        <f t="shared" si="52"/>
        <v>9.8052032945483064E-2</v>
      </c>
      <c r="BV73" s="30"/>
      <c r="BW73" s="30"/>
      <c r="BX73" s="27"/>
      <c r="BY73" s="27"/>
      <c r="BZ73" s="27"/>
      <c r="CA73" s="27"/>
      <c r="CB73" s="27"/>
      <c r="CC73" s="27"/>
      <c r="CD73" s="27"/>
      <c r="CE73" s="27"/>
      <c r="CF73" s="33">
        <f t="shared" si="31"/>
        <v>0.12869198312236288</v>
      </c>
      <c r="CG73" s="27"/>
      <c r="CH73" s="27"/>
      <c r="CI73" s="27"/>
      <c r="CJ73" s="27"/>
      <c r="CK73" s="27"/>
      <c r="CL73" s="27"/>
      <c r="CM73" s="27"/>
      <c r="CN73" s="27"/>
      <c r="CO73" s="27"/>
    </row>
    <row r="74" spans="1:93" ht="13">
      <c r="A74" s="18">
        <v>43965</v>
      </c>
      <c r="B74" s="19">
        <f t="shared" si="49"/>
        <v>568</v>
      </c>
      <c r="C74" s="52"/>
      <c r="D74" s="52"/>
      <c r="E74" s="53">
        <v>16006</v>
      </c>
      <c r="F74" s="21">
        <f t="shared" si="26"/>
        <v>11445</v>
      </c>
      <c r="G74" s="22">
        <f t="shared" si="1"/>
        <v>0.71504435836561286</v>
      </c>
      <c r="H74" s="19">
        <f t="shared" si="50"/>
        <v>231</v>
      </c>
      <c r="I74" s="53">
        <v>3518</v>
      </c>
      <c r="J74" s="22">
        <f t="shared" si="2"/>
        <v>0.21979257778333125</v>
      </c>
      <c r="K74" s="22">
        <f t="shared" si="17"/>
        <v>0.77132207849155887</v>
      </c>
      <c r="L74" s="19">
        <f t="shared" si="36"/>
        <v>15</v>
      </c>
      <c r="M74" s="53">
        <v>1043</v>
      </c>
      <c r="N74" s="23">
        <f t="shared" ca="1" si="15"/>
        <v>6.5163063851055858E-2</v>
      </c>
      <c r="O74" s="22">
        <f t="shared" si="18"/>
        <v>0.22867792150844113</v>
      </c>
      <c r="P74" s="45">
        <v>33672</v>
      </c>
      <c r="Q74" s="45">
        <v>258639</v>
      </c>
      <c r="R74" s="45"/>
      <c r="S74" s="45">
        <v>173690</v>
      </c>
      <c r="T74" s="45">
        <v>127813</v>
      </c>
      <c r="U74" s="19">
        <f t="shared" si="46"/>
        <v>111807</v>
      </c>
      <c r="V74" s="21">
        <f t="shared" si="5"/>
        <v>16006</v>
      </c>
      <c r="W74" s="54">
        <v>0</v>
      </c>
      <c r="X74" s="21">
        <f t="shared" si="40"/>
        <v>4495</v>
      </c>
      <c r="Y74" s="21"/>
      <c r="Z74" s="21"/>
      <c r="AA74" s="21">
        <f t="shared" si="38"/>
        <v>4241</v>
      </c>
      <c r="AB74" s="21"/>
      <c r="AC74" s="21"/>
      <c r="AD74" s="21"/>
      <c r="AE74" s="21">
        <f t="shared" si="19"/>
        <v>473.3814814814815</v>
      </c>
      <c r="AF74" s="24">
        <f t="shared" si="7"/>
        <v>10.851555666625016</v>
      </c>
      <c r="AG74" s="24">
        <f t="shared" si="8"/>
        <v>7.9853180057478443</v>
      </c>
      <c r="AH74" s="24">
        <f t="shared" si="9"/>
        <v>7.466549295774648</v>
      </c>
      <c r="AI74" s="23">
        <f t="shared" si="10"/>
        <v>0.12522982795177329</v>
      </c>
      <c r="AJ74" s="23">
        <f t="shared" si="39"/>
        <v>0.13393067672718698</v>
      </c>
      <c r="AK74" s="23">
        <f t="shared" si="21"/>
        <v>3.6792330612773677E-2</v>
      </c>
      <c r="AL74" s="32">
        <f t="shared" si="22"/>
        <v>0.10387188062773348</v>
      </c>
      <c r="AM74" s="43">
        <f t="shared" si="42"/>
        <v>5648.4285714285716</v>
      </c>
      <c r="AN74" s="43">
        <f t="shared" si="43"/>
        <v>4442.2857142857147</v>
      </c>
      <c r="AO74" s="44">
        <f t="shared" si="44"/>
        <v>1.2715140210959608</v>
      </c>
      <c r="AP74" s="55"/>
      <c r="AQ74" s="21"/>
      <c r="AR74" s="21"/>
      <c r="AS74" s="56"/>
      <c r="AT74" s="56"/>
      <c r="AU74" s="56"/>
      <c r="AV74" s="56"/>
      <c r="AW74" s="56"/>
      <c r="AX74" s="57"/>
      <c r="AY74" s="57"/>
      <c r="AZ74" s="57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57"/>
      <c r="BN74" s="57"/>
      <c r="BO74" s="29"/>
      <c r="BP74" s="29"/>
      <c r="BQ74" s="29"/>
      <c r="BR74" s="29"/>
      <c r="BS74" s="57"/>
      <c r="BT74" s="55">
        <f t="shared" si="51"/>
        <v>4442.2857142857147</v>
      </c>
      <c r="BU74" s="33">
        <f t="shared" si="52"/>
        <v>0.10387188062773348</v>
      </c>
      <c r="BV74" s="30"/>
      <c r="BW74" s="30"/>
      <c r="BX74" s="27"/>
      <c r="BY74" s="27"/>
      <c r="BZ74" s="27"/>
      <c r="CA74" s="27"/>
      <c r="CB74" s="27"/>
      <c r="CC74" s="27"/>
      <c r="CD74" s="27"/>
      <c r="CE74" s="27"/>
      <c r="CF74" s="33">
        <f t="shared" si="31"/>
        <v>0.12575150300601201</v>
      </c>
      <c r="CG74" s="27"/>
      <c r="CH74" s="27"/>
      <c r="CI74" s="27"/>
      <c r="CJ74" s="27"/>
      <c r="CK74" s="27"/>
      <c r="CL74" s="27"/>
      <c r="CM74" s="27"/>
      <c r="CN74" s="27"/>
      <c r="CO74" s="27"/>
    </row>
    <row r="75" spans="1:93" ht="13">
      <c r="A75" s="18">
        <v>43966</v>
      </c>
      <c r="B75" s="19">
        <f t="shared" si="49"/>
        <v>490</v>
      </c>
      <c r="C75" s="52"/>
      <c r="D75" s="52"/>
      <c r="E75" s="53">
        <v>16496</v>
      </c>
      <c r="F75" s="21">
        <f t="shared" si="26"/>
        <v>11617</v>
      </c>
      <c r="G75" s="22">
        <f t="shared" si="1"/>
        <v>0.70423132880698347</v>
      </c>
      <c r="H75" s="19">
        <f t="shared" si="50"/>
        <v>285</v>
      </c>
      <c r="I75" s="53">
        <v>3803</v>
      </c>
      <c r="J75" s="22">
        <f t="shared" si="2"/>
        <v>0.23054073714839962</v>
      </c>
      <c r="K75" s="22">
        <f t="shared" si="17"/>
        <v>0.77946300471408081</v>
      </c>
      <c r="L75" s="19">
        <f t="shared" si="36"/>
        <v>33</v>
      </c>
      <c r="M75" s="53">
        <v>1076</v>
      </c>
      <c r="N75" s="23">
        <f t="shared" ca="1" si="15"/>
        <v>6.5227934044616881E-2</v>
      </c>
      <c r="O75" s="22">
        <f t="shared" si="18"/>
        <v>0.22053699528591925</v>
      </c>
      <c r="P75" s="45">
        <v>34360</v>
      </c>
      <c r="Q75" s="45">
        <v>262919</v>
      </c>
      <c r="R75" s="45"/>
      <c r="S75" s="45">
        <v>178602</v>
      </c>
      <c r="T75" s="45">
        <v>132060</v>
      </c>
      <c r="U75" s="19">
        <f t="shared" si="46"/>
        <v>115564</v>
      </c>
      <c r="V75" s="21">
        <f t="shared" si="5"/>
        <v>16496</v>
      </c>
      <c r="W75" s="54">
        <v>0</v>
      </c>
      <c r="X75" s="21">
        <f t="shared" si="40"/>
        <v>4912</v>
      </c>
      <c r="Y75" s="21"/>
      <c r="Z75" s="21"/>
      <c r="AA75" s="21">
        <f t="shared" si="38"/>
        <v>4247</v>
      </c>
      <c r="AB75" s="21"/>
      <c r="AC75" s="21"/>
      <c r="AD75" s="21"/>
      <c r="AE75" s="21">
        <f t="shared" si="19"/>
        <v>489.11111111111109</v>
      </c>
      <c r="AF75" s="24">
        <f t="shared" si="7"/>
        <v>10.826988360814743</v>
      </c>
      <c r="AG75" s="24">
        <f t="shared" si="8"/>
        <v>8.0055771096023278</v>
      </c>
      <c r="AH75" s="24">
        <f t="shared" si="9"/>
        <v>8.6673469387755109</v>
      </c>
      <c r="AI75" s="23">
        <f t="shared" si="10"/>
        <v>0.12491291837043768</v>
      </c>
      <c r="AJ75" s="23">
        <f t="shared" si="39"/>
        <v>0.11537555921827172</v>
      </c>
      <c r="AK75" s="23">
        <f t="shared" si="21"/>
        <v>3.0613519930026239E-2</v>
      </c>
      <c r="AL75" s="32">
        <f t="shared" si="22"/>
        <v>0.11791351615038852</v>
      </c>
      <c r="AM75" s="43">
        <f t="shared" si="42"/>
        <v>5021.4285714285716</v>
      </c>
      <c r="AN75" s="43">
        <f t="shared" si="43"/>
        <v>4099.8571428571431</v>
      </c>
      <c r="AO75" s="44">
        <f t="shared" si="44"/>
        <v>1.2247813512665946</v>
      </c>
      <c r="AP75" s="55"/>
      <c r="AQ75" s="21"/>
      <c r="AR75" s="21"/>
      <c r="AS75" s="56"/>
      <c r="AT75" s="56"/>
      <c r="AU75" s="56"/>
      <c r="AV75" s="56"/>
      <c r="AW75" s="56"/>
      <c r="AX75" s="57"/>
      <c r="AY75" s="57"/>
      <c r="AZ75" s="57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57"/>
      <c r="BN75" s="57"/>
      <c r="BO75" s="29"/>
      <c r="BP75" s="29"/>
      <c r="BQ75" s="29"/>
      <c r="BR75" s="29"/>
      <c r="BS75" s="57"/>
      <c r="BT75" s="55">
        <f t="shared" si="51"/>
        <v>4099.8571428571431</v>
      </c>
      <c r="BU75" s="33">
        <f t="shared" si="52"/>
        <v>0.11791351615038852</v>
      </c>
      <c r="BV75" s="30">
        <v>1887</v>
      </c>
      <c r="BW75" s="30">
        <v>62</v>
      </c>
      <c r="BX75" s="43">
        <f t="shared" ref="BX75:BX215" si="53">SUM(BV69:BV75)/COUNT(BV69:BV75)</f>
        <v>1887</v>
      </c>
      <c r="BY75" s="33">
        <f t="shared" ref="BY75:BY215" si="54">BW75/BV75</f>
        <v>3.2856385797562268E-2</v>
      </c>
      <c r="BZ75" s="33">
        <f t="shared" ref="BZ75:BZ215" si="55">SUM(BW69:BW75)/SUM(BV69:BV75)</f>
        <v>3.2856385797562268E-2</v>
      </c>
      <c r="CA75" s="43">
        <f t="shared" ref="CA75:CA215" si="56">AA75-BV75</f>
        <v>2360</v>
      </c>
      <c r="CB75" s="43">
        <f t="shared" ref="CB75:CB215" si="57">B75-BW75</f>
        <v>428</v>
      </c>
      <c r="CC75" s="43">
        <f t="shared" ref="CC75:CC215" si="58">SUM(CA69:CA75)/COUNT(CA69:CA75)</f>
        <v>2360</v>
      </c>
      <c r="CD75" s="33">
        <f t="shared" ref="CD75:CD215" si="59">CB75/CA75</f>
        <v>0.18135593220338983</v>
      </c>
      <c r="CE75" s="33">
        <f t="shared" ref="CE75:CE215" si="60">SUM(CB69:CB75)/SUM(CA69:CA75)</f>
        <v>0.18135593220338983</v>
      </c>
      <c r="CF75" s="33">
        <f t="shared" si="31"/>
        <v>0.12477396021699819</v>
      </c>
      <c r="CG75" s="27"/>
      <c r="CH75" s="27"/>
      <c r="CI75" s="27"/>
      <c r="CJ75" s="27"/>
      <c r="CK75" s="27"/>
      <c r="CL75" s="27"/>
      <c r="CM75" s="27"/>
      <c r="CN75" s="27"/>
      <c r="CO75" s="27"/>
    </row>
    <row r="76" spans="1:93" ht="13">
      <c r="A76" s="18">
        <v>43967</v>
      </c>
      <c r="B76" s="19">
        <f t="shared" si="49"/>
        <v>529</v>
      </c>
      <c r="C76" s="52"/>
      <c r="D76" s="52"/>
      <c r="E76" s="53">
        <v>17025</v>
      </c>
      <c r="F76" s="21">
        <f t="shared" si="26"/>
        <v>12025</v>
      </c>
      <c r="G76" s="22">
        <f t="shared" si="1"/>
        <v>0.70631424375917773</v>
      </c>
      <c r="H76" s="19">
        <f t="shared" si="50"/>
        <v>108</v>
      </c>
      <c r="I76" s="53">
        <v>3911</v>
      </c>
      <c r="J76" s="22">
        <f t="shared" si="2"/>
        <v>0.22972099853157121</v>
      </c>
      <c r="K76" s="22">
        <f t="shared" si="17"/>
        <v>0.78220000000000001</v>
      </c>
      <c r="L76" s="19">
        <f t="shared" si="36"/>
        <v>13</v>
      </c>
      <c r="M76" s="53">
        <v>1089</v>
      </c>
      <c r="N76" s="23">
        <f t="shared" ca="1" si="15"/>
        <v>6.3964757709251099E-2</v>
      </c>
      <c r="O76" s="22">
        <f t="shared" si="18"/>
        <v>0.21779999999999999</v>
      </c>
      <c r="P76" s="45">
        <v>35069</v>
      </c>
      <c r="Q76" s="45">
        <v>269449</v>
      </c>
      <c r="R76" s="45"/>
      <c r="S76" s="45">
        <v>182818</v>
      </c>
      <c r="T76" s="45">
        <v>135725</v>
      </c>
      <c r="U76" s="19">
        <f t="shared" si="46"/>
        <v>118700</v>
      </c>
      <c r="V76" s="21">
        <f t="shared" si="5"/>
        <v>17025</v>
      </c>
      <c r="W76" s="54">
        <v>0</v>
      </c>
      <c r="X76" s="21">
        <f t="shared" si="40"/>
        <v>4216</v>
      </c>
      <c r="Y76" s="21"/>
      <c r="Z76" s="21"/>
      <c r="AA76" s="21">
        <f t="shared" si="38"/>
        <v>3665</v>
      </c>
      <c r="AB76" s="21"/>
      <c r="AC76" s="21"/>
      <c r="AD76" s="21"/>
      <c r="AE76" s="21">
        <f t="shared" si="19"/>
        <v>502.68518518518516</v>
      </c>
      <c r="AF76" s="24">
        <f t="shared" si="7"/>
        <v>10.738208516886932</v>
      </c>
      <c r="AG76" s="24">
        <f t="shared" si="8"/>
        <v>7.9720998531571219</v>
      </c>
      <c r="AH76" s="24">
        <f t="shared" si="9"/>
        <v>6.9281663516068051</v>
      </c>
      <c r="AI76" s="23">
        <f t="shared" si="10"/>
        <v>0.12543746546325291</v>
      </c>
      <c r="AJ76" s="23">
        <f t="shared" si="39"/>
        <v>0.14433833560709414</v>
      </c>
      <c r="AK76" s="23">
        <f t="shared" si="21"/>
        <v>3.206838021338506E-2</v>
      </c>
      <c r="AL76" s="32">
        <f t="shared" si="22"/>
        <v>0.12506475246059351</v>
      </c>
      <c r="AM76" s="43">
        <f t="shared" si="42"/>
        <v>4561.5714285714284</v>
      </c>
      <c r="AN76" s="43">
        <f t="shared" si="43"/>
        <v>3860.8571428571427</v>
      </c>
      <c r="AO76" s="44">
        <f t="shared" si="44"/>
        <v>1.1814918966920742</v>
      </c>
      <c r="AP76" s="55"/>
      <c r="AQ76" s="21"/>
      <c r="AR76" s="21"/>
      <c r="AS76" s="56"/>
      <c r="AT76" s="56"/>
      <c r="AU76" s="56"/>
      <c r="AV76" s="56"/>
      <c r="AW76" s="56"/>
      <c r="AX76" s="57"/>
      <c r="AY76" s="57"/>
      <c r="AZ76" s="57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57"/>
      <c r="BN76" s="57"/>
      <c r="BO76" s="29"/>
      <c r="BP76" s="29"/>
      <c r="BQ76" s="29"/>
      <c r="BR76" s="29"/>
      <c r="BS76" s="57"/>
      <c r="BT76" s="55">
        <f t="shared" si="51"/>
        <v>3860.8571428571427</v>
      </c>
      <c r="BU76" s="33">
        <f t="shared" si="52"/>
        <v>0.12506475246059351</v>
      </c>
      <c r="BV76" s="30">
        <v>1065</v>
      </c>
      <c r="BW76" s="30">
        <v>116</v>
      </c>
      <c r="BX76" s="43">
        <f t="shared" si="53"/>
        <v>1476</v>
      </c>
      <c r="BY76" s="33">
        <f t="shared" si="54"/>
        <v>0.10892018779342723</v>
      </c>
      <c r="BZ76" s="33">
        <f t="shared" si="55"/>
        <v>6.0298102981029812E-2</v>
      </c>
      <c r="CA76" s="43">
        <f t="shared" si="56"/>
        <v>2600</v>
      </c>
      <c r="CB76" s="43">
        <f t="shared" si="57"/>
        <v>413</v>
      </c>
      <c r="CC76" s="43">
        <f t="shared" si="58"/>
        <v>2480</v>
      </c>
      <c r="CD76" s="33">
        <f t="shared" si="59"/>
        <v>0.15884615384615386</v>
      </c>
      <c r="CE76" s="33">
        <f t="shared" si="60"/>
        <v>0.16955645161290323</v>
      </c>
      <c r="CF76" s="33">
        <f t="shared" si="31"/>
        <v>0.11487088156723063</v>
      </c>
      <c r="CG76" s="27"/>
      <c r="CH76" s="27"/>
      <c r="CI76" s="27"/>
      <c r="CJ76" s="27"/>
      <c r="CK76" s="27"/>
      <c r="CL76" s="27"/>
      <c r="CM76" s="27"/>
      <c r="CN76" s="27"/>
      <c r="CO76" s="27"/>
    </row>
    <row r="77" spans="1:93" ht="13">
      <c r="A77" s="18">
        <v>43968</v>
      </c>
      <c r="B77" s="19">
        <f t="shared" si="49"/>
        <v>489</v>
      </c>
      <c r="C77" s="52"/>
      <c r="D77" s="52"/>
      <c r="E77" s="53">
        <v>17514</v>
      </c>
      <c r="F77" s="21">
        <f t="shared" si="26"/>
        <v>12237</v>
      </c>
      <c r="G77" s="22">
        <f t="shared" si="1"/>
        <v>0.6986981843096951</v>
      </c>
      <c r="H77" s="19">
        <f t="shared" si="50"/>
        <v>218</v>
      </c>
      <c r="I77" s="53">
        <v>4129</v>
      </c>
      <c r="J77" s="22">
        <f t="shared" si="2"/>
        <v>0.23575425373986525</v>
      </c>
      <c r="K77" s="22">
        <f t="shared" si="17"/>
        <v>0.78245215084328212</v>
      </c>
      <c r="L77" s="19">
        <f t="shared" si="36"/>
        <v>59</v>
      </c>
      <c r="M77" s="53">
        <v>1148</v>
      </c>
      <c r="N77" s="23">
        <f t="shared" ca="1" si="15"/>
        <v>6.5547561950439648E-2</v>
      </c>
      <c r="O77" s="22">
        <f t="shared" si="18"/>
        <v>0.21754784915671782</v>
      </c>
      <c r="P77" s="45">
        <v>35800</v>
      </c>
      <c r="Q77" s="45">
        <v>270876</v>
      </c>
      <c r="R77" s="45"/>
      <c r="S77" s="45">
        <v>187965</v>
      </c>
      <c r="T77" s="45">
        <v>140473</v>
      </c>
      <c r="U77" s="19">
        <f t="shared" si="46"/>
        <v>122959</v>
      </c>
      <c r="V77" s="21">
        <f t="shared" si="5"/>
        <v>17514</v>
      </c>
      <c r="W77" s="54">
        <v>0</v>
      </c>
      <c r="X77" s="21">
        <f t="shared" si="40"/>
        <v>5147</v>
      </c>
      <c r="Y77" s="21"/>
      <c r="Z77" s="21"/>
      <c r="AA77" s="21">
        <f t="shared" si="38"/>
        <v>4748</v>
      </c>
      <c r="AB77" s="21"/>
      <c r="AC77" s="21"/>
      <c r="AD77" s="21"/>
      <c r="AE77" s="21">
        <f t="shared" si="19"/>
        <v>520.27037037037042</v>
      </c>
      <c r="AF77" s="24">
        <f t="shared" si="7"/>
        <v>10.732271325796505</v>
      </c>
      <c r="AG77" s="24">
        <f t="shared" si="8"/>
        <v>8.0206120817631614</v>
      </c>
      <c r="AH77" s="24">
        <f t="shared" si="9"/>
        <v>9.7096114519427399</v>
      </c>
      <c r="AI77" s="23">
        <f t="shared" si="10"/>
        <v>0.12467876389056971</v>
      </c>
      <c r="AJ77" s="23">
        <f t="shared" si="39"/>
        <v>0.10299073294018535</v>
      </c>
      <c r="AK77" s="23">
        <f t="shared" si="21"/>
        <v>2.8722466960352425E-2</v>
      </c>
      <c r="AL77" s="32">
        <f t="shared" si="22"/>
        <v>0.128862736390215</v>
      </c>
      <c r="AM77" s="43">
        <f t="shared" si="42"/>
        <v>4241.7142857142853</v>
      </c>
      <c r="AN77" s="43">
        <f t="shared" si="43"/>
        <v>3860.1428571428573</v>
      </c>
      <c r="AO77" s="44">
        <f t="shared" si="44"/>
        <v>1.098849043336664</v>
      </c>
      <c r="AP77" s="55"/>
      <c r="AQ77" s="21"/>
      <c r="AR77" s="21"/>
      <c r="AS77" s="56"/>
      <c r="AT77" s="56"/>
      <c r="AU77" s="56"/>
      <c r="AV77" s="56"/>
      <c r="AW77" s="56"/>
      <c r="AX77" s="57"/>
      <c r="AY77" s="57"/>
      <c r="AZ77" s="57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57"/>
      <c r="BN77" s="57"/>
      <c r="BO77" s="29"/>
      <c r="BP77" s="29"/>
      <c r="BQ77" s="29"/>
      <c r="BR77" s="29"/>
      <c r="BS77" s="57"/>
      <c r="BT77" s="55">
        <f t="shared" si="51"/>
        <v>3860.1428571428573</v>
      </c>
      <c r="BU77" s="33">
        <f t="shared" si="52"/>
        <v>0.128862736390215</v>
      </c>
      <c r="BV77" s="30">
        <v>1378</v>
      </c>
      <c r="BW77" s="30">
        <v>127</v>
      </c>
      <c r="BX77" s="43">
        <f t="shared" si="53"/>
        <v>1443.3333333333333</v>
      </c>
      <c r="BY77" s="33">
        <f t="shared" si="54"/>
        <v>9.2162554426705373E-2</v>
      </c>
      <c r="BZ77" s="33">
        <f t="shared" si="55"/>
        <v>7.0438799076212477E-2</v>
      </c>
      <c r="CA77" s="43">
        <f t="shared" si="56"/>
        <v>3370</v>
      </c>
      <c r="CB77" s="43">
        <f t="shared" si="57"/>
        <v>362</v>
      </c>
      <c r="CC77" s="43">
        <f t="shared" si="58"/>
        <v>2776.6666666666665</v>
      </c>
      <c r="CD77" s="33">
        <f t="shared" si="59"/>
        <v>0.10741839762611276</v>
      </c>
      <c r="CE77" s="33">
        <f t="shared" si="60"/>
        <v>0.14441776710684273</v>
      </c>
      <c r="CF77" s="33">
        <f t="shared" si="31"/>
        <v>0.13448735019973368</v>
      </c>
      <c r="CG77" s="27"/>
      <c r="CH77" s="27"/>
      <c r="CI77" s="27"/>
      <c r="CJ77" s="27"/>
      <c r="CK77" s="27"/>
      <c r="CL77" s="27"/>
      <c r="CM77" s="27"/>
      <c r="CN77" s="27"/>
      <c r="CO77" s="27"/>
    </row>
    <row r="78" spans="1:93" ht="13">
      <c r="A78" s="18">
        <v>43969</v>
      </c>
      <c r="B78" s="19">
        <f t="shared" si="49"/>
        <v>496</v>
      </c>
      <c r="C78" s="52"/>
      <c r="D78" s="52"/>
      <c r="E78" s="53">
        <v>18010</v>
      </c>
      <c r="F78" s="21">
        <f t="shared" si="26"/>
        <v>12495</v>
      </c>
      <c r="G78" s="22">
        <f t="shared" si="1"/>
        <v>0.69378123264852865</v>
      </c>
      <c r="H78" s="19">
        <f t="shared" si="50"/>
        <v>195</v>
      </c>
      <c r="I78" s="53">
        <v>4324</v>
      </c>
      <c r="J78" s="22">
        <f t="shared" si="2"/>
        <v>0.24008883953359245</v>
      </c>
      <c r="K78" s="22">
        <f t="shared" si="17"/>
        <v>0.78404351767905711</v>
      </c>
      <c r="L78" s="19">
        <f t="shared" si="36"/>
        <v>43</v>
      </c>
      <c r="M78" s="53">
        <v>1191</v>
      </c>
      <c r="N78" s="23">
        <f t="shared" ca="1" si="15"/>
        <v>6.612992781787895E-2</v>
      </c>
      <c r="O78" s="22">
        <f t="shared" si="18"/>
        <v>0.21595648232094289</v>
      </c>
      <c r="P78" s="45">
        <v>11422</v>
      </c>
      <c r="Q78" s="45">
        <v>45047</v>
      </c>
      <c r="R78" s="45">
        <f t="shared" ref="R78:R134" si="61">P78+Q78</f>
        <v>56469</v>
      </c>
      <c r="S78" s="45">
        <v>190660</v>
      </c>
      <c r="T78" s="45">
        <v>143035</v>
      </c>
      <c r="U78" s="19">
        <f t="shared" si="46"/>
        <v>125025</v>
      </c>
      <c r="V78" s="21">
        <f t="shared" si="5"/>
        <v>18010</v>
      </c>
      <c r="W78" s="54">
        <v>0</v>
      </c>
      <c r="X78" s="21">
        <f t="shared" si="40"/>
        <v>2695</v>
      </c>
      <c r="Y78" s="21"/>
      <c r="Z78" s="21"/>
      <c r="AA78" s="21">
        <f t="shared" si="38"/>
        <v>2562</v>
      </c>
      <c r="AB78" s="21"/>
      <c r="AC78" s="21"/>
      <c r="AD78" s="21"/>
      <c r="AE78" s="21">
        <f t="shared" si="19"/>
        <v>529.75925925925924</v>
      </c>
      <c r="AF78" s="24">
        <f t="shared" si="7"/>
        <v>10.586340921710161</v>
      </c>
      <c r="AG78" s="24">
        <f t="shared" si="8"/>
        <v>7.9419766796224316</v>
      </c>
      <c r="AH78" s="24">
        <f t="shared" si="9"/>
        <v>5.165322580645161</v>
      </c>
      <c r="AI78" s="23">
        <f t="shared" si="10"/>
        <v>0.12591323801866677</v>
      </c>
      <c r="AJ78" s="23">
        <f t="shared" si="39"/>
        <v>0.19359875097580015</v>
      </c>
      <c r="AK78" s="23">
        <f t="shared" si="21"/>
        <v>2.8320200982071487E-2</v>
      </c>
      <c r="AL78" s="32">
        <f t="shared" si="22"/>
        <v>0.14038310154815009</v>
      </c>
      <c r="AM78" s="43">
        <f t="shared" si="42"/>
        <v>4187</v>
      </c>
      <c r="AN78" s="43">
        <f t="shared" si="43"/>
        <v>3811</v>
      </c>
      <c r="AO78" s="44">
        <f t="shared" si="44"/>
        <v>1.0986617685646811</v>
      </c>
      <c r="AP78" s="55">
        <f t="shared" ref="AP78:AP239" si="62">R78*AL78</f>
        <v>7927.2933613224877</v>
      </c>
      <c r="AQ78" s="21"/>
      <c r="AR78" s="21"/>
      <c r="AS78" s="56"/>
      <c r="AT78" s="56"/>
      <c r="AU78" s="56"/>
      <c r="AV78" s="56"/>
      <c r="AW78" s="56"/>
      <c r="AX78" s="57"/>
      <c r="AY78" s="57"/>
      <c r="AZ78" s="57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57"/>
      <c r="BN78" s="57"/>
      <c r="BO78" s="29"/>
      <c r="BP78" s="29"/>
      <c r="BQ78" s="29"/>
      <c r="BR78" s="29"/>
      <c r="BS78" s="57"/>
      <c r="BT78" s="55">
        <f t="shared" si="51"/>
        <v>3811</v>
      </c>
      <c r="BU78" s="33">
        <f t="shared" si="52"/>
        <v>0.14038310154815009</v>
      </c>
      <c r="BV78" s="30">
        <v>1180</v>
      </c>
      <c r="BW78" s="30">
        <v>88</v>
      </c>
      <c r="BX78" s="43">
        <f t="shared" si="53"/>
        <v>1377.5</v>
      </c>
      <c r="BY78" s="33">
        <f t="shared" si="54"/>
        <v>7.4576271186440682E-2</v>
      </c>
      <c r="BZ78" s="33">
        <f t="shared" si="55"/>
        <v>7.1324863883847553E-2</v>
      </c>
      <c r="CA78" s="43">
        <f t="shared" si="56"/>
        <v>1382</v>
      </c>
      <c r="CB78" s="43">
        <f t="shared" si="57"/>
        <v>408</v>
      </c>
      <c r="CC78" s="43">
        <f t="shared" si="58"/>
        <v>2428</v>
      </c>
      <c r="CD78" s="33">
        <f t="shared" si="59"/>
        <v>0.29522431259044862</v>
      </c>
      <c r="CE78" s="33">
        <f t="shared" si="60"/>
        <v>0.16587726523887975</v>
      </c>
      <c r="CF78" s="33">
        <f t="shared" si="31"/>
        <v>0.13797468354430381</v>
      </c>
      <c r="CG78" s="27"/>
      <c r="CH78" s="27"/>
      <c r="CI78" s="27"/>
      <c r="CJ78" s="27"/>
      <c r="CK78" s="27"/>
      <c r="CL78" s="27"/>
      <c r="CM78" s="27"/>
      <c r="CN78" s="27"/>
      <c r="CO78" s="27"/>
    </row>
    <row r="79" spans="1:93" ht="13">
      <c r="A79" s="18">
        <v>43970</v>
      </c>
      <c r="B79" s="19">
        <f t="shared" si="49"/>
        <v>486</v>
      </c>
      <c r="C79" s="52"/>
      <c r="D79" s="52"/>
      <c r="E79" s="53">
        <v>18496</v>
      </c>
      <c r="F79" s="21">
        <f t="shared" si="26"/>
        <v>12808</v>
      </c>
      <c r="G79" s="22">
        <f t="shared" si="1"/>
        <v>0.69247404844290661</v>
      </c>
      <c r="H79" s="19">
        <f t="shared" si="50"/>
        <v>143</v>
      </c>
      <c r="I79" s="53">
        <v>4467</v>
      </c>
      <c r="J79" s="22">
        <f t="shared" si="2"/>
        <v>0.24151167820069205</v>
      </c>
      <c r="K79" s="22">
        <f t="shared" si="17"/>
        <v>0.78533755274261607</v>
      </c>
      <c r="L79" s="19">
        <f t="shared" si="36"/>
        <v>30</v>
      </c>
      <c r="M79" s="53">
        <v>1221</v>
      </c>
      <c r="N79" s="23">
        <f t="shared" ca="1" si="15"/>
        <v>6.6014273356401379E-2</v>
      </c>
      <c r="O79" s="22">
        <f t="shared" si="18"/>
        <v>0.21466244725738395</v>
      </c>
      <c r="P79" s="45">
        <v>11891</v>
      </c>
      <c r="Q79" s="45">
        <v>45300</v>
      </c>
      <c r="R79" s="45">
        <f t="shared" si="61"/>
        <v>57191</v>
      </c>
      <c r="S79" s="45">
        <v>202936</v>
      </c>
      <c r="T79" s="45">
        <v>147799</v>
      </c>
      <c r="U79" s="19">
        <f t="shared" si="46"/>
        <v>129303</v>
      </c>
      <c r="V79" s="21">
        <f t="shared" si="5"/>
        <v>18496</v>
      </c>
      <c r="W79" s="54">
        <v>0</v>
      </c>
      <c r="X79" s="21">
        <f t="shared" si="40"/>
        <v>12276</v>
      </c>
      <c r="Y79" s="21"/>
      <c r="Z79" s="21"/>
      <c r="AA79" s="21">
        <f t="shared" si="38"/>
        <v>4764</v>
      </c>
      <c r="AB79" s="21"/>
      <c r="AC79" s="21"/>
      <c r="AD79" s="21"/>
      <c r="AE79" s="21">
        <f t="shared" si="19"/>
        <v>547.40370370370374</v>
      </c>
      <c r="AF79" s="24">
        <f t="shared" si="7"/>
        <v>10.97188581314879</v>
      </c>
      <c r="AG79" s="24">
        <f t="shared" si="8"/>
        <v>7.9908628892733562</v>
      </c>
      <c r="AH79" s="24">
        <f t="shared" si="9"/>
        <v>9.8024691358024683</v>
      </c>
      <c r="AI79" s="23">
        <f t="shared" si="10"/>
        <v>0.12514293060169554</v>
      </c>
      <c r="AJ79" s="23">
        <f t="shared" si="39"/>
        <v>0.10201511335012595</v>
      </c>
      <c r="AK79" s="23">
        <f t="shared" si="21"/>
        <v>2.6985008328706275E-2</v>
      </c>
      <c r="AL79" s="32">
        <f t="shared" si="22"/>
        <v>0.13348295393822807</v>
      </c>
      <c r="AM79" s="43">
        <f t="shared" si="42"/>
        <v>5401.1428571428569</v>
      </c>
      <c r="AN79" s="43">
        <f t="shared" si="43"/>
        <v>4010.1428571428573</v>
      </c>
      <c r="AO79" s="44">
        <f t="shared" si="44"/>
        <v>1.3468704356809518</v>
      </c>
      <c r="AP79" s="55">
        <f t="shared" si="62"/>
        <v>7634.0236186812017</v>
      </c>
      <c r="AQ79" s="21"/>
      <c r="AR79" s="21"/>
      <c r="AS79" s="56"/>
      <c r="AT79" s="56"/>
      <c r="AU79" s="56"/>
      <c r="AV79" s="56"/>
      <c r="AW79" s="56"/>
      <c r="AX79" s="57"/>
      <c r="AY79" s="57"/>
      <c r="AZ79" s="57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57"/>
      <c r="BN79" s="57"/>
      <c r="BO79" s="29"/>
      <c r="BP79" s="29"/>
      <c r="BQ79" s="29"/>
      <c r="BR79" s="29"/>
      <c r="BS79" s="57"/>
      <c r="BT79" s="55">
        <f t="shared" si="51"/>
        <v>4010.1428571428573</v>
      </c>
      <c r="BU79" s="33">
        <f t="shared" si="52"/>
        <v>0.13348295393822807</v>
      </c>
      <c r="BV79" s="30">
        <v>1193</v>
      </c>
      <c r="BW79" s="30">
        <v>43</v>
      </c>
      <c r="BX79" s="43">
        <f t="shared" si="53"/>
        <v>1340.6</v>
      </c>
      <c r="BY79" s="33">
        <f t="shared" si="54"/>
        <v>3.6043587594300083E-2</v>
      </c>
      <c r="BZ79" s="33">
        <f t="shared" si="55"/>
        <v>6.5045502014023565E-2</v>
      </c>
      <c r="CA79" s="43">
        <f t="shared" si="56"/>
        <v>3571</v>
      </c>
      <c r="CB79" s="43">
        <f t="shared" si="57"/>
        <v>443</v>
      </c>
      <c r="CC79" s="43">
        <f t="shared" si="58"/>
        <v>2656.6</v>
      </c>
      <c r="CD79" s="33">
        <f t="shared" si="59"/>
        <v>0.12405488658639037</v>
      </c>
      <c r="CE79" s="33">
        <f t="shared" si="60"/>
        <v>0.15463374237747496</v>
      </c>
      <c r="CF79" s="33">
        <f t="shared" si="31"/>
        <v>0.1537444933920705</v>
      </c>
      <c r="CG79" s="27"/>
      <c r="CH79" s="27"/>
      <c r="CI79" s="27"/>
      <c r="CJ79" s="27"/>
      <c r="CK79" s="27"/>
      <c r="CL79" s="27"/>
      <c r="CM79" s="27"/>
      <c r="CN79" s="27"/>
      <c r="CO79" s="27"/>
    </row>
    <row r="80" spans="1:93" ht="13">
      <c r="A80" s="18">
        <v>43971</v>
      </c>
      <c r="B80" s="19">
        <f t="shared" si="49"/>
        <v>693</v>
      </c>
      <c r="C80" s="52"/>
      <c r="D80" s="52"/>
      <c r="E80" s="53">
        <v>19189</v>
      </c>
      <c r="F80" s="21">
        <f t="shared" si="26"/>
        <v>13372</v>
      </c>
      <c r="G80" s="22">
        <f t="shared" si="1"/>
        <v>0.69685757465214448</v>
      </c>
      <c r="H80" s="19">
        <f t="shared" si="50"/>
        <v>108</v>
      </c>
      <c r="I80" s="53">
        <v>4575</v>
      </c>
      <c r="J80" s="22">
        <f t="shared" si="2"/>
        <v>0.23841784355620407</v>
      </c>
      <c r="K80" s="22">
        <f t="shared" si="17"/>
        <v>0.78648788035069628</v>
      </c>
      <c r="L80" s="19">
        <f t="shared" si="36"/>
        <v>21</v>
      </c>
      <c r="M80" s="53">
        <v>1242</v>
      </c>
      <c r="N80" s="23">
        <f t="shared" ca="1" si="15"/>
        <v>6.472458179165147E-2</v>
      </c>
      <c r="O80" s="22">
        <f t="shared" si="18"/>
        <v>0.21351211964930378</v>
      </c>
      <c r="P80" s="45">
        <v>11705</v>
      </c>
      <c r="Q80" s="45">
        <v>44703</v>
      </c>
      <c r="R80" s="45">
        <f t="shared" si="61"/>
        <v>56408</v>
      </c>
      <c r="S80" s="45">
        <v>211883</v>
      </c>
      <c r="T80" s="45">
        <v>154139</v>
      </c>
      <c r="U80" s="19">
        <f t="shared" si="46"/>
        <v>134950</v>
      </c>
      <c r="V80" s="21">
        <f t="shared" si="5"/>
        <v>19189</v>
      </c>
      <c r="W80" s="54">
        <v>0</v>
      </c>
      <c r="X80" s="21">
        <f t="shared" si="40"/>
        <v>8947</v>
      </c>
      <c r="Y80" s="21"/>
      <c r="Z80" s="21"/>
      <c r="AA80" s="21">
        <f t="shared" si="38"/>
        <v>6340</v>
      </c>
      <c r="AB80" s="21"/>
      <c r="AC80" s="21"/>
      <c r="AD80" s="21"/>
      <c r="AE80" s="21">
        <f t="shared" si="19"/>
        <v>570.88518518518515</v>
      </c>
      <c r="AF80" s="24">
        <f t="shared" si="7"/>
        <v>11.041899004638074</v>
      </c>
      <c r="AG80" s="24">
        <f t="shared" si="8"/>
        <v>8.0326749700349165</v>
      </c>
      <c r="AH80" s="24">
        <f t="shared" si="9"/>
        <v>9.1486291486291478</v>
      </c>
      <c r="AI80" s="23">
        <f t="shared" si="10"/>
        <v>0.12449153037193701</v>
      </c>
      <c r="AJ80" s="23">
        <f t="shared" si="39"/>
        <v>0.10930599369085174</v>
      </c>
      <c r="AK80" s="23">
        <f t="shared" si="21"/>
        <v>3.746756055363322E-2</v>
      </c>
      <c r="AL80" s="32">
        <f t="shared" si="22"/>
        <v>0.12271403801485262</v>
      </c>
      <c r="AM80" s="43">
        <f t="shared" si="42"/>
        <v>6098.2857142857147</v>
      </c>
      <c r="AN80" s="43">
        <f t="shared" si="43"/>
        <v>4366.7142857142853</v>
      </c>
      <c r="AO80" s="44">
        <f t="shared" si="44"/>
        <v>1.3965387509405571</v>
      </c>
      <c r="AP80" s="55">
        <f t="shared" si="62"/>
        <v>6922.0534563418069</v>
      </c>
      <c r="AQ80" s="21"/>
      <c r="AR80" s="21"/>
      <c r="AS80" s="56"/>
      <c r="AT80" s="56"/>
      <c r="AU80" s="56"/>
      <c r="AV80" s="56"/>
      <c r="AW80" s="56"/>
      <c r="AX80" s="57"/>
      <c r="AY80" s="57"/>
      <c r="AZ80" s="57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57"/>
      <c r="BN80" s="57"/>
      <c r="BO80" s="29"/>
      <c r="BP80" s="29"/>
      <c r="BQ80" s="29"/>
      <c r="BR80" s="29"/>
      <c r="BS80" s="57"/>
      <c r="BT80" s="55">
        <f t="shared" si="51"/>
        <v>4366.7142857142853</v>
      </c>
      <c r="BU80" s="33">
        <f t="shared" si="52"/>
        <v>0.12271403801485262</v>
      </c>
      <c r="BV80" s="30">
        <v>1080</v>
      </c>
      <c r="BW80" s="30">
        <v>97</v>
      </c>
      <c r="BX80" s="43">
        <f t="shared" si="53"/>
        <v>1297.1666666666667</v>
      </c>
      <c r="BY80" s="33">
        <f t="shared" si="54"/>
        <v>8.981481481481482E-2</v>
      </c>
      <c r="BZ80" s="33">
        <f t="shared" si="55"/>
        <v>6.8482590260824872E-2</v>
      </c>
      <c r="CA80" s="43">
        <f t="shared" si="56"/>
        <v>5260</v>
      </c>
      <c r="CB80" s="43">
        <f t="shared" si="57"/>
        <v>596</v>
      </c>
      <c r="CC80" s="43">
        <f t="shared" si="58"/>
        <v>3090.5</v>
      </c>
      <c r="CD80" s="33">
        <f t="shared" si="59"/>
        <v>0.11330798479087452</v>
      </c>
      <c r="CE80" s="33">
        <f t="shared" si="60"/>
        <v>0.14291107156339319</v>
      </c>
      <c r="CF80" s="33">
        <f t="shared" si="31"/>
        <v>0.15367581930912311</v>
      </c>
      <c r="CG80" s="27"/>
      <c r="CH80" s="27"/>
      <c r="CI80" s="27"/>
      <c r="CJ80" s="27"/>
      <c r="CK80" s="27"/>
      <c r="CL80" s="27"/>
      <c r="CM80" s="27"/>
      <c r="CN80" s="27"/>
      <c r="CO80" s="27"/>
    </row>
    <row r="81" spans="1:93" ht="13">
      <c r="A81" s="18">
        <v>43972</v>
      </c>
      <c r="B81" s="19">
        <f t="shared" si="49"/>
        <v>973</v>
      </c>
      <c r="C81" s="52"/>
      <c r="D81" s="52"/>
      <c r="E81" s="53">
        <v>20162</v>
      </c>
      <c r="F81" s="21">
        <f t="shared" si="26"/>
        <v>14046</v>
      </c>
      <c r="G81" s="22">
        <f t="shared" si="1"/>
        <v>0.69665707767086593</v>
      </c>
      <c r="H81" s="19">
        <f t="shared" si="50"/>
        <v>263</v>
      </c>
      <c r="I81" s="53">
        <v>4838</v>
      </c>
      <c r="J81" s="22">
        <f t="shared" si="2"/>
        <v>0.23995635353635553</v>
      </c>
      <c r="K81" s="22">
        <f t="shared" si="17"/>
        <v>0.79103989535644215</v>
      </c>
      <c r="L81" s="19">
        <f t="shared" si="36"/>
        <v>36</v>
      </c>
      <c r="M81" s="53">
        <v>1278</v>
      </c>
      <c r="N81" s="23">
        <f t="shared" ca="1" si="15"/>
        <v>6.33865687927785E-2</v>
      </c>
      <c r="O81" s="22">
        <f t="shared" si="18"/>
        <v>0.20896010464355788</v>
      </c>
      <c r="P81" s="45">
        <v>11066</v>
      </c>
      <c r="Q81" s="45">
        <v>50187</v>
      </c>
      <c r="R81" s="45">
        <f t="shared" si="61"/>
        <v>61253</v>
      </c>
      <c r="S81" s="45">
        <v>219975</v>
      </c>
      <c r="T81" s="45">
        <v>160374</v>
      </c>
      <c r="U81" s="19">
        <f t="shared" si="46"/>
        <v>140212</v>
      </c>
      <c r="V81" s="21">
        <f t="shared" si="5"/>
        <v>20162</v>
      </c>
      <c r="W81" s="54">
        <v>0</v>
      </c>
      <c r="X81" s="21">
        <f t="shared" si="40"/>
        <v>8092</v>
      </c>
      <c r="Y81" s="21"/>
      <c r="Z81" s="21"/>
      <c r="AA81" s="21">
        <f t="shared" si="38"/>
        <v>6235</v>
      </c>
      <c r="AB81" s="21"/>
      <c r="AC81" s="21"/>
      <c r="AD81" s="21"/>
      <c r="AE81" s="21">
        <f t="shared" si="19"/>
        <v>593.97777777777776</v>
      </c>
      <c r="AF81" s="24">
        <f t="shared" si="7"/>
        <v>10.910375954766392</v>
      </c>
      <c r="AG81" s="24">
        <f t="shared" si="8"/>
        <v>7.9542704096815795</v>
      </c>
      <c r="AH81" s="24">
        <f t="shared" si="9"/>
        <v>6.408016443987667</v>
      </c>
      <c r="AI81" s="23">
        <f t="shared" si="10"/>
        <v>0.12571863269607292</v>
      </c>
      <c r="AJ81" s="23">
        <f t="shared" si="39"/>
        <v>0.15605453087409785</v>
      </c>
      <c r="AK81" s="23">
        <f t="shared" si="21"/>
        <v>5.0706133722445153E-2</v>
      </c>
      <c r="AL81" s="32">
        <f t="shared" si="22"/>
        <v>0.12763735757501304</v>
      </c>
      <c r="AM81" s="43">
        <f t="shared" si="42"/>
        <v>6612.1428571428569</v>
      </c>
      <c r="AN81" s="43">
        <f t="shared" si="43"/>
        <v>4651.5714285714284</v>
      </c>
      <c r="AO81" s="44">
        <f t="shared" si="44"/>
        <v>1.4214858266023771</v>
      </c>
      <c r="AP81" s="55">
        <f t="shared" si="62"/>
        <v>7818.1710635422742</v>
      </c>
      <c r="AQ81" s="21"/>
      <c r="AR81" s="21"/>
      <c r="AS81" s="56"/>
      <c r="AT81" s="56"/>
      <c r="AU81" s="56"/>
      <c r="AV81" s="56"/>
      <c r="AW81" s="56"/>
      <c r="AX81" s="57"/>
      <c r="AY81" s="57"/>
      <c r="AZ81" s="57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57"/>
      <c r="BN81" s="57"/>
      <c r="BO81" s="29"/>
      <c r="BP81" s="29"/>
      <c r="BQ81" s="29"/>
      <c r="BR81" s="29"/>
      <c r="BS81" s="57"/>
      <c r="BT81" s="55">
        <f t="shared" si="51"/>
        <v>4651.5714285714284</v>
      </c>
      <c r="BU81" s="33">
        <f t="shared" si="52"/>
        <v>0.12763735757501304</v>
      </c>
      <c r="BV81" s="30">
        <v>1252</v>
      </c>
      <c r="BW81" s="30">
        <v>70</v>
      </c>
      <c r="BX81" s="43">
        <f t="shared" si="53"/>
        <v>1290.7142857142858</v>
      </c>
      <c r="BY81" s="33">
        <f t="shared" si="54"/>
        <v>5.5910543130990413E-2</v>
      </c>
      <c r="BZ81" s="33">
        <f t="shared" si="55"/>
        <v>6.6740453790813503E-2</v>
      </c>
      <c r="CA81" s="43">
        <f t="shared" si="56"/>
        <v>4983</v>
      </c>
      <c r="CB81" s="43">
        <f t="shared" si="57"/>
        <v>903</v>
      </c>
      <c r="CC81" s="43">
        <f t="shared" si="58"/>
        <v>3360.8571428571427</v>
      </c>
      <c r="CD81" s="33">
        <f t="shared" si="59"/>
        <v>0.18121613485851895</v>
      </c>
      <c r="CE81" s="33">
        <f t="shared" si="60"/>
        <v>0.15102439853778798</v>
      </c>
      <c r="CF81" s="33">
        <f t="shared" si="31"/>
        <v>0.14163614163614163</v>
      </c>
      <c r="CG81" s="27"/>
      <c r="CH81" s="27"/>
      <c r="CI81" s="27"/>
      <c r="CJ81" s="27"/>
      <c r="CK81" s="27"/>
      <c r="CL81" s="27"/>
      <c r="CM81" s="27"/>
      <c r="CN81" s="27"/>
      <c r="CO81" s="27"/>
    </row>
    <row r="82" spans="1:93" ht="13">
      <c r="A82" s="18">
        <v>43973</v>
      </c>
      <c r="B82" s="19">
        <f t="shared" si="49"/>
        <v>634</v>
      </c>
      <c r="C82" s="52"/>
      <c r="D82" s="52"/>
      <c r="E82" s="53">
        <v>20796</v>
      </c>
      <c r="F82" s="21">
        <f t="shared" si="26"/>
        <v>14413</v>
      </c>
      <c r="G82" s="22">
        <f t="shared" si="1"/>
        <v>0.69306597422581262</v>
      </c>
      <c r="H82" s="19">
        <f t="shared" si="50"/>
        <v>219</v>
      </c>
      <c r="I82" s="53">
        <v>5057</v>
      </c>
      <c r="J82" s="22">
        <f t="shared" si="2"/>
        <v>0.24317176380073091</v>
      </c>
      <c r="K82" s="22">
        <f t="shared" si="17"/>
        <v>0.79226069246435848</v>
      </c>
      <c r="L82" s="19">
        <f t="shared" si="36"/>
        <v>48</v>
      </c>
      <c r="M82" s="53">
        <v>1326</v>
      </c>
      <c r="N82" s="23">
        <f t="shared" ca="1" si="15"/>
        <v>6.3762261973456427E-2</v>
      </c>
      <c r="O82" s="22">
        <f t="shared" si="18"/>
        <v>0.20773930753564154</v>
      </c>
      <c r="P82" s="45">
        <v>11028</v>
      </c>
      <c r="Q82" s="45">
        <v>47150</v>
      </c>
      <c r="R82" s="45">
        <f t="shared" si="61"/>
        <v>58178</v>
      </c>
      <c r="S82" s="45">
        <v>229334</v>
      </c>
      <c r="T82" s="45">
        <v>168969</v>
      </c>
      <c r="U82" s="19">
        <f t="shared" si="46"/>
        <v>148173</v>
      </c>
      <c r="V82" s="21">
        <f t="shared" si="5"/>
        <v>20796</v>
      </c>
      <c r="W82" s="54">
        <v>0</v>
      </c>
      <c r="X82" s="21">
        <f t="shared" si="40"/>
        <v>9359</v>
      </c>
      <c r="Y82" s="21"/>
      <c r="Z82" s="21"/>
      <c r="AA82" s="21">
        <f t="shared" si="38"/>
        <v>8595</v>
      </c>
      <c r="AB82" s="21"/>
      <c r="AC82" s="21"/>
      <c r="AD82" s="21"/>
      <c r="AE82" s="21">
        <f t="shared" si="19"/>
        <v>625.81111111111113</v>
      </c>
      <c r="AF82" s="24">
        <f t="shared" si="7"/>
        <v>11.027793806501251</v>
      </c>
      <c r="AG82" s="24">
        <f t="shared" si="8"/>
        <v>8.1250721292556261</v>
      </c>
      <c r="AH82" s="24">
        <f t="shared" si="9"/>
        <v>13.556782334384858</v>
      </c>
      <c r="AI82" s="23">
        <f t="shared" si="10"/>
        <v>0.12307583047777995</v>
      </c>
      <c r="AJ82" s="23">
        <f t="shared" si="39"/>
        <v>7.3763816172193131E-2</v>
      </c>
      <c r="AK82" s="23">
        <f t="shared" si="21"/>
        <v>3.1445293125681978E-2</v>
      </c>
      <c r="AL82" s="32">
        <f t="shared" si="22"/>
        <v>0.11650275000677342</v>
      </c>
      <c r="AM82" s="43">
        <f t="shared" si="42"/>
        <v>7247.4285714285716</v>
      </c>
      <c r="AN82" s="43">
        <f t="shared" si="43"/>
        <v>5272.7142857142853</v>
      </c>
      <c r="AO82" s="44">
        <f t="shared" si="44"/>
        <v>1.3745157007775883</v>
      </c>
      <c r="AP82" s="55">
        <f t="shared" si="62"/>
        <v>6777.8969898940641</v>
      </c>
      <c r="AQ82" s="21"/>
      <c r="AR82" s="21"/>
      <c r="AS82" s="56"/>
      <c r="AT82" s="56"/>
      <c r="AU82" s="56"/>
      <c r="AV82" s="56"/>
      <c r="AW82" s="56"/>
      <c r="AX82" s="57"/>
      <c r="AY82" s="57"/>
      <c r="AZ82" s="57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57"/>
      <c r="BN82" s="57"/>
      <c r="BO82" s="29"/>
      <c r="BP82" s="29"/>
      <c r="BQ82" s="29"/>
      <c r="BR82" s="29"/>
      <c r="BS82" s="57"/>
      <c r="BT82" s="55">
        <f t="shared" si="51"/>
        <v>5272.7142857142853</v>
      </c>
      <c r="BU82" s="33">
        <f t="shared" si="52"/>
        <v>0.11650275000677342</v>
      </c>
      <c r="BV82" s="30">
        <v>1029</v>
      </c>
      <c r="BW82" s="30">
        <v>96</v>
      </c>
      <c r="BX82" s="43">
        <f t="shared" si="53"/>
        <v>1168.1428571428571</v>
      </c>
      <c r="BY82" s="33">
        <f t="shared" si="54"/>
        <v>9.3294460641399415E-2</v>
      </c>
      <c r="BZ82" s="33">
        <f t="shared" si="55"/>
        <v>7.7901430842607311E-2</v>
      </c>
      <c r="CA82" s="43">
        <f t="shared" si="56"/>
        <v>7566</v>
      </c>
      <c r="CB82" s="43">
        <f t="shared" si="57"/>
        <v>538</v>
      </c>
      <c r="CC82" s="43">
        <f t="shared" si="58"/>
        <v>4104.5714285714284</v>
      </c>
      <c r="CD82" s="33">
        <f t="shared" si="59"/>
        <v>7.1107586571504094E-2</v>
      </c>
      <c r="CE82" s="33">
        <f t="shared" si="60"/>
        <v>0.1274885145482389</v>
      </c>
      <c r="CF82" s="33">
        <f t="shared" si="31"/>
        <v>0.14943425673039407</v>
      </c>
      <c r="CG82" s="27"/>
      <c r="CH82" s="27"/>
      <c r="CI82" s="27"/>
      <c r="CJ82" s="27"/>
      <c r="CK82" s="27"/>
      <c r="CL82" s="27"/>
      <c r="CM82" s="27"/>
      <c r="CN82" s="27"/>
      <c r="CO82" s="27"/>
    </row>
    <row r="83" spans="1:93" ht="13">
      <c r="A83" s="18">
        <v>43974</v>
      </c>
      <c r="B83" s="19">
        <f t="shared" si="49"/>
        <v>949</v>
      </c>
      <c r="C83" s="52"/>
      <c r="D83" s="52"/>
      <c r="E83" s="53">
        <v>21745</v>
      </c>
      <c r="F83" s="21">
        <f t="shared" si="26"/>
        <v>15145</v>
      </c>
      <c r="G83" s="22">
        <f t="shared" si="1"/>
        <v>0.69648194987353418</v>
      </c>
      <c r="H83" s="19">
        <f t="shared" si="50"/>
        <v>192</v>
      </c>
      <c r="I83" s="53">
        <v>5249</v>
      </c>
      <c r="J83" s="22">
        <f t="shared" si="2"/>
        <v>0.24138882501724535</v>
      </c>
      <c r="K83" s="22">
        <f t="shared" si="17"/>
        <v>0.79530303030303029</v>
      </c>
      <c r="L83" s="19">
        <f t="shared" si="36"/>
        <v>25</v>
      </c>
      <c r="M83" s="53">
        <v>1351</v>
      </c>
      <c r="N83" s="23">
        <f t="shared" ca="1" si="15"/>
        <v>6.2129225109220511E-2</v>
      </c>
      <c r="O83" s="22">
        <f t="shared" si="18"/>
        <v>0.20469696969696971</v>
      </c>
      <c r="P83" s="45">
        <v>11495</v>
      </c>
      <c r="Q83" s="45">
        <v>49958</v>
      </c>
      <c r="R83" s="45">
        <f t="shared" si="61"/>
        <v>61453</v>
      </c>
      <c r="S83" s="45">
        <v>239740</v>
      </c>
      <c r="T83" s="45">
        <v>176035</v>
      </c>
      <c r="U83" s="19">
        <f t="shared" si="46"/>
        <v>154290</v>
      </c>
      <c r="V83" s="21">
        <f t="shared" si="5"/>
        <v>21745</v>
      </c>
      <c r="W83" s="54">
        <v>0</v>
      </c>
      <c r="X83" s="21">
        <f t="shared" si="40"/>
        <v>10406</v>
      </c>
      <c r="Y83" s="21"/>
      <c r="Z83" s="21"/>
      <c r="AA83" s="21">
        <f t="shared" si="38"/>
        <v>7066</v>
      </c>
      <c r="AB83" s="21"/>
      <c r="AC83" s="21"/>
      <c r="AD83" s="21"/>
      <c r="AE83" s="21">
        <f t="shared" si="19"/>
        <v>651.98148148148152</v>
      </c>
      <c r="AF83" s="24">
        <f t="shared" si="7"/>
        <v>11.02506323292711</v>
      </c>
      <c r="AG83" s="24">
        <f t="shared" si="8"/>
        <v>8.0954242354564272</v>
      </c>
      <c r="AH83" s="24">
        <f t="shared" si="9"/>
        <v>7.445732349841939</v>
      </c>
      <c r="AI83" s="23">
        <f t="shared" si="10"/>
        <v>0.12352657142045616</v>
      </c>
      <c r="AJ83" s="23">
        <f t="shared" si="39"/>
        <v>0.13430512312482309</v>
      </c>
      <c r="AK83" s="23">
        <f t="shared" si="21"/>
        <v>4.5633775726101174E-2</v>
      </c>
      <c r="AL83" s="32">
        <f t="shared" si="22"/>
        <v>0.11709253287025552</v>
      </c>
      <c r="AM83" s="43">
        <f t="shared" si="42"/>
        <v>8131.7142857142853</v>
      </c>
      <c r="AN83" s="43">
        <f t="shared" si="43"/>
        <v>5758.5714285714284</v>
      </c>
      <c r="AO83" s="44">
        <f t="shared" si="44"/>
        <v>1.4121061771272636</v>
      </c>
      <c r="AP83" s="55">
        <f t="shared" si="62"/>
        <v>7195.6874224758121</v>
      </c>
      <c r="AQ83" s="21"/>
      <c r="AR83" s="21"/>
      <c r="AS83" s="56"/>
      <c r="AT83" s="56"/>
      <c r="AU83" s="56"/>
      <c r="AV83" s="56"/>
      <c r="AW83" s="56"/>
      <c r="AX83" s="57"/>
      <c r="AY83" s="57"/>
      <c r="AZ83" s="57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57"/>
      <c r="BN83" s="57"/>
      <c r="BO83" s="29"/>
      <c r="BP83" s="29"/>
      <c r="BQ83" s="29"/>
      <c r="BR83" s="29"/>
      <c r="BS83" s="57"/>
      <c r="BT83" s="55">
        <f t="shared" si="51"/>
        <v>5758.5714285714284</v>
      </c>
      <c r="BU83" s="33">
        <f t="shared" si="52"/>
        <v>0.11709253287025552</v>
      </c>
      <c r="BV83" s="30">
        <v>1496</v>
      </c>
      <c r="BW83" s="30">
        <v>127</v>
      </c>
      <c r="BX83" s="43">
        <f t="shared" si="53"/>
        <v>1229.7142857142858</v>
      </c>
      <c r="BY83" s="33">
        <f t="shared" si="54"/>
        <v>8.4893048128342252E-2</v>
      </c>
      <c r="BZ83" s="33">
        <f t="shared" si="55"/>
        <v>7.527881040892194E-2</v>
      </c>
      <c r="CA83" s="43">
        <f t="shared" si="56"/>
        <v>5570</v>
      </c>
      <c r="CB83" s="43">
        <f t="shared" si="57"/>
        <v>822</v>
      </c>
      <c r="CC83" s="43">
        <f t="shared" si="58"/>
        <v>4528.8571428571431</v>
      </c>
      <c r="CD83" s="33">
        <f t="shared" si="59"/>
        <v>0.14757630161579893</v>
      </c>
      <c r="CE83" s="33">
        <f t="shared" si="60"/>
        <v>0.1284461548167308</v>
      </c>
      <c r="CF83" s="33">
        <f t="shared" si="31"/>
        <v>0.14837244511733536</v>
      </c>
      <c r="CG83" s="27"/>
      <c r="CH83" s="27"/>
      <c r="CI83" s="27"/>
      <c r="CJ83" s="27"/>
      <c r="CK83" s="27"/>
      <c r="CL83" s="27"/>
      <c r="CM83" s="27"/>
      <c r="CN83" s="27"/>
      <c r="CO83" s="27"/>
    </row>
    <row r="84" spans="1:93" ht="13">
      <c r="A84" s="18">
        <v>43975</v>
      </c>
      <c r="B84" s="19">
        <f t="shared" si="49"/>
        <v>526</v>
      </c>
      <c r="C84" s="52"/>
      <c r="D84" s="52"/>
      <c r="E84" s="53">
        <v>22271</v>
      </c>
      <c r="F84" s="21">
        <f t="shared" si="26"/>
        <v>15497</v>
      </c>
      <c r="G84" s="22">
        <f t="shared" si="1"/>
        <v>0.69583763638812801</v>
      </c>
      <c r="H84" s="19">
        <f t="shared" si="50"/>
        <v>153</v>
      </c>
      <c r="I84" s="53">
        <v>5402</v>
      </c>
      <c r="J84" s="22">
        <f t="shared" si="2"/>
        <v>0.24255758609851377</v>
      </c>
      <c r="K84" s="22">
        <f t="shared" si="17"/>
        <v>0.79746087983466196</v>
      </c>
      <c r="L84" s="19">
        <f t="shared" si="36"/>
        <v>21</v>
      </c>
      <c r="M84" s="53">
        <v>1372</v>
      </c>
      <c r="N84" s="23">
        <f t="shared" ca="1" si="15"/>
        <v>6.1604777513358182E-2</v>
      </c>
      <c r="O84" s="22">
        <f t="shared" si="18"/>
        <v>0.20253912016533807</v>
      </c>
      <c r="P84" s="45">
        <v>11389</v>
      </c>
      <c r="Q84" s="45">
        <v>42551</v>
      </c>
      <c r="R84" s="45">
        <f t="shared" si="61"/>
        <v>53940</v>
      </c>
      <c r="S84" s="45">
        <v>248555</v>
      </c>
      <c r="T84" s="45">
        <v>179864</v>
      </c>
      <c r="U84" s="19">
        <f t="shared" si="46"/>
        <v>157593</v>
      </c>
      <c r="V84" s="21">
        <f t="shared" si="5"/>
        <v>22271</v>
      </c>
      <c r="W84" s="54">
        <v>0</v>
      </c>
      <c r="X84" s="21">
        <f t="shared" si="40"/>
        <v>8815</v>
      </c>
      <c r="Y84" s="21"/>
      <c r="Z84" s="21"/>
      <c r="AA84" s="21">
        <f t="shared" si="38"/>
        <v>3829</v>
      </c>
      <c r="AB84" s="21"/>
      <c r="AC84" s="21"/>
      <c r="AD84" s="21"/>
      <c r="AE84" s="21">
        <f t="shared" si="19"/>
        <v>666.16296296296298</v>
      </c>
      <c r="AF84" s="24">
        <f t="shared" si="7"/>
        <v>11.160477751335819</v>
      </c>
      <c r="AG84" s="24">
        <f t="shared" si="8"/>
        <v>8.0761528445063089</v>
      </c>
      <c r="AH84" s="24">
        <f t="shared" si="9"/>
        <v>7.2794676806083647</v>
      </c>
      <c r="AI84" s="23">
        <f t="shared" si="10"/>
        <v>0.12382133167281946</v>
      </c>
      <c r="AJ84" s="23">
        <f t="shared" si="39"/>
        <v>0.1373726821624445</v>
      </c>
      <c r="AK84" s="23">
        <f t="shared" si="21"/>
        <v>2.418946884341228E-2</v>
      </c>
      <c r="AL84" s="32">
        <f t="shared" si="22"/>
        <v>0.12076362620903253</v>
      </c>
      <c r="AM84" s="43">
        <f t="shared" si="42"/>
        <v>8655.7142857142862</v>
      </c>
      <c r="AN84" s="43">
        <f t="shared" si="43"/>
        <v>5627.2857142857147</v>
      </c>
      <c r="AO84" s="44">
        <f t="shared" si="44"/>
        <v>1.5381686171968216</v>
      </c>
      <c r="AP84" s="55">
        <f t="shared" si="62"/>
        <v>6513.9899977152145</v>
      </c>
      <c r="AQ84" s="21"/>
      <c r="AR84" s="21"/>
      <c r="AS84" s="56"/>
      <c r="AT84" s="56"/>
      <c r="AU84" s="56"/>
      <c r="AV84" s="56"/>
      <c r="AW84" s="56"/>
      <c r="AX84" s="57"/>
      <c r="AY84" s="57"/>
      <c r="AZ84" s="57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57"/>
      <c r="BN84" s="57"/>
      <c r="BO84" s="29"/>
      <c r="BP84" s="29"/>
      <c r="BQ84" s="29"/>
      <c r="BR84" s="29"/>
      <c r="BS84" s="57"/>
      <c r="BT84" s="55">
        <f t="shared" si="51"/>
        <v>5627.2857142857147</v>
      </c>
      <c r="BU84" s="33">
        <f t="shared" si="52"/>
        <v>0.12076362620903253</v>
      </c>
      <c r="BV84" s="30">
        <v>1393</v>
      </c>
      <c r="BW84" s="30">
        <v>118</v>
      </c>
      <c r="BX84" s="43">
        <f t="shared" si="53"/>
        <v>1231.8571428571429</v>
      </c>
      <c r="BY84" s="33">
        <f t="shared" si="54"/>
        <v>8.4709260588657576E-2</v>
      </c>
      <c r="BZ84" s="33">
        <f t="shared" si="55"/>
        <v>7.4104140090455753E-2</v>
      </c>
      <c r="CA84" s="43">
        <f t="shared" si="56"/>
        <v>2436</v>
      </c>
      <c r="CB84" s="43">
        <f t="shared" si="57"/>
        <v>408</v>
      </c>
      <c r="CC84" s="43">
        <f t="shared" si="58"/>
        <v>4395.4285714285716</v>
      </c>
      <c r="CD84" s="33">
        <f t="shared" si="59"/>
        <v>0.16748768472906403</v>
      </c>
      <c r="CE84" s="33">
        <f t="shared" si="60"/>
        <v>0.13384035361414456</v>
      </c>
      <c r="CF84" s="33">
        <f t="shared" si="31"/>
        <v>0.14755917159763313</v>
      </c>
      <c r="CG84" s="27"/>
      <c r="CH84" s="27"/>
      <c r="CI84" s="27"/>
      <c r="CJ84" s="27"/>
      <c r="CK84" s="27"/>
      <c r="CL84" s="27"/>
      <c r="CM84" s="27"/>
      <c r="CN84" s="27"/>
      <c r="CO84" s="27"/>
    </row>
    <row r="85" spans="1:93" ht="13">
      <c r="A85" s="18">
        <v>43976</v>
      </c>
      <c r="B85" s="19">
        <f t="shared" si="49"/>
        <v>479</v>
      </c>
      <c r="C85" s="52"/>
      <c r="D85" s="52"/>
      <c r="E85" s="53">
        <v>22750</v>
      </c>
      <c r="F85" s="21">
        <f t="shared" si="26"/>
        <v>15717</v>
      </c>
      <c r="G85" s="22">
        <f t="shared" si="1"/>
        <v>0.69085714285714284</v>
      </c>
      <c r="H85" s="19">
        <f t="shared" si="50"/>
        <v>240</v>
      </c>
      <c r="I85" s="53">
        <v>5642</v>
      </c>
      <c r="J85" s="22">
        <f t="shared" si="2"/>
        <v>0.248</v>
      </c>
      <c r="K85" s="22">
        <f t="shared" si="17"/>
        <v>0.80221811460258785</v>
      </c>
      <c r="L85" s="19">
        <f t="shared" si="36"/>
        <v>19</v>
      </c>
      <c r="M85" s="53">
        <v>1391</v>
      </c>
      <c r="N85" s="23">
        <f t="shared" ca="1" si="15"/>
        <v>6.1142857142857145E-2</v>
      </c>
      <c r="O85" s="22">
        <f t="shared" si="18"/>
        <v>0.1977818853974122</v>
      </c>
      <c r="P85" s="45">
        <v>12342</v>
      </c>
      <c r="Q85" s="45">
        <v>49361</v>
      </c>
      <c r="R85" s="45">
        <f t="shared" si="61"/>
        <v>61703</v>
      </c>
      <c r="S85" s="45">
        <v>256946</v>
      </c>
      <c r="T85" s="45">
        <v>183192</v>
      </c>
      <c r="U85" s="19">
        <f t="shared" si="46"/>
        <v>160442</v>
      </c>
      <c r="V85" s="21">
        <f t="shared" si="5"/>
        <v>22750</v>
      </c>
      <c r="W85" s="54">
        <v>0</v>
      </c>
      <c r="X85" s="21">
        <f t="shared" si="40"/>
        <v>8391</v>
      </c>
      <c r="Y85" s="21"/>
      <c r="Z85" s="21"/>
      <c r="AA85" s="21">
        <f t="shared" si="38"/>
        <v>3328</v>
      </c>
      <c r="AB85" s="21"/>
      <c r="AC85" s="21"/>
      <c r="AD85" s="21"/>
      <c r="AE85" s="21">
        <f t="shared" si="19"/>
        <v>678.48888888888894</v>
      </c>
      <c r="AF85" s="24">
        <f t="shared" si="7"/>
        <v>11.29432967032967</v>
      </c>
      <c r="AG85" s="24">
        <f t="shared" si="8"/>
        <v>8.0523956043956044</v>
      </c>
      <c r="AH85" s="24">
        <f t="shared" si="9"/>
        <v>6.9478079331941549</v>
      </c>
      <c r="AI85" s="23">
        <f t="shared" si="10"/>
        <v>0.12418664570505263</v>
      </c>
      <c r="AJ85" s="23">
        <f t="shared" si="39"/>
        <v>0.14393028846153846</v>
      </c>
      <c r="AK85" s="23">
        <f t="shared" si="21"/>
        <v>2.1507790400071843E-2</v>
      </c>
      <c r="AL85" s="32">
        <f t="shared" si="22"/>
        <v>0.11803670592922778</v>
      </c>
      <c r="AM85" s="43">
        <f t="shared" si="42"/>
        <v>9469.4285714285706</v>
      </c>
      <c r="AN85" s="43">
        <f t="shared" si="43"/>
        <v>5736.7142857142853</v>
      </c>
      <c r="AO85" s="44">
        <f t="shared" si="44"/>
        <v>1.6506711158702094</v>
      </c>
      <c r="AP85" s="55">
        <f t="shared" si="62"/>
        <v>7283.2188659511421</v>
      </c>
      <c r="AQ85" s="21"/>
      <c r="AR85" s="21"/>
      <c r="AS85" s="56"/>
      <c r="AT85" s="56"/>
      <c r="AU85" s="56"/>
      <c r="AV85" s="56"/>
      <c r="AW85" s="56"/>
      <c r="AX85" s="57"/>
      <c r="AY85" s="57"/>
      <c r="AZ85" s="57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57"/>
      <c r="BN85" s="57"/>
      <c r="BO85" s="29"/>
      <c r="BP85" s="29"/>
      <c r="BQ85" s="29"/>
      <c r="BR85" s="29"/>
      <c r="BS85" s="57"/>
      <c r="BT85" s="55">
        <f t="shared" si="51"/>
        <v>5736.7142857142853</v>
      </c>
      <c r="BU85" s="33">
        <f t="shared" si="52"/>
        <v>0.11803670592922778</v>
      </c>
      <c r="BV85" s="30">
        <v>402</v>
      </c>
      <c r="BW85" s="30">
        <v>67</v>
      </c>
      <c r="BX85" s="43">
        <f t="shared" si="53"/>
        <v>1120.7142857142858</v>
      </c>
      <c r="BY85" s="33">
        <f t="shared" si="54"/>
        <v>0.16666666666666666</v>
      </c>
      <c r="BZ85" s="33">
        <f t="shared" si="55"/>
        <v>7.8776290630975146E-2</v>
      </c>
      <c r="CA85" s="43">
        <f t="shared" si="56"/>
        <v>2926</v>
      </c>
      <c r="CB85" s="43">
        <f t="shared" si="57"/>
        <v>412</v>
      </c>
      <c r="CC85" s="43">
        <f t="shared" si="58"/>
        <v>4616</v>
      </c>
      <c r="CD85" s="33">
        <f t="shared" si="59"/>
        <v>0.14080656185919344</v>
      </c>
      <c r="CE85" s="33">
        <f t="shared" si="60"/>
        <v>0.12756870512503093</v>
      </c>
      <c r="CF85" s="33">
        <f t="shared" si="31"/>
        <v>0.14487504527345166</v>
      </c>
      <c r="CG85" s="27"/>
      <c r="CH85" s="27"/>
      <c r="CI85" s="27"/>
      <c r="CJ85" s="27"/>
      <c r="CK85" s="27"/>
      <c r="CL85" s="27"/>
      <c r="CM85" s="27"/>
      <c r="CN85" s="27"/>
      <c r="CO85" s="27"/>
    </row>
    <row r="86" spans="1:93" ht="13">
      <c r="A86" s="18">
        <v>43977</v>
      </c>
      <c r="B86" s="19">
        <f t="shared" si="49"/>
        <v>415</v>
      </c>
      <c r="C86" s="52"/>
      <c r="D86" s="52"/>
      <c r="E86" s="53">
        <v>23165</v>
      </c>
      <c r="F86" s="21">
        <f t="shared" si="26"/>
        <v>15870</v>
      </c>
      <c r="G86" s="22">
        <f t="shared" si="1"/>
        <v>0.6850852579322253</v>
      </c>
      <c r="H86" s="19">
        <f t="shared" si="50"/>
        <v>235</v>
      </c>
      <c r="I86" s="53">
        <v>5877</v>
      </c>
      <c r="J86" s="22">
        <f t="shared" si="2"/>
        <v>0.25370170515864449</v>
      </c>
      <c r="K86" s="22">
        <f t="shared" si="17"/>
        <v>0.80562028786840301</v>
      </c>
      <c r="L86" s="19">
        <f t="shared" si="36"/>
        <v>27</v>
      </c>
      <c r="M86" s="53">
        <v>1418</v>
      </c>
      <c r="N86" s="23">
        <f t="shared" ca="1" si="15"/>
        <v>6.1213036909130152E-2</v>
      </c>
      <c r="O86" s="22">
        <f t="shared" si="18"/>
        <v>0.19437971213159699</v>
      </c>
      <c r="P86" s="45">
        <v>12022</v>
      </c>
      <c r="Q86" s="45">
        <v>65748</v>
      </c>
      <c r="R86" s="45">
        <f t="shared" si="61"/>
        <v>77770</v>
      </c>
      <c r="S86" s="45">
        <v>264098</v>
      </c>
      <c r="T86" s="45">
        <v>188302</v>
      </c>
      <c r="U86" s="19">
        <f t="shared" si="46"/>
        <v>165137</v>
      </c>
      <c r="V86" s="21">
        <f t="shared" si="5"/>
        <v>23165</v>
      </c>
      <c r="W86" s="54">
        <v>0</v>
      </c>
      <c r="X86" s="21">
        <f t="shared" si="40"/>
        <v>7152</v>
      </c>
      <c r="Y86" s="21"/>
      <c r="Z86" s="21"/>
      <c r="AA86" s="21">
        <f t="shared" si="38"/>
        <v>5110</v>
      </c>
      <c r="AB86" s="21"/>
      <c r="AC86" s="21"/>
      <c r="AD86" s="21"/>
      <c r="AE86" s="21">
        <f t="shared" si="19"/>
        <v>697.4148148148148</v>
      </c>
      <c r="AF86" s="24">
        <f t="shared" si="7"/>
        <v>11.400733865745737</v>
      </c>
      <c r="AG86" s="24">
        <f t="shared" si="8"/>
        <v>8.1287286855169434</v>
      </c>
      <c r="AH86" s="24">
        <f t="shared" si="9"/>
        <v>12.313253012048193</v>
      </c>
      <c r="AI86" s="23">
        <f t="shared" si="10"/>
        <v>0.12302046712196366</v>
      </c>
      <c r="AJ86" s="23">
        <f t="shared" si="39"/>
        <v>8.1213307240704496E-2</v>
      </c>
      <c r="AK86" s="23">
        <f t="shared" si="21"/>
        <v>1.8241758241758242E-2</v>
      </c>
      <c r="AL86" s="32">
        <f t="shared" si="22"/>
        <v>0.11527541169789893</v>
      </c>
      <c r="AM86" s="43">
        <f t="shared" si="42"/>
        <v>8737.4285714285706</v>
      </c>
      <c r="AN86" s="43">
        <f t="shared" si="43"/>
        <v>5786.1428571428569</v>
      </c>
      <c r="AO86" s="44">
        <f t="shared" si="44"/>
        <v>1.5100609831370515</v>
      </c>
      <c r="AP86" s="55">
        <f t="shared" si="62"/>
        <v>8964.9687677456004</v>
      </c>
      <c r="AQ86" s="21"/>
      <c r="AR86" s="21"/>
      <c r="AS86" s="56"/>
      <c r="AT86" s="56"/>
      <c r="AU86" s="56"/>
      <c r="AV86" s="56"/>
      <c r="AW86" s="56"/>
      <c r="AX86" s="57"/>
      <c r="AY86" s="57"/>
      <c r="AZ86" s="57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57"/>
      <c r="BN86" s="57"/>
      <c r="BO86" s="29"/>
      <c r="BP86" s="29"/>
      <c r="BQ86" s="29"/>
      <c r="BR86" s="29"/>
      <c r="BS86" s="57"/>
      <c r="BT86" s="55">
        <f t="shared" si="51"/>
        <v>5786.1428571428569</v>
      </c>
      <c r="BU86" s="33">
        <f t="shared" si="52"/>
        <v>0.11527541169789893</v>
      </c>
      <c r="BV86" s="30">
        <v>851</v>
      </c>
      <c r="BW86" s="30">
        <v>93</v>
      </c>
      <c r="BX86" s="43">
        <f t="shared" si="53"/>
        <v>1071.8571428571429</v>
      </c>
      <c r="BY86" s="33">
        <f t="shared" si="54"/>
        <v>0.10928319623971798</v>
      </c>
      <c r="BZ86" s="33">
        <f t="shared" si="55"/>
        <v>8.9031054244968683E-2</v>
      </c>
      <c r="CA86" s="43">
        <f t="shared" si="56"/>
        <v>4259</v>
      </c>
      <c r="CB86" s="43">
        <f t="shared" si="57"/>
        <v>322</v>
      </c>
      <c r="CC86" s="43">
        <f t="shared" si="58"/>
        <v>4714.2857142857147</v>
      </c>
      <c r="CD86" s="33">
        <f t="shared" si="59"/>
        <v>7.5604602019253342E-2</v>
      </c>
      <c r="CE86" s="33">
        <f t="shared" si="60"/>
        <v>0.12124242424242425</v>
      </c>
      <c r="CF86" s="33">
        <f t="shared" si="31"/>
        <v>0.14605543710021321</v>
      </c>
      <c r="CG86" s="27"/>
      <c r="CH86" s="27"/>
      <c r="CI86" s="27"/>
      <c r="CJ86" s="27"/>
      <c r="CK86" s="27"/>
      <c r="CL86" s="27"/>
      <c r="CM86" s="27"/>
      <c r="CN86" s="27"/>
      <c r="CO86" s="27"/>
    </row>
    <row r="87" spans="1:93" ht="13">
      <c r="A87" s="18">
        <v>43978</v>
      </c>
      <c r="B87" s="19">
        <f t="shared" si="49"/>
        <v>686</v>
      </c>
      <c r="C87" s="52"/>
      <c r="D87" s="52"/>
      <c r="E87" s="53">
        <v>23851</v>
      </c>
      <c r="F87" s="21">
        <f t="shared" si="26"/>
        <v>16321</v>
      </c>
      <c r="G87" s="22">
        <f t="shared" si="1"/>
        <v>0.68428996687769905</v>
      </c>
      <c r="H87" s="19">
        <f t="shared" si="50"/>
        <v>180</v>
      </c>
      <c r="I87" s="53">
        <v>6057</v>
      </c>
      <c r="J87" s="22">
        <f t="shared" si="2"/>
        <v>0.25395161628443252</v>
      </c>
      <c r="K87" s="22">
        <f t="shared" si="17"/>
        <v>0.80438247011952191</v>
      </c>
      <c r="L87" s="19">
        <f t="shared" si="36"/>
        <v>55</v>
      </c>
      <c r="M87" s="53">
        <v>1473</v>
      </c>
      <c r="N87" s="23">
        <f t="shared" ca="1" si="15"/>
        <v>6.1758416837868431E-2</v>
      </c>
      <c r="O87" s="22">
        <f t="shared" si="18"/>
        <v>0.19561752988047809</v>
      </c>
      <c r="P87" s="45">
        <v>12667</v>
      </c>
      <c r="Q87" s="45">
        <v>49942</v>
      </c>
      <c r="R87" s="45">
        <f t="shared" si="61"/>
        <v>62609</v>
      </c>
      <c r="S87" s="45">
        <v>278411</v>
      </c>
      <c r="T87" s="45">
        <v>195518</v>
      </c>
      <c r="U87" s="19">
        <f t="shared" si="46"/>
        <v>171667</v>
      </c>
      <c r="V87" s="21">
        <f t="shared" si="5"/>
        <v>23851</v>
      </c>
      <c r="W87" s="54">
        <v>0</v>
      </c>
      <c r="X87" s="21">
        <f t="shared" si="40"/>
        <v>14313</v>
      </c>
      <c r="Y87" s="21"/>
      <c r="Z87" s="21"/>
      <c r="AA87" s="21">
        <f t="shared" si="38"/>
        <v>7216</v>
      </c>
      <c r="AB87" s="21"/>
      <c r="AC87" s="21"/>
      <c r="AD87" s="21"/>
      <c r="AE87" s="21">
        <f t="shared" si="19"/>
        <v>724.14074074074074</v>
      </c>
      <c r="AF87" s="24">
        <f t="shared" si="7"/>
        <v>11.672927759842354</v>
      </c>
      <c r="AG87" s="24">
        <f t="shared" si="8"/>
        <v>8.1974759968135515</v>
      </c>
      <c r="AH87" s="24">
        <f t="shared" si="9"/>
        <v>10.518950437317784</v>
      </c>
      <c r="AI87" s="23">
        <f t="shared" si="10"/>
        <v>0.12198876829754805</v>
      </c>
      <c r="AJ87" s="23">
        <f t="shared" si="39"/>
        <v>9.5066518847006648E-2</v>
      </c>
      <c r="AK87" s="23">
        <f t="shared" si="21"/>
        <v>2.9613641269156055E-2</v>
      </c>
      <c r="AL87" s="32">
        <f t="shared" si="22"/>
        <v>0.11266584499383746</v>
      </c>
      <c r="AM87" s="43">
        <f t="shared" si="42"/>
        <v>9504</v>
      </c>
      <c r="AN87" s="43">
        <f t="shared" si="43"/>
        <v>5911.2857142857147</v>
      </c>
      <c r="AO87" s="44">
        <f t="shared" si="44"/>
        <v>1.6077720582904371</v>
      </c>
      <c r="AP87" s="55">
        <f t="shared" si="62"/>
        <v>7053.8958892191695</v>
      </c>
      <c r="AQ87" s="21"/>
      <c r="AR87" s="21"/>
      <c r="AS87" s="56"/>
      <c r="AT87" s="56"/>
      <c r="AU87" s="56"/>
      <c r="AV87" s="56"/>
      <c r="AW87" s="56"/>
      <c r="AX87" s="57"/>
      <c r="AY87" s="57"/>
      <c r="AZ87" s="57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57"/>
      <c r="BN87" s="57"/>
      <c r="BO87" s="29"/>
      <c r="BP87" s="29"/>
      <c r="BQ87" s="29"/>
      <c r="BR87" s="29"/>
      <c r="BS87" s="57"/>
      <c r="BT87" s="55">
        <f t="shared" si="51"/>
        <v>5911.2857142857147</v>
      </c>
      <c r="BU87" s="33">
        <f t="shared" si="52"/>
        <v>0.11266584499383746</v>
      </c>
      <c r="BV87" s="30">
        <v>882</v>
      </c>
      <c r="BW87" s="30">
        <v>105</v>
      </c>
      <c r="BX87" s="43">
        <f t="shared" si="53"/>
        <v>1043.5714285714287</v>
      </c>
      <c r="BY87" s="33">
        <f t="shared" si="54"/>
        <v>0.11904761904761904</v>
      </c>
      <c r="BZ87" s="33">
        <f t="shared" si="55"/>
        <v>9.2539356605065029E-2</v>
      </c>
      <c r="CA87" s="43">
        <f t="shared" si="56"/>
        <v>6334</v>
      </c>
      <c r="CB87" s="43">
        <f t="shared" si="57"/>
        <v>581</v>
      </c>
      <c r="CC87" s="43">
        <f t="shared" si="58"/>
        <v>4867.7142857142853</v>
      </c>
      <c r="CD87" s="33">
        <f t="shared" si="59"/>
        <v>9.1727186611935588E-2</v>
      </c>
      <c r="CE87" s="33">
        <f t="shared" si="60"/>
        <v>0.11698068908845453</v>
      </c>
      <c r="CF87" s="33">
        <f t="shared" si="31"/>
        <v>0.16064981949458484</v>
      </c>
      <c r="CG87" s="27"/>
      <c r="CH87" s="27"/>
      <c r="CI87" s="27"/>
      <c r="CJ87" s="27"/>
      <c r="CK87" s="27"/>
      <c r="CL87" s="27"/>
      <c r="CM87" s="27"/>
      <c r="CN87" s="27"/>
      <c r="CO87" s="27"/>
    </row>
    <row r="88" spans="1:93" ht="13">
      <c r="A88" s="18">
        <v>43979</v>
      </c>
      <c r="B88" s="19">
        <f t="shared" si="49"/>
        <v>687</v>
      </c>
      <c r="C88" s="52"/>
      <c r="D88" s="52"/>
      <c r="E88" s="53">
        <v>24538</v>
      </c>
      <c r="F88" s="21">
        <f t="shared" si="26"/>
        <v>16802</v>
      </c>
      <c r="G88" s="22">
        <f t="shared" si="1"/>
        <v>0.68473388214198383</v>
      </c>
      <c r="H88" s="19">
        <f t="shared" si="50"/>
        <v>183</v>
      </c>
      <c r="I88" s="53">
        <v>6240</v>
      </c>
      <c r="J88" s="22">
        <f t="shared" si="2"/>
        <v>0.254299453908224</v>
      </c>
      <c r="K88" s="22">
        <f t="shared" si="17"/>
        <v>0.80661840744570834</v>
      </c>
      <c r="L88" s="19">
        <f t="shared" si="36"/>
        <v>23</v>
      </c>
      <c r="M88" s="53">
        <v>1496</v>
      </c>
      <c r="N88" s="23">
        <f t="shared" ca="1" si="15"/>
        <v>6.0966663949792159E-2</v>
      </c>
      <c r="O88" s="22">
        <f t="shared" si="18"/>
        <v>0.19338159255429163</v>
      </c>
      <c r="P88" s="45">
        <v>13250</v>
      </c>
      <c r="Q88" s="45">
        <v>48749</v>
      </c>
      <c r="R88" s="45">
        <f t="shared" si="61"/>
        <v>61999</v>
      </c>
      <c r="S88" s="45">
        <v>289906</v>
      </c>
      <c r="T88" s="45">
        <v>201311</v>
      </c>
      <c r="U88" s="19">
        <f t="shared" si="46"/>
        <v>176773</v>
      </c>
      <c r="V88" s="21">
        <f t="shared" si="5"/>
        <v>24538</v>
      </c>
      <c r="W88" s="54">
        <v>0</v>
      </c>
      <c r="X88" s="21">
        <f t="shared" si="40"/>
        <v>11495</v>
      </c>
      <c r="Y88" s="21"/>
      <c r="Z88" s="21"/>
      <c r="AA88" s="21">
        <f t="shared" si="38"/>
        <v>5793</v>
      </c>
      <c r="AB88" s="21"/>
      <c r="AC88" s="21"/>
      <c r="AD88" s="21"/>
      <c r="AE88" s="21">
        <f t="shared" si="19"/>
        <v>745.59629629629626</v>
      </c>
      <c r="AF88" s="24">
        <f t="shared" si="7"/>
        <v>11.814573314858587</v>
      </c>
      <c r="AG88" s="24">
        <f t="shared" si="8"/>
        <v>8.2040508598907813</v>
      </c>
      <c r="AH88" s="24">
        <f t="shared" si="9"/>
        <v>8.43231441048035</v>
      </c>
      <c r="AI88" s="23">
        <f t="shared" si="10"/>
        <v>0.12189100446572716</v>
      </c>
      <c r="AJ88" s="23">
        <f t="shared" si="39"/>
        <v>0.11859140341791817</v>
      </c>
      <c r="AK88" s="23">
        <f t="shared" si="21"/>
        <v>2.880382373904658E-2</v>
      </c>
      <c r="AL88" s="32">
        <f t="shared" si="22"/>
        <v>0.10689596208808658</v>
      </c>
      <c r="AM88" s="43">
        <f t="shared" si="42"/>
        <v>9990.1428571428569</v>
      </c>
      <c r="AN88" s="43">
        <f t="shared" si="43"/>
        <v>5848.1428571428569</v>
      </c>
      <c r="AO88" s="44">
        <f t="shared" si="44"/>
        <v>1.7082590321713853</v>
      </c>
      <c r="AP88" s="55">
        <f t="shared" si="62"/>
        <v>6627.4427534992801</v>
      </c>
      <c r="AQ88" s="21"/>
      <c r="AR88" s="21"/>
      <c r="AS88" s="56"/>
      <c r="AT88" s="56"/>
      <c r="AU88" s="56"/>
      <c r="AV88" s="56"/>
      <c r="AW88" s="56"/>
      <c r="AX88" s="57"/>
      <c r="AY88" s="57"/>
      <c r="AZ88" s="57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57"/>
      <c r="BN88" s="57"/>
      <c r="BO88" s="29"/>
      <c r="BP88" s="29"/>
      <c r="BQ88" s="29"/>
      <c r="BR88" s="29"/>
      <c r="BS88" s="57"/>
      <c r="BT88" s="55">
        <f t="shared" si="51"/>
        <v>5848.1428571428569</v>
      </c>
      <c r="BU88" s="33">
        <f t="shared" si="52"/>
        <v>0.10689596208808658</v>
      </c>
      <c r="BV88" s="30">
        <v>1061</v>
      </c>
      <c r="BW88" s="30">
        <v>103</v>
      </c>
      <c r="BX88" s="43">
        <f t="shared" si="53"/>
        <v>1016.2857142857143</v>
      </c>
      <c r="BY88" s="33">
        <f t="shared" si="54"/>
        <v>9.7078228086710655E-2</v>
      </c>
      <c r="BZ88" s="33">
        <f t="shared" si="55"/>
        <v>9.9662637053696934E-2</v>
      </c>
      <c r="CA88" s="43">
        <f t="shared" si="56"/>
        <v>4732</v>
      </c>
      <c r="CB88" s="43">
        <f t="shared" si="57"/>
        <v>584</v>
      </c>
      <c r="CC88" s="43">
        <f t="shared" si="58"/>
        <v>4831.8571428571431</v>
      </c>
      <c r="CD88" s="33">
        <f t="shared" si="59"/>
        <v>0.12341504649196956</v>
      </c>
      <c r="CE88" s="33">
        <f t="shared" si="60"/>
        <v>0.10841734914111699</v>
      </c>
      <c r="CF88" s="33">
        <f t="shared" si="31"/>
        <v>0.16642174871418075</v>
      </c>
      <c r="CG88" s="27"/>
      <c r="CH88" s="27"/>
      <c r="CI88" s="27"/>
      <c r="CJ88" s="27"/>
      <c r="CK88" s="27"/>
      <c r="CL88" s="27"/>
      <c r="CM88" s="27"/>
      <c r="CN88" s="27"/>
      <c r="CO88" s="27"/>
    </row>
    <row r="89" spans="1:93" ht="13">
      <c r="A89" s="18">
        <v>43980</v>
      </c>
      <c r="B89" s="19">
        <f t="shared" si="49"/>
        <v>678</v>
      </c>
      <c r="C89" s="52"/>
      <c r="D89" s="52"/>
      <c r="E89" s="53">
        <v>25216</v>
      </c>
      <c r="F89" s="21">
        <f t="shared" si="26"/>
        <v>17204</v>
      </c>
      <c r="G89" s="22">
        <f t="shared" si="1"/>
        <v>0.68226522842639592</v>
      </c>
      <c r="H89" s="19">
        <f t="shared" si="50"/>
        <v>252</v>
      </c>
      <c r="I89" s="53">
        <v>6492</v>
      </c>
      <c r="J89" s="22">
        <f t="shared" si="2"/>
        <v>0.2574555837563452</v>
      </c>
      <c r="K89" s="22">
        <f t="shared" si="17"/>
        <v>0.81028457314028957</v>
      </c>
      <c r="L89" s="19">
        <f t="shared" si="36"/>
        <v>24</v>
      </c>
      <c r="M89" s="53">
        <v>1520</v>
      </c>
      <c r="N89" s="23">
        <f t="shared" ca="1" si="15"/>
        <v>6.0279187817258884E-2</v>
      </c>
      <c r="O89" s="22">
        <f t="shared" si="18"/>
        <v>0.18971542685971043</v>
      </c>
      <c r="P89" s="45">
        <v>12499</v>
      </c>
      <c r="Q89" s="45">
        <v>49212</v>
      </c>
      <c r="R89" s="45">
        <f t="shared" si="61"/>
        <v>61711</v>
      </c>
      <c r="S89" s="45">
        <v>300545</v>
      </c>
      <c r="T89" s="45">
        <v>205165</v>
      </c>
      <c r="U89" s="19">
        <f t="shared" si="46"/>
        <v>179949</v>
      </c>
      <c r="V89" s="21">
        <f t="shared" si="5"/>
        <v>25216</v>
      </c>
      <c r="W89" s="54">
        <v>0</v>
      </c>
      <c r="X89" s="21">
        <f t="shared" si="40"/>
        <v>10639</v>
      </c>
      <c r="Y89" s="21"/>
      <c r="Z89" s="21"/>
      <c r="AA89" s="21">
        <f t="shared" si="38"/>
        <v>3854</v>
      </c>
      <c r="AB89" s="21"/>
      <c r="AC89" s="21"/>
      <c r="AD89" s="21"/>
      <c r="AE89" s="21">
        <f t="shared" si="19"/>
        <v>759.87037037037032</v>
      </c>
      <c r="AF89" s="24">
        <f t="shared" si="7"/>
        <v>11.918821383248732</v>
      </c>
      <c r="AG89" s="24">
        <f t="shared" si="8"/>
        <v>8.1363023477157359</v>
      </c>
      <c r="AH89" s="24">
        <f t="shared" si="9"/>
        <v>5.6843657817109143</v>
      </c>
      <c r="AI89" s="23">
        <f t="shared" si="10"/>
        <v>0.12290595374454708</v>
      </c>
      <c r="AJ89" s="23">
        <f t="shared" si="39"/>
        <v>0.17592112091333678</v>
      </c>
      <c r="AK89" s="23">
        <f t="shared" si="21"/>
        <v>2.7630613741951259E-2</v>
      </c>
      <c r="AL89" s="32">
        <f t="shared" si="22"/>
        <v>0.12211294065642612</v>
      </c>
      <c r="AM89" s="43">
        <f t="shared" si="42"/>
        <v>10173</v>
      </c>
      <c r="AN89" s="43">
        <f t="shared" si="43"/>
        <v>5170.8571428571431</v>
      </c>
      <c r="AO89" s="44">
        <f t="shared" si="44"/>
        <v>1.9673720853132941</v>
      </c>
      <c r="AP89" s="55">
        <f t="shared" si="62"/>
        <v>7535.7116808487126</v>
      </c>
      <c r="AQ89" s="21"/>
      <c r="AR89" s="21"/>
      <c r="AS89" s="56"/>
      <c r="AT89" s="56"/>
      <c r="AU89" s="56"/>
      <c r="AV89" s="56"/>
      <c r="AW89" s="56"/>
      <c r="AX89" s="57"/>
      <c r="AY89" s="57"/>
      <c r="AZ89" s="57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57"/>
      <c r="BN89" s="57"/>
      <c r="BO89" s="29"/>
      <c r="BP89" s="29"/>
      <c r="BQ89" s="29"/>
      <c r="BR89" s="29"/>
      <c r="BS89" s="57"/>
      <c r="BT89" s="55">
        <f t="shared" si="51"/>
        <v>5170.8571428571431</v>
      </c>
      <c r="BU89" s="33">
        <f t="shared" si="52"/>
        <v>0.12211294065642612</v>
      </c>
      <c r="BV89" s="30">
        <v>1183</v>
      </c>
      <c r="BW89" s="30">
        <v>124</v>
      </c>
      <c r="BX89" s="43">
        <f t="shared" si="53"/>
        <v>1038.2857142857142</v>
      </c>
      <c r="BY89" s="33">
        <f t="shared" si="54"/>
        <v>0.10481825866441251</v>
      </c>
      <c r="BZ89" s="33">
        <f t="shared" si="55"/>
        <v>0.10140341221794166</v>
      </c>
      <c r="CA89" s="43">
        <f t="shared" si="56"/>
        <v>2671</v>
      </c>
      <c r="CB89" s="43">
        <f t="shared" si="57"/>
        <v>554</v>
      </c>
      <c r="CC89" s="43">
        <f t="shared" si="58"/>
        <v>4132.5714285714284</v>
      </c>
      <c r="CD89" s="33">
        <f t="shared" si="59"/>
        <v>0.20741295394983153</v>
      </c>
      <c r="CE89" s="33">
        <f t="shared" si="60"/>
        <v>0.12731609513274336</v>
      </c>
      <c r="CF89" s="33">
        <f t="shared" si="31"/>
        <v>0.16511714391967275</v>
      </c>
      <c r="CG89" s="27"/>
      <c r="CH89" s="27"/>
      <c r="CI89" s="27"/>
      <c r="CJ89" s="27"/>
      <c r="CK89" s="27"/>
      <c r="CL89" s="27"/>
      <c r="CM89" s="27"/>
      <c r="CN89" s="27"/>
      <c r="CO89" s="27"/>
    </row>
    <row r="90" spans="1:93" ht="13">
      <c r="A90" s="18">
        <v>43981</v>
      </c>
      <c r="B90" s="19">
        <f t="shared" si="49"/>
        <v>557</v>
      </c>
      <c r="C90" s="52"/>
      <c r="D90" s="52"/>
      <c r="E90" s="53">
        <v>25773</v>
      </c>
      <c r="F90" s="21">
        <f t="shared" si="26"/>
        <v>17185</v>
      </c>
      <c r="G90" s="22">
        <f t="shared" si="1"/>
        <v>0.66678306755131334</v>
      </c>
      <c r="H90" s="19">
        <f t="shared" si="50"/>
        <v>523</v>
      </c>
      <c r="I90" s="53">
        <v>7015</v>
      </c>
      <c r="J90" s="22">
        <f t="shared" si="2"/>
        <v>0.27218406859892136</v>
      </c>
      <c r="K90" s="22">
        <f t="shared" si="17"/>
        <v>0.81683744760130417</v>
      </c>
      <c r="L90" s="19">
        <f t="shared" si="36"/>
        <v>53</v>
      </c>
      <c r="M90" s="53">
        <v>1573</v>
      </c>
      <c r="N90" s="23">
        <f t="shared" ca="1" si="15"/>
        <v>6.1032863849765258E-2</v>
      </c>
      <c r="O90" s="22">
        <f t="shared" si="18"/>
        <v>0.18316255239869586</v>
      </c>
      <c r="P90" s="45">
        <v>12832</v>
      </c>
      <c r="Q90" s="45">
        <v>47714</v>
      </c>
      <c r="R90" s="45">
        <f t="shared" si="61"/>
        <v>60546</v>
      </c>
      <c r="S90" s="45">
        <f>S89+11361</f>
        <v>311906</v>
      </c>
      <c r="T90" s="45">
        <v>216769</v>
      </c>
      <c r="U90" s="19">
        <f t="shared" si="46"/>
        <v>190996</v>
      </c>
      <c r="V90" s="21">
        <f t="shared" si="5"/>
        <v>25773</v>
      </c>
      <c r="W90" s="54">
        <v>0</v>
      </c>
      <c r="X90" s="21">
        <f t="shared" si="40"/>
        <v>11361</v>
      </c>
      <c r="Y90" s="21"/>
      <c r="Z90" s="21"/>
      <c r="AA90" s="21">
        <f t="shared" si="38"/>
        <v>11604</v>
      </c>
      <c r="AB90" s="21"/>
      <c r="AC90" s="21"/>
      <c r="AD90" s="21"/>
      <c r="AE90" s="21">
        <f t="shared" si="19"/>
        <v>802.8481481481482</v>
      </c>
      <c r="AF90" s="24">
        <f t="shared" si="7"/>
        <v>12.102044775540294</v>
      </c>
      <c r="AG90" s="24">
        <f t="shared" si="8"/>
        <v>8.4107011213285219</v>
      </c>
      <c r="AH90" s="24">
        <f t="shared" si="9"/>
        <v>20.833034111310592</v>
      </c>
      <c r="AI90" s="23">
        <f t="shared" si="10"/>
        <v>0.11889615212507323</v>
      </c>
      <c r="AJ90" s="23">
        <f t="shared" si="39"/>
        <v>4.800068941744226E-2</v>
      </c>
      <c r="AK90" s="23">
        <f t="shared" si="21"/>
        <v>2.2089149746192895E-2</v>
      </c>
      <c r="AL90" s="32">
        <f t="shared" si="22"/>
        <v>9.8885451956596454E-2</v>
      </c>
      <c r="AM90" s="43">
        <f t="shared" si="42"/>
        <v>10309.428571428571</v>
      </c>
      <c r="AN90" s="43">
        <f t="shared" si="43"/>
        <v>5819.1428571428569</v>
      </c>
      <c r="AO90" s="44">
        <f t="shared" si="44"/>
        <v>1.7716403986841458</v>
      </c>
      <c r="AP90" s="55">
        <f t="shared" si="62"/>
        <v>5987.1185741640893</v>
      </c>
      <c r="AQ90" s="21"/>
      <c r="AR90" s="21"/>
      <c r="AS90" s="56"/>
      <c r="AT90" s="56"/>
      <c r="AU90" s="56"/>
      <c r="AV90" s="56"/>
      <c r="AW90" s="56"/>
      <c r="AX90" s="57"/>
      <c r="AY90" s="57"/>
      <c r="AZ90" s="57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57"/>
      <c r="BN90" s="57"/>
      <c r="BO90" s="29"/>
      <c r="BP90" s="29"/>
      <c r="BQ90" s="29"/>
      <c r="BR90" s="29"/>
      <c r="BS90" s="57"/>
      <c r="BT90" s="55">
        <f t="shared" si="51"/>
        <v>5819.1428571428569</v>
      </c>
      <c r="BU90" s="33">
        <f t="shared" si="52"/>
        <v>9.8885451956596454E-2</v>
      </c>
      <c r="BV90" s="30">
        <v>1854</v>
      </c>
      <c r="BW90" s="30">
        <v>100</v>
      </c>
      <c r="BX90" s="43">
        <f t="shared" si="53"/>
        <v>1089.4285714285713</v>
      </c>
      <c r="BY90" s="33">
        <f t="shared" si="54"/>
        <v>5.3937432578209279E-2</v>
      </c>
      <c r="BZ90" s="33">
        <f t="shared" si="55"/>
        <v>9.3102543928665099E-2</v>
      </c>
      <c r="CA90" s="43">
        <f t="shared" si="56"/>
        <v>9750</v>
      </c>
      <c r="CB90" s="43">
        <f t="shared" si="57"/>
        <v>457</v>
      </c>
      <c r="CC90" s="43">
        <f t="shared" si="58"/>
        <v>4729.7142857142853</v>
      </c>
      <c r="CD90" s="33">
        <f t="shared" si="59"/>
        <v>4.6871794871794874E-2</v>
      </c>
      <c r="CE90" s="33">
        <f t="shared" si="60"/>
        <v>0.10021747009786154</v>
      </c>
      <c r="CF90" s="33">
        <f t="shared" si="31"/>
        <v>0.15592783505154639</v>
      </c>
      <c r="CG90" s="27"/>
      <c r="CH90" s="27"/>
      <c r="CI90" s="27"/>
      <c r="CJ90" s="27"/>
      <c r="CK90" s="27"/>
      <c r="CL90" s="27"/>
      <c r="CM90" s="27"/>
      <c r="CN90" s="27"/>
      <c r="CO90" s="27"/>
    </row>
    <row r="91" spans="1:93" ht="13">
      <c r="A91" s="18">
        <v>43982</v>
      </c>
      <c r="B91" s="19">
        <f t="shared" si="49"/>
        <v>700</v>
      </c>
      <c r="C91" s="52"/>
      <c r="D91" s="52"/>
      <c r="E91" s="53">
        <v>26473</v>
      </c>
      <c r="F91" s="21">
        <f t="shared" si="26"/>
        <v>17552</v>
      </c>
      <c r="G91" s="22">
        <f t="shared" si="1"/>
        <v>0.66301514750878254</v>
      </c>
      <c r="H91" s="19">
        <f t="shared" si="50"/>
        <v>293</v>
      </c>
      <c r="I91" s="53">
        <v>7308</v>
      </c>
      <c r="J91" s="22">
        <f t="shared" si="2"/>
        <v>0.27605484833604049</v>
      </c>
      <c r="K91" s="22">
        <f t="shared" si="17"/>
        <v>0.81919067369129017</v>
      </c>
      <c r="L91" s="19">
        <f t="shared" si="36"/>
        <v>40</v>
      </c>
      <c r="M91" s="53">
        <v>1613</v>
      </c>
      <c r="N91" s="23">
        <f t="shared" ca="1" si="15"/>
        <v>6.0930004155176971E-2</v>
      </c>
      <c r="O91" s="22">
        <f t="shared" si="18"/>
        <v>0.18080932630870977</v>
      </c>
      <c r="P91" s="45">
        <v>12913</v>
      </c>
      <c r="Q91" s="45">
        <v>49936</v>
      </c>
      <c r="R91" s="45">
        <f t="shared" si="61"/>
        <v>62849</v>
      </c>
      <c r="S91" s="45">
        <v>323376</v>
      </c>
      <c r="T91" s="45">
        <v>223624</v>
      </c>
      <c r="U91" s="19">
        <f t="shared" si="46"/>
        <v>197151</v>
      </c>
      <c r="V91" s="21">
        <f t="shared" si="5"/>
        <v>26473</v>
      </c>
      <c r="W91" s="54">
        <v>0</v>
      </c>
      <c r="X91" s="21">
        <f t="shared" si="40"/>
        <v>11470</v>
      </c>
      <c r="Y91" s="21"/>
      <c r="Z91" s="21"/>
      <c r="AA91" s="21">
        <f t="shared" si="38"/>
        <v>6855</v>
      </c>
      <c r="AB91" s="21"/>
      <c r="AC91" s="21"/>
      <c r="AD91" s="21"/>
      <c r="AE91" s="21">
        <f t="shared" si="19"/>
        <v>828.237037037037</v>
      </c>
      <c r="AF91" s="24">
        <f t="shared" si="7"/>
        <v>12.215313715861443</v>
      </c>
      <c r="AG91" s="24">
        <f t="shared" si="8"/>
        <v>8.4472481396139472</v>
      </c>
      <c r="AH91" s="24">
        <f t="shared" si="9"/>
        <v>9.7928571428571427</v>
      </c>
      <c r="AI91" s="23">
        <f t="shared" si="10"/>
        <v>0.11838174793403212</v>
      </c>
      <c r="AJ91" s="23">
        <f t="shared" si="39"/>
        <v>0.10211524434719182</v>
      </c>
      <c r="AK91" s="23">
        <f t="shared" si="21"/>
        <v>2.7160206417568774E-2</v>
      </c>
      <c r="AL91" s="32">
        <f t="shared" si="22"/>
        <v>9.6023765996343699E-2</v>
      </c>
      <c r="AM91" s="43">
        <f t="shared" si="42"/>
        <v>10688.714285714286</v>
      </c>
      <c r="AN91" s="43">
        <f t="shared" si="43"/>
        <v>6251.4285714285716</v>
      </c>
      <c r="AO91" s="44">
        <f t="shared" si="44"/>
        <v>1.7098034734917733</v>
      </c>
      <c r="AP91" s="55">
        <f t="shared" si="62"/>
        <v>6034.9976691042048</v>
      </c>
      <c r="AQ91" s="21"/>
      <c r="AR91" s="21"/>
      <c r="AS91" s="56"/>
      <c r="AT91" s="56"/>
      <c r="AU91" s="56"/>
      <c r="AV91" s="56"/>
      <c r="AW91" s="56"/>
      <c r="AX91" s="57"/>
      <c r="AY91" s="57"/>
      <c r="AZ91" s="57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57"/>
      <c r="BN91" s="57"/>
      <c r="BO91" s="29"/>
      <c r="BP91" s="29"/>
      <c r="BQ91" s="29"/>
      <c r="BR91" s="29"/>
      <c r="BS91" s="57"/>
      <c r="BT91" s="55">
        <f t="shared" si="51"/>
        <v>6251.4285714285716</v>
      </c>
      <c r="BU91" s="33">
        <f t="shared" si="52"/>
        <v>9.6023765996343699E-2</v>
      </c>
      <c r="BV91" s="30">
        <v>1295</v>
      </c>
      <c r="BW91" s="30">
        <v>119</v>
      </c>
      <c r="BX91" s="43">
        <f t="shared" si="53"/>
        <v>1075.4285714285713</v>
      </c>
      <c r="BY91" s="33">
        <f t="shared" si="54"/>
        <v>9.1891891891891897E-2</v>
      </c>
      <c r="BZ91" s="33">
        <f t="shared" si="55"/>
        <v>9.4447396386822535E-2</v>
      </c>
      <c r="CA91" s="43">
        <f t="shared" si="56"/>
        <v>5560</v>
      </c>
      <c r="CB91" s="43">
        <f t="shared" si="57"/>
        <v>581</v>
      </c>
      <c r="CC91" s="43">
        <f t="shared" si="58"/>
        <v>5176</v>
      </c>
      <c r="CD91" s="33">
        <f t="shared" si="59"/>
        <v>0.10449640287769785</v>
      </c>
      <c r="CE91" s="33">
        <f t="shared" si="60"/>
        <v>9.6351291675866632E-2</v>
      </c>
      <c r="CF91" s="33">
        <f t="shared" si="31"/>
        <v>0.14627241270839886</v>
      </c>
      <c r="CG91" s="27"/>
      <c r="CH91" s="27"/>
      <c r="CI91" s="27"/>
      <c r="CJ91" s="27"/>
      <c r="CK91" s="27"/>
      <c r="CL91" s="27"/>
      <c r="CM91" s="27"/>
      <c r="CN91" s="27"/>
      <c r="CO91" s="27"/>
    </row>
    <row r="92" spans="1:93" ht="13">
      <c r="A92" s="18">
        <v>43983</v>
      </c>
      <c r="B92" s="19">
        <f t="shared" si="49"/>
        <v>467</v>
      </c>
      <c r="C92" s="52"/>
      <c r="D92" s="52"/>
      <c r="E92" s="53">
        <v>26940</v>
      </c>
      <c r="F92" s="21">
        <f t="shared" si="26"/>
        <v>17662</v>
      </c>
      <c r="G92" s="22">
        <f t="shared" si="1"/>
        <v>0.65560504825538235</v>
      </c>
      <c r="H92" s="19">
        <f t="shared" si="50"/>
        <v>329</v>
      </c>
      <c r="I92" s="53">
        <v>7637</v>
      </c>
      <c r="J92" s="22">
        <f t="shared" si="2"/>
        <v>0.28348181143281365</v>
      </c>
      <c r="K92" s="22">
        <f t="shared" si="17"/>
        <v>0.82312998491054101</v>
      </c>
      <c r="L92" s="19">
        <f t="shared" si="36"/>
        <v>28</v>
      </c>
      <c r="M92" s="53">
        <v>1641</v>
      </c>
      <c r="N92" s="23">
        <f t="shared" ca="1" si="15"/>
        <v>6.0913140311804011E-2</v>
      </c>
      <c r="O92" s="22">
        <f t="shared" si="18"/>
        <v>0.17687001508945893</v>
      </c>
      <c r="P92" s="45">
        <v>13120</v>
      </c>
      <c r="Q92" s="45">
        <v>48358</v>
      </c>
      <c r="R92" s="45">
        <f t="shared" si="61"/>
        <v>61478</v>
      </c>
      <c r="S92" s="45">
        <f>S91+10039</f>
        <v>333415</v>
      </c>
      <c r="T92" s="45">
        <v>232113</v>
      </c>
      <c r="U92" s="19">
        <f t="shared" si="46"/>
        <v>205173</v>
      </c>
      <c r="V92" s="21">
        <f t="shared" si="5"/>
        <v>26940</v>
      </c>
      <c r="W92" s="54">
        <v>0</v>
      </c>
      <c r="X92" s="21">
        <f t="shared" si="40"/>
        <v>10039</v>
      </c>
      <c r="Y92" s="21"/>
      <c r="Z92" s="21"/>
      <c r="AA92" s="21">
        <f t="shared" si="38"/>
        <v>8489</v>
      </c>
      <c r="AB92" s="21"/>
      <c r="AC92" s="21"/>
      <c r="AD92" s="21"/>
      <c r="AE92" s="21">
        <f t="shared" si="19"/>
        <v>859.67777777777781</v>
      </c>
      <c r="AF92" s="24">
        <f t="shared" si="7"/>
        <v>12.376206384558278</v>
      </c>
      <c r="AG92" s="24">
        <f t="shared" si="8"/>
        <v>8.6159242761692649</v>
      </c>
      <c r="AH92" s="24">
        <f t="shared" si="9"/>
        <v>18.177730192719487</v>
      </c>
      <c r="AI92" s="23">
        <f t="shared" si="10"/>
        <v>0.11606415840560416</v>
      </c>
      <c r="AJ92" s="23">
        <f t="shared" si="39"/>
        <v>5.5012368948050415E-2</v>
      </c>
      <c r="AK92" s="23">
        <f t="shared" si="21"/>
        <v>1.7640614966191969E-2</v>
      </c>
      <c r="AL92" s="32">
        <f t="shared" si="22"/>
        <v>8.5648290100365898E-2</v>
      </c>
      <c r="AM92" s="43">
        <f t="shared" si="42"/>
        <v>10924.142857142857</v>
      </c>
      <c r="AN92" s="43">
        <f t="shared" si="43"/>
        <v>6988.7142857142853</v>
      </c>
      <c r="AO92" s="44">
        <f t="shared" si="44"/>
        <v>1.5631119560107112</v>
      </c>
      <c r="AP92" s="55">
        <f t="shared" si="62"/>
        <v>5265.4855787902943</v>
      </c>
      <c r="AQ92" s="21"/>
      <c r="AR92" s="21"/>
      <c r="AS92" s="56"/>
      <c r="AT92" s="56"/>
      <c r="AU92" s="56"/>
      <c r="AV92" s="56"/>
      <c r="AW92" s="56"/>
      <c r="AX92" s="57"/>
      <c r="AY92" s="57"/>
      <c r="AZ92" s="57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57"/>
      <c r="BN92" s="57"/>
      <c r="BO92" s="29"/>
      <c r="BP92" s="29"/>
      <c r="BQ92" s="29"/>
      <c r="BR92" s="29"/>
      <c r="BS92" s="57"/>
      <c r="BT92" s="55">
        <f t="shared" si="51"/>
        <v>6988.7142857142853</v>
      </c>
      <c r="BU92" s="33">
        <f t="shared" si="52"/>
        <v>8.5648290100365898E-2</v>
      </c>
      <c r="BV92" s="30">
        <v>1607</v>
      </c>
      <c r="BW92" s="30">
        <v>111</v>
      </c>
      <c r="BX92" s="43">
        <f t="shared" si="53"/>
        <v>1247.5714285714287</v>
      </c>
      <c r="BY92" s="33">
        <f t="shared" si="54"/>
        <v>6.9072806471686371E-2</v>
      </c>
      <c r="BZ92" s="33">
        <f t="shared" si="55"/>
        <v>8.6453681438222837E-2</v>
      </c>
      <c r="CA92" s="43">
        <f t="shared" si="56"/>
        <v>6882</v>
      </c>
      <c r="CB92" s="43">
        <f t="shared" si="57"/>
        <v>356</v>
      </c>
      <c r="CC92" s="43">
        <f t="shared" si="58"/>
        <v>5741.1428571428569</v>
      </c>
      <c r="CD92" s="33">
        <f t="shared" si="59"/>
        <v>5.1729148503342051E-2</v>
      </c>
      <c r="CE92" s="33">
        <f t="shared" si="60"/>
        <v>8.5473275604658103E-2</v>
      </c>
      <c r="CF92" s="33">
        <f t="shared" si="31"/>
        <v>0.13582855418050105</v>
      </c>
      <c r="CG92" s="27"/>
      <c r="CH92" s="27"/>
      <c r="CI92" s="27"/>
      <c r="CJ92" s="27"/>
      <c r="CK92" s="27"/>
      <c r="CL92" s="27"/>
      <c r="CM92" s="27"/>
      <c r="CN92" s="27"/>
      <c r="CO92" s="27"/>
    </row>
    <row r="93" spans="1:93" ht="13">
      <c r="A93" s="18">
        <v>43984</v>
      </c>
      <c r="B93" s="19">
        <f t="shared" si="49"/>
        <v>609</v>
      </c>
      <c r="C93" s="52"/>
      <c r="D93" s="52"/>
      <c r="E93" s="53">
        <v>27549</v>
      </c>
      <c r="F93" s="21">
        <f t="shared" si="26"/>
        <v>17951</v>
      </c>
      <c r="G93" s="22">
        <f t="shared" si="1"/>
        <v>0.65160259900540851</v>
      </c>
      <c r="H93" s="19">
        <f t="shared" si="50"/>
        <v>298</v>
      </c>
      <c r="I93" s="53">
        <v>7935</v>
      </c>
      <c r="J93" s="22">
        <f t="shared" si="2"/>
        <v>0.28803223347489926</v>
      </c>
      <c r="K93" s="22">
        <f t="shared" si="17"/>
        <v>0.82673473640341733</v>
      </c>
      <c r="L93" s="19">
        <f t="shared" si="36"/>
        <v>22</v>
      </c>
      <c r="M93" s="53">
        <v>1663</v>
      </c>
      <c r="N93" s="23">
        <f t="shared" ca="1" si="15"/>
        <v>6.0365167519692182E-2</v>
      </c>
      <c r="O93" s="22">
        <f t="shared" si="18"/>
        <v>0.17326526359658262</v>
      </c>
      <c r="P93" s="45">
        <v>13213</v>
      </c>
      <c r="Q93" s="45">
        <v>48023</v>
      </c>
      <c r="R93" s="45">
        <f t="shared" si="61"/>
        <v>61236</v>
      </c>
      <c r="S93" s="45">
        <f>S92+9049</f>
        <v>342464</v>
      </c>
      <c r="T93" s="45">
        <v>237947</v>
      </c>
      <c r="U93" s="19">
        <f t="shared" si="46"/>
        <v>210398</v>
      </c>
      <c r="V93" s="21">
        <f t="shared" si="5"/>
        <v>27549</v>
      </c>
      <c r="W93" s="54">
        <v>0</v>
      </c>
      <c r="X93" s="21">
        <f t="shared" si="40"/>
        <v>9049</v>
      </c>
      <c r="Y93" s="21"/>
      <c r="Z93" s="21"/>
      <c r="AA93" s="21">
        <f t="shared" si="38"/>
        <v>5834</v>
      </c>
      <c r="AB93" s="21"/>
      <c r="AC93" s="21"/>
      <c r="AD93" s="21"/>
      <c r="AE93" s="21">
        <f t="shared" si="19"/>
        <v>881.28518518518524</v>
      </c>
      <c r="AF93" s="24">
        <f t="shared" si="7"/>
        <v>12.431086427819521</v>
      </c>
      <c r="AG93" s="24">
        <f t="shared" si="8"/>
        <v>8.6372282115503278</v>
      </c>
      <c r="AH93" s="24">
        <f t="shared" si="9"/>
        <v>9.5796387520525457</v>
      </c>
      <c r="AI93" s="23">
        <f t="shared" si="10"/>
        <v>0.1157778833101489</v>
      </c>
      <c r="AJ93" s="23">
        <f t="shared" si="39"/>
        <v>0.10438806993486459</v>
      </c>
      <c r="AK93" s="23">
        <f t="shared" si="21"/>
        <v>2.2605790645879732E-2</v>
      </c>
      <c r="AL93" s="32">
        <f t="shared" si="22"/>
        <v>8.8306979554839363E-2</v>
      </c>
      <c r="AM93" s="43">
        <f t="shared" si="42"/>
        <v>11195.142857142857</v>
      </c>
      <c r="AN93" s="43">
        <f t="shared" si="43"/>
        <v>7092.1428571428569</v>
      </c>
      <c r="AO93" s="44">
        <f t="shared" si="44"/>
        <v>1.5785275455735723</v>
      </c>
      <c r="AP93" s="55">
        <f t="shared" si="62"/>
        <v>5407.5662000201428</v>
      </c>
      <c r="AQ93" s="21"/>
      <c r="AR93" s="21"/>
      <c r="AS93" s="56"/>
      <c r="AT93" s="56"/>
      <c r="AU93" s="56"/>
      <c r="AV93" s="56"/>
      <c r="AW93" s="56"/>
      <c r="AX93" s="57"/>
      <c r="AY93" s="57"/>
      <c r="AZ93" s="57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57"/>
      <c r="BN93" s="57"/>
      <c r="BO93" s="29"/>
      <c r="BP93" s="29"/>
      <c r="BQ93" s="29"/>
      <c r="BR93" s="29"/>
      <c r="BS93" s="57"/>
      <c r="BT93" s="55">
        <f t="shared" si="51"/>
        <v>7092.1428571428569</v>
      </c>
      <c r="BU93" s="33">
        <f t="shared" si="52"/>
        <v>8.8306979554839363E-2</v>
      </c>
      <c r="BV93" s="30">
        <v>1008</v>
      </c>
      <c r="BW93" s="30">
        <v>73</v>
      </c>
      <c r="BX93" s="43">
        <f t="shared" si="53"/>
        <v>1270</v>
      </c>
      <c r="BY93" s="33">
        <f t="shared" si="54"/>
        <v>7.2420634920634927E-2</v>
      </c>
      <c r="BZ93" s="33">
        <f t="shared" si="55"/>
        <v>8.2677165354330714E-2</v>
      </c>
      <c r="CA93" s="43">
        <f t="shared" si="56"/>
        <v>4826</v>
      </c>
      <c r="CB93" s="43">
        <f t="shared" si="57"/>
        <v>536</v>
      </c>
      <c r="CC93" s="43">
        <f t="shared" si="58"/>
        <v>5822.1428571428569</v>
      </c>
      <c r="CD93" s="33">
        <f t="shared" si="59"/>
        <v>0.11106506423539163</v>
      </c>
      <c r="CE93" s="33">
        <f t="shared" si="60"/>
        <v>8.9535026377131635E-2</v>
      </c>
      <c r="CF93" s="33">
        <f t="shared" si="31"/>
        <v>0.12745098039215685</v>
      </c>
      <c r="CG93" s="27"/>
      <c r="CH93" s="27"/>
      <c r="CI93" s="27"/>
      <c r="CJ93" s="27"/>
      <c r="CK93" s="27"/>
      <c r="CL93" s="27"/>
      <c r="CM93" s="27"/>
      <c r="CN93" s="27"/>
      <c r="CO93" s="27"/>
    </row>
    <row r="94" spans="1:93" ht="13">
      <c r="A94" s="18">
        <v>43985</v>
      </c>
      <c r="B94" s="19">
        <f t="shared" si="49"/>
        <v>684</v>
      </c>
      <c r="C94" s="52"/>
      <c r="D94" s="52"/>
      <c r="E94" s="53">
        <v>28233</v>
      </c>
      <c r="F94" s="21">
        <f t="shared" si="26"/>
        <v>18129</v>
      </c>
      <c r="G94" s="22">
        <f t="shared" si="1"/>
        <v>0.64212092232493889</v>
      </c>
      <c r="H94" s="19">
        <f t="shared" si="50"/>
        <v>471</v>
      </c>
      <c r="I94" s="53">
        <v>8406</v>
      </c>
      <c r="J94" s="22">
        <f t="shared" si="2"/>
        <v>0.29773669110615236</v>
      </c>
      <c r="K94" s="22">
        <f t="shared" si="17"/>
        <v>0.83194774346793354</v>
      </c>
      <c r="L94" s="19">
        <f t="shared" si="36"/>
        <v>35</v>
      </c>
      <c r="M94" s="53">
        <v>1698</v>
      </c>
      <c r="N94" s="23">
        <f t="shared" ca="1" si="15"/>
        <v>6.0142386568908725E-2</v>
      </c>
      <c r="O94" s="22">
        <f t="shared" si="18"/>
        <v>0.16805225653206651</v>
      </c>
      <c r="P94" s="45">
        <v>13285</v>
      </c>
      <c r="Q94" s="45">
        <v>48153</v>
      </c>
      <c r="R94" s="45">
        <f t="shared" si="61"/>
        <v>61438</v>
      </c>
      <c r="S94" s="45">
        <v>354434</v>
      </c>
      <c r="T94" s="45">
        <v>246433</v>
      </c>
      <c r="U94" s="19">
        <f t="shared" si="46"/>
        <v>218200</v>
      </c>
      <c r="V94" s="21">
        <f t="shared" si="5"/>
        <v>28233</v>
      </c>
      <c r="W94" s="54">
        <v>0</v>
      </c>
      <c r="X94" s="21">
        <f t="shared" si="40"/>
        <v>11970</v>
      </c>
      <c r="Y94" s="21"/>
      <c r="Z94" s="21"/>
      <c r="AA94" s="21">
        <f t="shared" si="38"/>
        <v>8486</v>
      </c>
      <c r="AB94" s="21"/>
      <c r="AC94" s="21"/>
      <c r="AD94" s="21"/>
      <c r="AE94" s="21">
        <f t="shared" si="19"/>
        <v>912.71481481481476</v>
      </c>
      <c r="AF94" s="24">
        <f t="shared" si="7"/>
        <v>12.553890836963836</v>
      </c>
      <c r="AG94" s="24">
        <f t="shared" si="8"/>
        <v>8.7285446109163036</v>
      </c>
      <c r="AH94" s="24">
        <f t="shared" si="9"/>
        <v>12.406432748538011</v>
      </c>
      <c r="AI94" s="23">
        <f t="shared" si="10"/>
        <v>0.11456663677348407</v>
      </c>
      <c r="AJ94" s="23">
        <f t="shared" si="39"/>
        <v>8.0603346688663688E-2</v>
      </c>
      <c r="AK94" s="23">
        <f t="shared" si="21"/>
        <v>2.4828487422410978E-2</v>
      </c>
      <c r="AL94" s="32">
        <f t="shared" si="22"/>
        <v>8.6065010311303147E-2</v>
      </c>
      <c r="AM94" s="43">
        <f t="shared" si="42"/>
        <v>10860.428571428571</v>
      </c>
      <c r="AN94" s="43">
        <f t="shared" si="43"/>
        <v>7273.5714285714284</v>
      </c>
      <c r="AO94" s="44">
        <f t="shared" si="44"/>
        <v>1.4931356181871747</v>
      </c>
      <c r="AP94" s="55">
        <f t="shared" si="62"/>
        <v>5287.6621035058424</v>
      </c>
      <c r="AQ94" s="21"/>
      <c r="AR94" s="21"/>
      <c r="AS94" s="56"/>
      <c r="AT94" s="56"/>
      <c r="AU94" s="56"/>
      <c r="AV94" s="56"/>
      <c r="AW94" s="56"/>
      <c r="AX94" s="57"/>
      <c r="AY94" s="57"/>
      <c r="AZ94" s="57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57"/>
      <c r="BN94" s="57"/>
      <c r="BO94" s="29"/>
      <c r="BP94" s="29"/>
      <c r="BQ94" s="29"/>
      <c r="BR94" s="29"/>
      <c r="BS94" s="57"/>
      <c r="BT94" s="55">
        <f t="shared" si="51"/>
        <v>7273.5714285714284</v>
      </c>
      <c r="BU94" s="33">
        <f t="shared" si="52"/>
        <v>8.6065010311303147E-2</v>
      </c>
      <c r="BV94" s="30">
        <v>1135</v>
      </c>
      <c r="BW94" s="30">
        <v>83</v>
      </c>
      <c r="BX94" s="43">
        <f t="shared" si="53"/>
        <v>1306.1428571428571</v>
      </c>
      <c r="BY94" s="33">
        <f t="shared" si="54"/>
        <v>7.312775330396476E-2</v>
      </c>
      <c r="BZ94" s="33">
        <f t="shared" si="55"/>
        <v>7.7983156513179483E-2</v>
      </c>
      <c r="CA94" s="43">
        <f t="shared" si="56"/>
        <v>7351</v>
      </c>
      <c r="CB94" s="43">
        <f t="shared" si="57"/>
        <v>601</v>
      </c>
      <c r="CC94" s="43">
        <f t="shared" si="58"/>
        <v>5967.4285714285716</v>
      </c>
      <c r="CD94" s="33">
        <f t="shared" si="59"/>
        <v>8.1757584002176573E-2</v>
      </c>
      <c r="CE94" s="33">
        <f t="shared" si="60"/>
        <v>8.7833955759839127E-2</v>
      </c>
      <c r="CF94" s="33">
        <f t="shared" si="31"/>
        <v>0.11902897415818324</v>
      </c>
      <c r="CG94" s="27"/>
      <c r="CH94" s="27"/>
      <c r="CI94" s="27"/>
      <c r="CJ94" s="27"/>
      <c r="CK94" s="27"/>
      <c r="CL94" s="27"/>
      <c r="CM94" s="27"/>
      <c r="CN94" s="27"/>
      <c r="CO94" s="27"/>
    </row>
    <row r="95" spans="1:93" ht="13">
      <c r="A95" s="18">
        <v>43986</v>
      </c>
      <c r="B95" s="19">
        <f t="shared" si="49"/>
        <v>585</v>
      </c>
      <c r="C95" s="52"/>
      <c r="D95" s="52"/>
      <c r="E95" s="53">
        <v>28818</v>
      </c>
      <c r="F95" s="21">
        <f t="shared" si="26"/>
        <v>18205</v>
      </c>
      <c r="G95" s="22">
        <f t="shared" si="1"/>
        <v>0.63172322853771945</v>
      </c>
      <c r="H95" s="19">
        <f t="shared" si="50"/>
        <v>486</v>
      </c>
      <c r="I95" s="53">
        <v>8892</v>
      </c>
      <c r="J95" s="22">
        <f t="shared" si="2"/>
        <v>0.30855715178013743</v>
      </c>
      <c r="K95" s="22">
        <f t="shared" si="17"/>
        <v>0.83784038443418452</v>
      </c>
      <c r="L95" s="19">
        <f t="shared" si="36"/>
        <v>23</v>
      </c>
      <c r="M95" s="53">
        <v>1721</v>
      </c>
      <c r="N95" s="23">
        <f t="shared" ca="1" si="15"/>
        <v>5.9719619682143107E-2</v>
      </c>
      <c r="O95" s="22">
        <f t="shared" si="18"/>
        <v>0.16215961556581551</v>
      </c>
      <c r="P95" s="45">
        <v>13416</v>
      </c>
      <c r="Q95" s="45">
        <v>47373</v>
      </c>
      <c r="R95" s="45">
        <f t="shared" si="61"/>
        <v>60789</v>
      </c>
      <c r="S95" s="45">
        <v>367640</v>
      </c>
      <c r="T95" s="45">
        <v>251736</v>
      </c>
      <c r="U95" s="19">
        <f t="shared" si="46"/>
        <v>222918</v>
      </c>
      <c r="V95" s="21">
        <f t="shared" si="5"/>
        <v>28818</v>
      </c>
      <c r="W95" s="54">
        <v>0</v>
      </c>
      <c r="X95" s="21">
        <f t="shared" si="40"/>
        <v>13206</v>
      </c>
      <c r="Y95" s="21"/>
      <c r="Z95" s="21"/>
      <c r="AA95" s="21">
        <f t="shared" si="38"/>
        <v>5303</v>
      </c>
      <c r="AB95" s="21"/>
      <c r="AC95" s="21"/>
      <c r="AD95" s="21"/>
      <c r="AE95" s="21">
        <f t="shared" si="19"/>
        <v>932.35555555555561</v>
      </c>
      <c r="AF95" s="24">
        <f t="shared" si="7"/>
        <v>12.757304462488722</v>
      </c>
      <c r="AG95" s="24">
        <f t="shared" si="8"/>
        <v>8.7353737247553607</v>
      </c>
      <c r="AH95" s="24">
        <f t="shared" si="9"/>
        <v>9.0649572649572647</v>
      </c>
      <c r="AI95" s="23">
        <f t="shared" si="10"/>
        <v>0.11447707121746592</v>
      </c>
      <c r="AJ95" s="23">
        <f t="shared" si="39"/>
        <v>0.11031491608523478</v>
      </c>
      <c r="AK95" s="23">
        <f t="shared" si="21"/>
        <v>2.0720433535224736E-2</v>
      </c>
      <c r="AL95" s="32">
        <f t="shared" si="22"/>
        <v>8.4878532473971244E-2</v>
      </c>
      <c r="AM95" s="43">
        <f t="shared" si="42"/>
        <v>11104.857142857143</v>
      </c>
      <c r="AN95" s="43">
        <f t="shared" si="43"/>
        <v>7203.5714285714284</v>
      </c>
      <c r="AO95" s="44">
        <f t="shared" si="44"/>
        <v>1.5415765989092713</v>
      </c>
      <c r="AP95" s="55">
        <f t="shared" si="62"/>
        <v>5159.6811105602383</v>
      </c>
      <c r="AQ95" s="21"/>
      <c r="AR95" s="21"/>
      <c r="AS95" s="56"/>
      <c r="AT95" s="56"/>
      <c r="AU95" s="56"/>
      <c r="AV95" s="56"/>
      <c r="AW95" s="56"/>
      <c r="AX95" s="57"/>
      <c r="AY95" s="57"/>
      <c r="AZ95" s="57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57"/>
      <c r="BN95" s="57"/>
      <c r="BO95" s="29"/>
      <c r="BP95" s="29"/>
      <c r="BQ95" s="29"/>
      <c r="BR95" s="29"/>
      <c r="BS95" s="57"/>
      <c r="BT95" s="55">
        <f t="shared" si="51"/>
        <v>7203.5714285714284</v>
      </c>
      <c r="BU95" s="33">
        <f t="shared" si="52"/>
        <v>8.4878532473971244E-2</v>
      </c>
      <c r="BV95" s="30">
        <v>1078</v>
      </c>
      <c r="BW95" s="30">
        <v>62</v>
      </c>
      <c r="BX95" s="43">
        <f t="shared" si="53"/>
        <v>1308.5714285714287</v>
      </c>
      <c r="BY95" s="33">
        <f t="shared" si="54"/>
        <v>5.7513914656771803E-2</v>
      </c>
      <c r="BZ95" s="33">
        <f t="shared" si="55"/>
        <v>7.3362445414847155E-2</v>
      </c>
      <c r="CA95" s="43">
        <f t="shared" si="56"/>
        <v>4225</v>
      </c>
      <c r="CB95" s="43">
        <f t="shared" si="57"/>
        <v>523</v>
      </c>
      <c r="CC95" s="43">
        <f t="shared" si="58"/>
        <v>5895</v>
      </c>
      <c r="CD95" s="33">
        <f t="shared" si="59"/>
        <v>0.12378698224852071</v>
      </c>
      <c r="CE95" s="33">
        <f t="shared" si="60"/>
        <v>8.743487216769659E-2</v>
      </c>
      <c r="CF95" s="33">
        <f t="shared" si="31"/>
        <v>0.10927479033053775</v>
      </c>
      <c r="CG95" s="27"/>
      <c r="CH95" s="27"/>
      <c r="CI95" s="27"/>
      <c r="CJ95" s="27"/>
      <c r="CK95" s="27"/>
      <c r="CL95" s="27"/>
      <c r="CM95" s="27"/>
      <c r="CN95" s="27"/>
      <c r="CO95" s="27"/>
    </row>
    <row r="96" spans="1:93" ht="13">
      <c r="A96" s="18">
        <v>43987</v>
      </c>
      <c r="B96" s="19">
        <f t="shared" si="49"/>
        <v>703</v>
      </c>
      <c r="C96" s="52"/>
      <c r="D96" s="52"/>
      <c r="E96" s="53">
        <v>29521</v>
      </c>
      <c r="F96" s="21">
        <f t="shared" si="26"/>
        <v>18308</v>
      </c>
      <c r="G96" s="22">
        <f t="shared" si="1"/>
        <v>0.6201686934724433</v>
      </c>
      <c r="H96" s="19">
        <f t="shared" si="50"/>
        <v>551</v>
      </c>
      <c r="I96" s="53">
        <v>9443</v>
      </c>
      <c r="J96" s="22">
        <f t="shared" si="2"/>
        <v>0.31987398800853628</v>
      </c>
      <c r="K96" s="22">
        <f t="shared" si="17"/>
        <v>0.84214750735753141</v>
      </c>
      <c r="L96" s="19">
        <f t="shared" si="36"/>
        <v>49</v>
      </c>
      <c r="M96" s="53">
        <v>1770</v>
      </c>
      <c r="N96" s="23">
        <f t="shared" ca="1" si="15"/>
        <v>5.9957318519020357E-2</v>
      </c>
      <c r="O96" s="22">
        <f t="shared" si="18"/>
        <v>0.15785249264246856</v>
      </c>
      <c r="P96" s="45">
        <v>13592</v>
      </c>
      <c r="Q96" s="45">
        <v>49320</v>
      </c>
      <c r="R96" s="45">
        <f t="shared" si="61"/>
        <v>62912</v>
      </c>
      <c r="S96" s="45">
        <v>380973</v>
      </c>
      <c r="T96" s="45">
        <v>256810</v>
      </c>
      <c r="U96" s="19">
        <f t="shared" si="46"/>
        <v>227289</v>
      </c>
      <c r="V96" s="21">
        <f t="shared" si="5"/>
        <v>29521</v>
      </c>
      <c r="W96" s="54">
        <v>0</v>
      </c>
      <c r="X96" s="21">
        <f t="shared" si="40"/>
        <v>13333</v>
      </c>
      <c r="Y96" s="21"/>
      <c r="Z96" s="21"/>
      <c r="AA96" s="21">
        <f t="shared" si="38"/>
        <v>5074</v>
      </c>
      <c r="AB96" s="21"/>
      <c r="AC96" s="21"/>
      <c r="AD96" s="21"/>
      <c r="AE96" s="21">
        <f t="shared" si="19"/>
        <v>951.14814814814815</v>
      </c>
      <c r="AF96" s="24">
        <f t="shared" si="7"/>
        <v>12.905152264489685</v>
      </c>
      <c r="AG96" s="24">
        <f t="shared" si="8"/>
        <v>8.6992310558585419</v>
      </c>
      <c r="AH96" s="24">
        <f t="shared" si="9"/>
        <v>7.217638691322902</v>
      </c>
      <c r="AI96" s="23">
        <f t="shared" si="10"/>
        <v>0.11495268875822592</v>
      </c>
      <c r="AJ96" s="23">
        <f t="shared" si="39"/>
        <v>0.13854946787544345</v>
      </c>
      <c r="AK96" s="23">
        <f t="shared" si="21"/>
        <v>2.4394475674925392E-2</v>
      </c>
      <c r="AL96" s="32">
        <f t="shared" si="22"/>
        <v>8.3357537031658435E-2</v>
      </c>
      <c r="AM96" s="43">
        <f t="shared" si="42"/>
        <v>11489.714285714286</v>
      </c>
      <c r="AN96" s="43">
        <f t="shared" si="43"/>
        <v>7377.8571428571431</v>
      </c>
      <c r="AO96" s="44">
        <f t="shared" si="44"/>
        <v>1.5573240391131764</v>
      </c>
      <c r="AP96" s="55">
        <f t="shared" si="62"/>
        <v>5244.1893697356954</v>
      </c>
      <c r="AQ96" s="21"/>
      <c r="AR96" s="21"/>
      <c r="AS96" s="56"/>
      <c r="AT96" s="56"/>
      <c r="AU96" s="56"/>
      <c r="AV96" s="56"/>
      <c r="AW96" s="56"/>
      <c r="AX96" s="57"/>
      <c r="AY96" s="57"/>
      <c r="AZ96" s="57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57"/>
      <c r="BN96" s="57"/>
      <c r="BO96" s="29"/>
      <c r="BP96" s="29"/>
      <c r="BQ96" s="29"/>
      <c r="BR96" s="29"/>
      <c r="BS96" s="57"/>
      <c r="BT96" s="55">
        <f t="shared" si="51"/>
        <v>7377.8571428571431</v>
      </c>
      <c r="BU96" s="33">
        <f t="shared" si="52"/>
        <v>8.3357537031658435E-2</v>
      </c>
      <c r="BV96" s="30">
        <v>1771</v>
      </c>
      <c r="BW96" s="30">
        <v>83</v>
      </c>
      <c r="BX96" s="43">
        <f t="shared" si="53"/>
        <v>1392.5714285714287</v>
      </c>
      <c r="BY96" s="33">
        <f t="shared" si="54"/>
        <v>4.6866177300959912E-2</v>
      </c>
      <c r="BZ96" s="33">
        <f t="shared" si="55"/>
        <v>6.4731226918342225E-2</v>
      </c>
      <c r="CA96" s="43">
        <f t="shared" si="56"/>
        <v>3303</v>
      </c>
      <c r="CB96" s="43">
        <f t="shared" si="57"/>
        <v>620</v>
      </c>
      <c r="CC96" s="43">
        <f t="shared" si="58"/>
        <v>5985.2857142857147</v>
      </c>
      <c r="CD96" s="33">
        <f t="shared" si="59"/>
        <v>0.18770814411141387</v>
      </c>
      <c r="CE96" s="33">
        <f t="shared" si="60"/>
        <v>8.7691242809747716E-2</v>
      </c>
      <c r="CF96" s="33">
        <f t="shared" si="31"/>
        <v>0.10123119015047879</v>
      </c>
      <c r="CG96" s="27"/>
      <c r="CH96" s="27"/>
      <c r="CI96" s="27"/>
      <c r="CJ96" s="27"/>
      <c r="CK96" s="27"/>
      <c r="CL96" s="27"/>
      <c r="CM96" s="27"/>
      <c r="CN96" s="27"/>
      <c r="CO96" s="27"/>
    </row>
    <row r="97" spans="1:93" ht="13">
      <c r="A97" s="18">
        <v>43988</v>
      </c>
      <c r="B97" s="19">
        <f t="shared" si="49"/>
        <v>993</v>
      </c>
      <c r="C97" s="52"/>
      <c r="D97" s="52"/>
      <c r="E97" s="53">
        <v>30514</v>
      </c>
      <c r="F97" s="21">
        <f t="shared" si="26"/>
        <v>18806</v>
      </c>
      <c r="G97" s="22">
        <f t="shared" si="1"/>
        <v>0.61630726879465159</v>
      </c>
      <c r="H97" s="19">
        <f t="shared" si="50"/>
        <v>464</v>
      </c>
      <c r="I97" s="53">
        <v>9907</v>
      </c>
      <c r="J97" s="22">
        <f t="shared" si="2"/>
        <v>0.32467064298354853</v>
      </c>
      <c r="K97" s="22">
        <f t="shared" si="17"/>
        <v>0.84617355654253501</v>
      </c>
      <c r="L97" s="19">
        <f t="shared" si="36"/>
        <v>31</v>
      </c>
      <c r="M97" s="53">
        <v>1801</v>
      </c>
      <c r="N97" s="23">
        <f t="shared" ca="1" si="15"/>
        <v>5.9022088221799829E-2</v>
      </c>
      <c r="O97" s="22">
        <f t="shared" si="18"/>
        <v>0.15382644345746499</v>
      </c>
      <c r="P97" s="45">
        <v>13347</v>
      </c>
      <c r="Q97" s="45">
        <v>46571</v>
      </c>
      <c r="R97" s="45">
        <f t="shared" si="61"/>
        <v>59918</v>
      </c>
      <c r="S97" s="45">
        <f>380973+13095</f>
        <v>394068</v>
      </c>
      <c r="T97" s="45">
        <v>264740</v>
      </c>
      <c r="U97" s="19">
        <f t="shared" si="46"/>
        <v>234226</v>
      </c>
      <c r="V97" s="21">
        <f t="shared" si="5"/>
        <v>30514</v>
      </c>
      <c r="W97" s="54">
        <v>0</v>
      </c>
      <c r="X97" s="21">
        <f t="shared" si="40"/>
        <v>13095</v>
      </c>
      <c r="Y97" s="21"/>
      <c r="Z97" s="21"/>
      <c r="AA97" s="21">
        <f t="shared" si="38"/>
        <v>7930</v>
      </c>
      <c r="AB97" s="21"/>
      <c r="AC97" s="21"/>
      <c r="AD97" s="21"/>
      <c r="AE97" s="21">
        <f t="shared" si="19"/>
        <v>980.51851851851848</v>
      </c>
      <c r="AF97" s="24">
        <f t="shared" si="7"/>
        <v>12.914334403880186</v>
      </c>
      <c r="AG97" s="24">
        <f t="shared" si="8"/>
        <v>8.6760175657075447</v>
      </c>
      <c r="AH97" s="24">
        <f t="shared" si="9"/>
        <v>7.9859013091641486</v>
      </c>
      <c r="AI97" s="23">
        <f t="shared" si="10"/>
        <v>0.11526025534486666</v>
      </c>
      <c r="AJ97" s="23">
        <f t="shared" si="39"/>
        <v>0.12522068095838587</v>
      </c>
      <c r="AK97" s="23">
        <f t="shared" si="21"/>
        <v>3.3637071914908029E-2</v>
      </c>
      <c r="AL97" s="32">
        <f t="shared" si="22"/>
        <v>9.8830543453336389E-2</v>
      </c>
      <c r="AM97" s="43">
        <f t="shared" si="42"/>
        <v>11737.428571428571</v>
      </c>
      <c r="AN97" s="43">
        <f t="shared" si="43"/>
        <v>6853</v>
      </c>
      <c r="AO97" s="44">
        <f t="shared" si="44"/>
        <v>1.7127431156323611</v>
      </c>
      <c r="AP97" s="55">
        <f t="shared" si="62"/>
        <v>5921.72850263701</v>
      </c>
      <c r="AQ97" s="21"/>
      <c r="AR97" s="21"/>
      <c r="AS97" s="56"/>
      <c r="AT97" s="56"/>
      <c r="AU97" s="56"/>
      <c r="AV97" s="56"/>
      <c r="AW97" s="56"/>
      <c r="AX97" s="57"/>
      <c r="AY97" s="57"/>
      <c r="AZ97" s="57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57"/>
      <c r="BN97" s="57"/>
      <c r="BO97" s="29"/>
      <c r="BP97" s="29"/>
      <c r="BQ97" s="29"/>
      <c r="BR97" s="29"/>
      <c r="BS97" s="57"/>
      <c r="BT97" s="55">
        <f t="shared" si="51"/>
        <v>6853</v>
      </c>
      <c r="BU97" s="33">
        <f t="shared" si="52"/>
        <v>9.8830543453336389E-2</v>
      </c>
      <c r="BV97" s="30">
        <v>1052</v>
      </c>
      <c r="BW97" s="30">
        <v>102</v>
      </c>
      <c r="BX97" s="43">
        <f t="shared" si="53"/>
        <v>1278</v>
      </c>
      <c r="BY97" s="33">
        <f t="shared" si="54"/>
        <v>9.6958174904942962E-2</v>
      </c>
      <c r="BZ97" s="33">
        <f t="shared" si="55"/>
        <v>7.0757880617035543E-2</v>
      </c>
      <c r="CA97" s="43">
        <f t="shared" si="56"/>
        <v>6878</v>
      </c>
      <c r="CB97" s="43">
        <f t="shared" si="57"/>
        <v>891</v>
      </c>
      <c r="CC97" s="43">
        <f t="shared" si="58"/>
        <v>5575</v>
      </c>
      <c r="CD97" s="33">
        <f t="shared" si="59"/>
        <v>0.12954347193951729</v>
      </c>
      <c r="CE97" s="33">
        <f t="shared" si="60"/>
        <v>0.10526585522101217</v>
      </c>
      <c r="CF97" s="33">
        <f t="shared" si="31"/>
        <v>9.6607986260197509E-2</v>
      </c>
      <c r="CG97" s="27"/>
      <c r="CH97" s="27"/>
      <c r="CI97" s="27"/>
      <c r="CJ97" s="27"/>
      <c r="CK97" s="27"/>
      <c r="CL97" s="27"/>
      <c r="CM97" s="27"/>
      <c r="CN97" s="27"/>
      <c r="CO97" s="27"/>
    </row>
    <row r="98" spans="1:93" ht="13">
      <c r="A98" s="18">
        <v>43989</v>
      </c>
      <c r="B98" s="19">
        <f t="shared" si="49"/>
        <v>672</v>
      </c>
      <c r="C98" s="52"/>
      <c r="D98" s="52"/>
      <c r="E98" s="53">
        <v>31186</v>
      </c>
      <c r="F98" s="21">
        <f t="shared" si="26"/>
        <v>18837</v>
      </c>
      <c r="G98" s="22">
        <f t="shared" si="1"/>
        <v>0.6040210350798435</v>
      </c>
      <c r="H98" s="19">
        <f t="shared" si="50"/>
        <v>591</v>
      </c>
      <c r="I98" s="53">
        <v>10498</v>
      </c>
      <c r="J98" s="22">
        <f t="shared" si="2"/>
        <v>0.3366254088372988</v>
      </c>
      <c r="K98" s="22">
        <f t="shared" si="17"/>
        <v>0.85010932059276056</v>
      </c>
      <c r="L98" s="19">
        <f t="shared" si="36"/>
        <v>50</v>
      </c>
      <c r="M98" s="53">
        <v>1851</v>
      </c>
      <c r="N98" s="23">
        <f t="shared" ca="1" si="15"/>
        <v>5.9353556082857695E-2</v>
      </c>
      <c r="O98" s="22">
        <f t="shared" si="18"/>
        <v>0.14989067940723946</v>
      </c>
      <c r="P98" s="45">
        <v>14197</v>
      </c>
      <c r="Q98" s="45">
        <v>40370</v>
      </c>
      <c r="R98" s="45">
        <f t="shared" si="61"/>
        <v>54567</v>
      </c>
      <c r="S98" s="45">
        <f>S97+11924</f>
        <v>405992</v>
      </c>
      <c r="T98" s="45">
        <v>269146</v>
      </c>
      <c r="U98" s="19">
        <f t="shared" si="46"/>
        <v>237960</v>
      </c>
      <c r="V98" s="21">
        <f t="shared" si="5"/>
        <v>31186</v>
      </c>
      <c r="W98" s="54">
        <v>0</v>
      </c>
      <c r="X98" s="21">
        <f t="shared" si="40"/>
        <v>11924</v>
      </c>
      <c r="Y98" s="21"/>
      <c r="Z98" s="21"/>
      <c r="AA98" s="21">
        <f t="shared" si="38"/>
        <v>4406</v>
      </c>
      <c r="AB98" s="21"/>
      <c r="AC98" s="21"/>
      <c r="AD98" s="21"/>
      <c r="AE98" s="21">
        <f t="shared" si="19"/>
        <v>996.83703703703702</v>
      </c>
      <c r="AF98" s="24">
        <f t="shared" si="7"/>
        <v>13.01840569486308</v>
      </c>
      <c r="AG98" s="24">
        <f t="shared" si="8"/>
        <v>8.6303469505547366</v>
      </c>
      <c r="AH98" s="24">
        <f t="shared" si="9"/>
        <v>6.5565476190476186</v>
      </c>
      <c r="AI98" s="23">
        <f t="shared" si="10"/>
        <v>0.11587019684483514</v>
      </c>
      <c r="AJ98" s="23">
        <f t="shared" si="39"/>
        <v>0.1525192918747163</v>
      </c>
      <c r="AK98" s="23">
        <f t="shared" si="21"/>
        <v>2.2022678114963622E-2</v>
      </c>
      <c r="AL98" s="32">
        <f t="shared" si="22"/>
        <v>0.10353235798075655</v>
      </c>
      <c r="AM98" s="43">
        <f t="shared" si="42"/>
        <v>11802.285714285714</v>
      </c>
      <c r="AN98" s="43">
        <f t="shared" si="43"/>
        <v>6503.1428571428569</v>
      </c>
      <c r="AO98" s="44">
        <f t="shared" si="44"/>
        <v>1.8148587496155706</v>
      </c>
      <c r="AP98" s="55">
        <f t="shared" si="62"/>
        <v>5649.4501779359425</v>
      </c>
      <c r="AQ98" s="21"/>
      <c r="AR98" s="21"/>
      <c r="AS98" s="56"/>
      <c r="AT98" s="56"/>
      <c r="AU98" s="56"/>
      <c r="AV98" s="56"/>
      <c r="AW98" s="56"/>
      <c r="AX98" s="57"/>
      <c r="AY98" s="57"/>
      <c r="AZ98" s="57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57"/>
      <c r="BN98" s="57"/>
      <c r="BO98" s="29"/>
      <c r="BP98" s="29"/>
      <c r="BQ98" s="29"/>
      <c r="BR98" s="29"/>
      <c r="BS98" s="57"/>
      <c r="BT98" s="55">
        <f t="shared" si="51"/>
        <v>6503.1428571428569</v>
      </c>
      <c r="BU98" s="33">
        <f t="shared" si="52"/>
        <v>0.10353235798075655</v>
      </c>
      <c r="BV98" s="30">
        <v>1831</v>
      </c>
      <c r="BW98" s="30">
        <v>160</v>
      </c>
      <c r="BX98" s="43">
        <f t="shared" si="53"/>
        <v>1354.5714285714287</v>
      </c>
      <c r="BY98" s="33">
        <f t="shared" si="54"/>
        <v>8.7383943200436923E-2</v>
      </c>
      <c r="BZ98" s="33">
        <f t="shared" si="55"/>
        <v>7.1082050200379665E-2</v>
      </c>
      <c r="CA98" s="43">
        <f t="shared" si="56"/>
        <v>2575</v>
      </c>
      <c r="CB98" s="43">
        <f t="shared" si="57"/>
        <v>512</v>
      </c>
      <c r="CC98" s="43">
        <f t="shared" si="58"/>
        <v>5148.5714285714284</v>
      </c>
      <c r="CD98" s="33">
        <f t="shared" si="59"/>
        <v>0.19883495145631069</v>
      </c>
      <c r="CE98" s="33">
        <f t="shared" si="60"/>
        <v>0.11206992230854607</v>
      </c>
      <c r="CF98" s="33">
        <f t="shared" si="31"/>
        <v>9.3995290423861858E-2</v>
      </c>
      <c r="CG98" s="27"/>
      <c r="CH98" s="27"/>
      <c r="CI98" s="27"/>
      <c r="CJ98" s="27"/>
      <c r="CK98" s="27"/>
      <c r="CL98" s="27"/>
      <c r="CM98" s="27"/>
      <c r="CN98" s="27"/>
      <c r="CO98" s="27"/>
    </row>
    <row r="99" spans="1:93" ht="13">
      <c r="A99" s="18">
        <v>43990</v>
      </c>
      <c r="B99" s="19">
        <f t="shared" si="49"/>
        <v>847</v>
      </c>
      <c r="C99" s="52"/>
      <c r="D99" s="52"/>
      <c r="E99" s="53">
        <v>32033</v>
      </c>
      <c r="F99" s="21">
        <f t="shared" si="26"/>
        <v>19246</v>
      </c>
      <c r="G99" s="22">
        <f t="shared" si="1"/>
        <v>0.60081790653388689</v>
      </c>
      <c r="H99" s="19">
        <f t="shared" si="50"/>
        <v>406</v>
      </c>
      <c r="I99" s="53">
        <v>10904</v>
      </c>
      <c r="J99" s="22">
        <f t="shared" si="2"/>
        <v>0.34039896356881966</v>
      </c>
      <c r="K99" s="22">
        <f t="shared" si="17"/>
        <v>0.85274106514428716</v>
      </c>
      <c r="L99" s="19">
        <f t="shared" si="36"/>
        <v>32</v>
      </c>
      <c r="M99" s="53">
        <v>1883</v>
      </c>
      <c r="N99" s="23">
        <f t="shared" ca="1" si="15"/>
        <v>5.8783129897293417E-2</v>
      </c>
      <c r="O99" s="22">
        <f t="shared" si="18"/>
        <v>0.14725893485571284</v>
      </c>
      <c r="P99" s="45">
        <v>14010</v>
      </c>
      <c r="Q99" s="45">
        <v>38791</v>
      </c>
      <c r="R99" s="45">
        <f t="shared" si="61"/>
        <v>52801</v>
      </c>
      <c r="S99" s="45">
        <v>412980</v>
      </c>
      <c r="T99" s="45">
        <v>274430</v>
      </c>
      <c r="U99" s="19">
        <f t="shared" si="46"/>
        <v>242397</v>
      </c>
      <c r="V99" s="21">
        <f t="shared" si="5"/>
        <v>32033</v>
      </c>
      <c r="W99" s="54">
        <v>0</v>
      </c>
      <c r="X99" s="21">
        <f t="shared" si="40"/>
        <v>6988</v>
      </c>
      <c r="Y99" s="21"/>
      <c r="Z99" s="21"/>
      <c r="AA99" s="21">
        <f t="shared" si="38"/>
        <v>5284</v>
      </c>
      <c r="AB99" s="21"/>
      <c r="AC99" s="21"/>
      <c r="AD99" s="21"/>
      <c r="AE99" s="21">
        <f t="shared" si="19"/>
        <v>1016.4074074074074</v>
      </c>
      <c r="AF99" s="24">
        <f t="shared" si="7"/>
        <v>12.892329784909313</v>
      </c>
      <c r="AG99" s="24">
        <f t="shared" si="8"/>
        <v>8.5671026753660282</v>
      </c>
      <c r="AH99" s="24">
        <f t="shared" si="9"/>
        <v>6.2384887839433292</v>
      </c>
      <c r="AI99" s="23">
        <f t="shared" si="10"/>
        <v>0.11672557664978318</v>
      </c>
      <c r="AJ99" s="23">
        <f t="shared" si="39"/>
        <v>0.16029523088569267</v>
      </c>
      <c r="AK99" s="23">
        <f t="shared" si="21"/>
        <v>2.7159622907715002E-2</v>
      </c>
      <c r="AL99" s="32">
        <f t="shared" si="22"/>
        <v>0.12035352222511048</v>
      </c>
      <c r="AM99" s="43">
        <f t="shared" si="42"/>
        <v>11366.428571428571</v>
      </c>
      <c r="AN99" s="43">
        <f t="shared" si="43"/>
        <v>6045.2857142857147</v>
      </c>
      <c r="AO99" s="44">
        <f t="shared" si="44"/>
        <v>1.880213625729612</v>
      </c>
      <c r="AP99" s="55">
        <f t="shared" si="62"/>
        <v>6354.7863270080579</v>
      </c>
      <c r="AQ99" s="21"/>
      <c r="AR99" s="21"/>
      <c r="AS99" s="56"/>
      <c r="AT99" s="56"/>
      <c r="AU99" s="56"/>
      <c r="AV99" s="56"/>
      <c r="AW99" s="56"/>
      <c r="AX99" s="57"/>
      <c r="AY99" s="57"/>
      <c r="AZ99" s="57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57"/>
      <c r="BN99" s="57"/>
      <c r="BO99" s="29"/>
      <c r="BP99" s="29"/>
      <c r="BQ99" s="29"/>
      <c r="BR99" s="29"/>
      <c r="BS99" s="57"/>
      <c r="BT99" s="55">
        <f t="shared" si="51"/>
        <v>6045.2857142857147</v>
      </c>
      <c r="BU99" s="33">
        <f t="shared" si="52"/>
        <v>0.12035352222511048</v>
      </c>
      <c r="BV99" s="30">
        <v>1920</v>
      </c>
      <c r="BW99" s="30">
        <v>96</v>
      </c>
      <c r="BX99" s="43">
        <f t="shared" si="53"/>
        <v>1399.2857142857142</v>
      </c>
      <c r="BY99" s="33">
        <f t="shared" si="54"/>
        <v>0.05</v>
      </c>
      <c r="BZ99" s="33">
        <f t="shared" si="55"/>
        <v>6.7279224093925477E-2</v>
      </c>
      <c r="CA99" s="43">
        <f t="shared" si="56"/>
        <v>3364</v>
      </c>
      <c r="CB99" s="43">
        <f t="shared" si="57"/>
        <v>751</v>
      </c>
      <c r="CC99" s="43">
        <f t="shared" si="58"/>
        <v>4646</v>
      </c>
      <c r="CD99" s="33">
        <f t="shared" si="59"/>
        <v>0.2232461355529132</v>
      </c>
      <c r="CE99" s="33">
        <f t="shared" si="60"/>
        <v>0.13633847856835374</v>
      </c>
      <c r="CF99" s="33">
        <f t="shared" si="31"/>
        <v>9.350057012542759E-2</v>
      </c>
      <c r="CG99" s="27"/>
      <c r="CH99" s="27"/>
      <c r="CI99" s="27"/>
      <c r="CJ99" s="27"/>
      <c r="CK99" s="27"/>
      <c r="CL99" s="27"/>
      <c r="CM99" s="27"/>
      <c r="CN99" s="27"/>
      <c r="CO99" s="27"/>
    </row>
    <row r="100" spans="1:93" ht="13">
      <c r="A100" s="18">
        <v>43991</v>
      </c>
      <c r="B100" s="19">
        <f t="shared" si="49"/>
        <v>1043</v>
      </c>
      <c r="C100" s="52"/>
      <c r="D100" s="52"/>
      <c r="E100" s="53">
        <v>33076</v>
      </c>
      <c r="F100" s="21">
        <f t="shared" si="26"/>
        <v>19739</v>
      </c>
      <c r="G100" s="22">
        <f t="shared" si="1"/>
        <v>0.5967771193614706</v>
      </c>
      <c r="H100" s="19">
        <f t="shared" si="50"/>
        <v>510</v>
      </c>
      <c r="I100" s="53">
        <v>11414</v>
      </c>
      <c r="J100" s="22">
        <f t="shared" si="2"/>
        <v>0.34508404885717742</v>
      </c>
      <c r="K100" s="22">
        <f t="shared" si="17"/>
        <v>0.85581465097098297</v>
      </c>
      <c r="L100" s="19">
        <f t="shared" si="36"/>
        <v>40</v>
      </c>
      <c r="M100" s="53">
        <v>1923</v>
      </c>
      <c r="N100" s="23">
        <f t="shared" ca="1" si="15"/>
        <v>5.8138831781352041E-2</v>
      </c>
      <c r="O100" s="22">
        <f t="shared" si="18"/>
        <v>0.14418534902901703</v>
      </c>
      <c r="P100" s="45">
        <v>14108</v>
      </c>
      <c r="Q100" s="45">
        <v>38394</v>
      </c>
      <c r="R100" s="45">
        <f t="shared" si="61"/>
        <v>52502</v>
      </c>
      <c r="S100" s="45">
        <v>429161</v>
      </c>
      <c r="T100" s="45">
        <v>281653</v>
      </c>
      <c r="U100" s="19">
        <f t="shared" si="46"/>
        <v>248577</v>
      </c>
      <c r="V100" s="21">
        <f t="shared" si="5"/>
        <v>33076</v>
      </c>
      <c r="W100" s="54">
        <v>0</v>
      </c>
      <c r="X100" s="21">
        <f t="shared" si="40"/>
        <v>16181</v>
      </c>
      <c r="Y100" s="21"/>
      <c r="Z100" s="21"/>
      <c r="AA100" s="21">
        <f t="shared" si="38"/>
        <v>7223</v>
      </c>
      <c r="AB100" s="21"/>
      <c r="AC100" s="21"/>
      <c r="AD100" s="21"/>
      <c r="AE100" s="21">
        <f t="shared" si="19"/>
        <v>1043.1592592592592</v>
      </c>
      <c r="AF100" s="24">
        <f t="shared" si="7"/>
        <v>12.974996976659813</v>
      </c>
      <c r="AG100" s="24">
        <f t="shared" si="8"/>
        <v>8.5153283347442255</v>
      </c>
      <c r="AH100" s="24">
        <f t="shared" si="9"/>
        <v>6.9252157238734418</v>
      </c>
      <c r="AI100" s="23">
        <f t="shared" si="10"/>
        <v>0.1174352838421746</v>
      </c>
      <c r="AJ100" s="23">
        <f t="shared" si="39"/>
        <v>0.14439983386404542</v>
      </c>
      <c r="AK100" s="23">
        <f t="shared" si="21"/>
        <v>3.2560172322292635E-2</v>
      </c>
      <c r="AL100" s="32">
        <f t="shared" si="22"/>
        <v>0.12645860980185786</v>
      </c>
      <c r="AM100" s="43">
        <f t="shared" si="42"/>
        <v>12385.285714285714</v>
      </c>
      <c r="AN100" s="43">
        <f t="shared" si="43"/>
        <v>6243.7142857142853</v>
      </c>
      <c r="AO100" s="44">
        <f t="shared" si="44"/>
        <v>1.9836406900654373</v>
      </c>
      <c r="AP100" s="55">
        <f t="shared" si="62"/>
        <v>6639.3299318171412</v>
      </c>
      <c r="AQ100" s="21"/>
      <c r="AR100" s="21"/>
      <c r="AS100" s="56"/>
      <c r="AT100" s="56"/>
      <c r="AU100" s="56"/>
      <c r="AV100" s="56"/>
      <c r="AW100" s="56"/>
      <c r="AX100" s="57"/>
      <c r="AY100" s="57"/>
      <c r="AZ100" s="57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57"/>
      <c r="BN100" s="57"/>
      <c r="BO100" s="29"/>
      <c r="BP100" s="29"/>
      <c r="BQ100" s="29"/>
      <c r="BR100" s="29"/>
      <c r="BS100" s="57"/>
      <c r="BT100" s="55">
        <f t="shared" si="51"/>
        <v>6243.7142857142853</v>
      </c>
      <c r="BU100" s="33">
        <f t="shared" si="52"/>
        <v>0.12645860980185786</v>
      </c>
      <c r="BV100" s="30">
        <v>1762</v>
      </c>
      <c r="BW100" s="30">
        <v>194</v>
      </c>
      <c r="BX100" s="43">
        <f t="shared" si="53"/>
        <v>1507</v>
      </c>
      <c r="BY100" s="33">
        <f t="shared" si="54"/>
        <v>0.11010215664018161</v>
      </c>
      <c r="BZ100" s="33">
        <f t="shared" si="55"/>
        <v>7.3940657882263727E-2</v>
      </c>
      <c r="CA100" s="43">
        <f t="shared" si="56"/>
        <v>5461</v>
      </c>
      <c r="CB100" s="43">
        <f t="shared" si="57"/>
        <v>849</v>
      </c>
      <c r="CC100" s="43">
        <f t="shared" si="58"/>
        <v>4736.7142857142853</v>
      </c>
      <c r="CD100" s="33">
        <f t="shared" si="59"/>
        <v>0.15546603186229629</v>
      </c>
      <c r="CE100" s="33">
        <f t="shared" si="60"/>
        <v>0.14316735530958771</v>
      </c>
      <c r="CF100" s="33">
        <f t="shared" si="31"/>
        <v>9.1204623442297267E-2</v>
      </c>
      <c r="CG100" s="27"/>
      <c r="CH100" s="27"/>
      <c r="CI100" s="27"/>
      <c r="CJ100" s="27"/>
      <c r="CK100" s="27"/>
      <c r="CL100" s="27"/>
      <c r="CM100" s="27"/>
      <c r="CN100" s="27"/>
      <c r="CO100" s="27"/>
    </row>
    <row r="101" spans="1:93" ht="13">
      <c r="A101" s="18">
        <v>43992</v>
      </c>
      <c r="B101" s="19">
        <f t="shared" si="49"/>
        <v>1240</v>
      </c>
      <c r="C101" s="52"/>
      <c r="D101" s="52"/>
      <c r="E101" s="53">
        <v>34316</v>
      </c>
      <c r="F101" s="21">
        <f t="shared" si="26"/>
        <v>20228</v>
      </c>
      <c r="G101" s="22">
        <f t="shared" si="1"/>
        <v>0.5894626413334888</v>
      </c>
      <c r="H101" s="19">
        <f t="shared" si="50"/>
        <v>715</v>
      </c>
      <c r="I101" s="53">
        <v>12129</v>
      </c>
      <c r="J101" s="22">
        <f t="shared" si="2"/>
        <v>0.35345028558107006</v>
      </c>
      <c r="K101" s="22">
        <f t="shared" si="17"/>
        <v>0.86094548551959116</v>
      </c>
      <c r="L101" s="19">
        <f t="shared" si="36"/>
        <v>36</v>
      </c>
      <c r="M101" s="53">
        <v>1959</v>
      </c>
      <c r="N101" s="23">
        <f t="shared" ca="1" si="15"/>
        <v>5.7087073085441191E-2</v>
      </c>
      <c r="O101" s="22">
        <f t="shared" si="18"/>
        <v>0.13905451448040887</v>
      </c>
      <c r="P101" s="45">
        <v>14242</v>
      </c>
      <c r="Q101" s="45">
        <v>43945</v>
      </c>
      <c r="R101" s="45">
        <f t="shared" si="61"/>
        <v>58187</v>
      </c>
      <c r="S101" s="45">
        <f>S100+17757</f>
        <v>446918</v>
      </c>
      <c r="T101" s="45">
        <v>287478</v>
      </c>
      <c r="U101" s="19">
        <f t="shared" si="46"/>
        <v>253162</v>
      </c>
      <c r="V101" s="21">
        <f t="shared" si="5"/>
        <v>34316</v>
      </c>
      <c r="W101" s="54">
        <v>0</v>
      </c>
      <c r="X101" s="21">
        <f t="shared" si="40"/>
        <v>17757</v>
      </c>
      <c r="Y101" s="21"/>
      <c r="Z101" s="21"/>
      <c r="AA101" s="21">
        <f t="shared" si="38"/>
        <v>5825</v>
      </c>
      <c r="AB101" s="21"/>
      <c r="AC101" s="21"/>
      <c r="AD101" s="21"/>
      <c r="AE101" s="21">
        <f t="shared" si="19"/>
        <v>1064.7333333333333</v>
      </c>
      <c r="AF101" s="24">
        <f t="shared" si="7"/>
        <v>13.023604149667793</v>
      </c>
      <c r="AG101" s="24">
        <f t="shared" si="8"/>
        <v>8.3773749854295367</v>
      </c>
      <c r="AH101" s="24">
        <f t="shared" si="9"/>
        <v>4.69758064516129</v>
      </c>
      <c r="AI101" s="23">
        <f t="shared" si="10"/>
        <v>0.11936913433375772</v>
      </c>
      <c r="AJ101" s="23">
        <f t="shared" si="39"/>
        <v>0.21287553648068669</v>
      </c>
      <c r="AK101" s="23">
        <f t="shared" si="21"/>
        <v>3.7489418309348169E-2</v>
      </c>
      <c r="AL101" s="32">
        <f t="shared" si="22"/>
        <v>0.14820319161895482</v>
      </c>
      <c r="AM101" s="43">
        <f t="shared" si="42"/>
        <v>13212</v>
      </c>
      <c r="AN101" s="43">
        <f t="shared" si="43"/>
        <v>5863.5714285714284</v>
      </c>
      <c r="AO101" s="44">
        <f t="shared" si="44"/>
        <v>2.2532342550858813</v>
      </c>
      <c r="AP101" s="55">
        <f t="shared" si="62"/>
        <v>8623.4991107321239</v>
      </c>
      <c r="AQ101" s="21"/>
      <c r="AR101" s="21"/>
      <c r="AS101" s="56"/>
      <c r="AT101" s="56"/>
      <c r="AU101" s="56"/>
      <c r="AV101" s="56"/>
      <c r="AW101" s="56"/>
      <c r="AX101" s="57"/>
      <c r="AY101" s="57"/>
      <c r="AZ101" s="57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57"/>
      <c r="BN101" s="57"/>
      <c r="BO101" s="29"/>
      <c r="BP101" s="29"/>
      <c r="BQ101" s="29"/>
      <c r="BR101" s="29"/>
      <c r="BS101" s="57"/>
      <c r="BT101" s="55">
        <f t="shared" si="51"/>
        <v>5863.5714285714284</v>
      </c>
      <c r="BU101" s="33">
        <f t="shared" si="52"/>
        <v>0.14820319161895482</v>
      </c>
      <c r="BV101" s="30">
        <v>2098</v>
      </c>
      <c r="BW101" s="30">
        <v>147</v>
      </c>
      <c r="BX101" s="43">
        <f t="shared" si="53"/>
        <v>1644.5714285714287</v>
      </c>
      <c r="BY101" s="33">
        <f t="shared" si="54"/>
        <v>7.006673021925644E-2</v>
      </c>
      <c r="BZ101" s="33">
        <f t="shared" si="55"/>
        <v>7.3314801945795691E-2</v>
      </c>
      <c r="CA101" s="43">
        <f t="shared" si="56"/>
        <v>3727</v>
      </c>
      <c r="CB101" s="43">
        <f t="shared" si="57"/>
        <v>1093</v>
      </c>
      <c r="CC101" s="43">
        <f t="shared" si="58"/>
        <v>4219</v>
      </c>
      <c r="CD101" s="33">
        <f t="shared" si="59"/>
        <v>0.29326536088006439</v>
      </c>
      <c r="CE101" s="33">
        <f t="shared" si="60"/>
        <v>0.17739477872210746</v>
      </c>
      <c r="CF101" s="33">
        <f t="shared" si="31"/>
        <v>8.0039525691699601E-2</v>
      </c>
      <c r="CG101" s="27"/>
      <c r="CH101" s="27"/>
      <c r="CI101" s="27"/>
      <c r="CJ101" s="27"/>
      <c r="CK101" s="27"/>
      <c r="CL101" s="27"/>
      <c r="CM101" s="27"/>
      <c r="CN101" s="27"/>
      <c r="CO101" s="27"/>
    </row>
    <row r="102" spans="1:93" ht="13">
      <c r="A102" s="18">
        <v>43993</v>
      </c>
      <c r="B102" s="19">
        <f t="shared" si="49"/>
        <v>979</v>
      </c>
      <c r="C102" s="52"/>
      <c r="D102" s="52"/>
      <c r="E102" s="53">
        <v>35295</v>
      </c>
      <c r="F102" s="21">
        <f t="shared" si="26"/>
        <v>20659</v>
      </c>
      <c r="G102" s="22">
        <f t="shared" si="1"/>
        <v>0.58532370024082736</v>
      </c>
      <c r="H102" s="19">
        <f t="shared" si="50"/>
        <v>507</v>
      </c>
      <c r="I102" s="53">
        <v>12636</v>
      </c>
      <c r="J102" s="22">
        <f t="shared" si="2"/>
        <v>0.35801104972375691</v>
      </c>
      <c r="K102" s="22">
        <f t="shared" si="17"/>
        <v>0.86335064225198144</v>
      </c>
      <c r="L102" s="19">
        <f t="shared" si="36"/>
        <v>41</v>
      </c>
      <c r="M102" s="53">
        <v>2000</v>
      </c>
      <c r="N102" s="23">
        <f t="shared" ca="1" si="15"/>
        <v>5.6665250035415782E-2</v>
      </c>
      <c r="O102" s="22">
        <f t="shared" si="18"/>
        <v>0.13664935774801859</v>
      </c>
      <c r="P102" s="45">
        <v>14052</v>
      </c>
      <c r="Q102" s="45">
        <v>43414</v>
      </c>
      <c r="R102" s="45">
        <f t="shared" si="61"/>
        <v>57466</v>
      </c>
      <c r="S102" s="45">
        <f>S101+16702</f>
        <v>463620</v>
      </c>
      <c r="T102" s="45">
        <v>294671</v>
      </c>
      <c r="U102" s="19">
        <f t="shared" si="46"/>
        <v>259376</v>
      </c>
      <c r="V102" s="21">
        <f t="shared" si="5"/>
        <v>35295</v>
      </c>
      <c r="W102" s="54">
        <v>0</v>
      </c>
      <c r="X102" s="21">
        <f t="shared" si="40"/>
        <v>16702</v>
      </c>
      <c r="Y102" s="21"/>
      <c r="Z102" s="21"/>
      <c r="AA102" s="21">
        <f t="shared" si="38"/>
        <v>7193</v>
      </c>
      <c r="AB102" s="21"/>
      <c r="AC102" s="21"/>
      <c r="AD102" s="21"/>
      <c r="AE102" s="21">
        <f t="shared" si="19"/>
        <v>1091.3740740740741</v>
      </c>
      <c r="AF102" s="24">
        <f t="shared" si="7"/>
        <v>13.135571610709732</v>
      </c>
      <c r="AG102" s="24">
        <f t="shared" si="8"/>
        <v>8.3488029465930023</v>
      </c>
      <c r="AH102" s="24">
        <f t="shared" si="9"/>
        <v>7.3472931562819204</v>
      </c>
      <c r="AI102" s="23">
        <f t="shared" si="10"/>
        <v>0.11977765032867163</v>
      </c>
      <c r="AJ102" s="23">
        <f t="shared" si="39"/>
        <v>0.13610454608647296</v>
      </c>
      <c r="AK102" s="23">
        <f t="shared" si="21"/>
        <v>2.8528966079962699E-2</v>
      </c>
      <c r="AL102" s="32">
        <f t="shared" si="22"/>
        <v>0.15085594503318969</v>
      </c>
      <c r="AM102" s="43">
        <f t="shared" si="42"/>
        <v>13711.428571428571</v>
      </c>
      <c r="AN102" s="43">
        <f t="shared" si="43"/>
        <v>6133.5714285714284</v>
      </c>
      <c r="AO102" s="44">
        <f t="shared" si="44"/>
        <v>2.235472225457086</v>
      </c>
      <c r="AP102" s="55">
        <f t="shared" si="62"/>
        <v>8669.0877372772793</v>
      </c>
      <c r="AQ102" s="21"/>
      <c r="AR102" s="21"/>
      <c r="AS102" s="56"/>
      <c r="AT102" s="56"/>
      <c r="AU102" s="56"/>
      <c r="AV102" s="56"/>
      <c r="AW102" s="56"/>
      <c r="AX102" s="57"/>
      <c r="AY102" s="57"/>
      <c r="AZ102" s="57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57"/>
      <c r="BN102" s="57"/>
      <c r="BO102" s="29"/>
      <c r="BP102" s="29"/>
      <c r="BQ102" s="29"/>
      <c r="BR102" s="29"/>
      <c r="BS102" s="57"/>
      <c r="BT102" s="55">
        <f t="shared" si="51"/>
        <v>6133.5714285714284</v>
      </c>
      <c r="BU102" s="33">
        <f t="shared" si="52"/>
        <v>0.15085594503318969</v>
      </c>
      <c r="BV102" s="30">
        <v>3372</v>
      </c>
      <c r="BW102" s="30">
        <v>216</v>
      </c>
      <c r="BX102" s="43">
        <f t="shared" si="53"/>
        <v>1972.2857142857142</v>
      </c>
      <c r="BY102" s="33">
        <f t="shared" si="54"/>
        <v>6.4056939501779361E-2</v>
      </c>
      <c r="BZ102" s="33">
        <f t="shared" si="55"/>
        <v>7.2287411270462121E-2</v>
      </c>
      <c r="CA102" s="43">
        <f t="shared" si="56"/>
        <v>3821</v>
      </c>
      <c r="CB102" s="43">
        <f t="shared" si="57"/>
        <v>763</v>
      </c>
      <c r="CC102" s="43">
        <f t="shared" si="58"/>
        <v>4161.2857142857147</v>
      </c>
      <c r="CD102" s="33">
        <f t="shared" si="59"/>
        <v>0.19968594608741166</v>
      </c>
      <c r="CE102" s="33">
        <f t="shared" si="60"/>
        <v>0.18809433897490474</v>
      </c>
      <c r="CF102" s="33">
        <f t="shared" si="31"/>
        <v>7.879924953095685E-2</v>
      </c>
      <c r="CG102" s="27"/>
      <c r="CH102" s="27"/>
      <c r="CI102" s="27"/>
      <c r="CJ102" s="27"/>
      <c r="CK102" s="27"/>
      <c r="CL102" s="27"/>
      <c r="CM102" s="27"/>
      <c r="CN102" s="27"/>
      <c r="CO102" s="27"/>
    </row>
    <row r="103" spans="1:93" ht="13">
      <c r="A103" s="18">
        <v>43994</v>
      </c>
      <c r="B103" s="19">
        <f t="shared" si="49"/>
        <v>1111</v>
      </c>
      <c r="C103" s="52"/>
      <c r="D103" s="52"/>
      <c r="E103" s="53">
        <v>36406</v>
      </c>
      <c r="F103" s="21">
        <f t="shared" si="26"/>
        <v>21145</v>
      </c>
      <c r="G103" s="22">
        <f t="shared" si="1"/>
        <v>0.58081085535351318</v>
      </c>
      <c r="H103" s="19">
        <f t="shared" si="50"/>
        <v>577</v>
      </c>
      <c r="I103" s="53">
        <v>13213</v>
      </c>
      <c r="J103" s="22">
        <f t="shared" si="2"/>
        <v>0.36293468109652255</v>
      </c>
      <c r="K103" s="22">
        <f t="shared" si="17"/>
        <v>0.8658017167944434</v>
      </c>
      <c r="L103" s="19">
        <f t="shared" si="36"/>
        <v>48</v>
      </c>
      <c r="M103" s="53">
        <v>2048</v>
      </c>
      <c r="N103" s="23">
        <f t="shared" ca="1" si="15"/>
        <v>5.6254463549964294E-2</v>
      </c>
      <c r="O103" s="22">
        <f t="shared" si="18"/>
        <v>0.13419828320555666</v>
      </c>
      <c r="P103" s="45">
        <v>13923</v>
      </c>
      <c r="Q103" s="45">
        <v>37538</v>
      </c>
      <c r="R103" s="45">
        <f t="shared" si="61"/>
        <v>51461</v>
      </c>
      <c r="S103" s="45">
        <f>S102+15333</f>
        <v>478953</v>
      </c>
      <c r="T103" s="45">
        <v>302147</v>
      </c>
      <c r="U103" s="19">
        <f t="shared" si="46"/>
        <v>265741</v>
      </c>
      <c r="V103" s="21">
        <f t="shared" si="5"/>
        <v>36406</v>
      </c>
      <c r="W103" s="54">
        <v>0</v>
      </c>
      <c r="X103" s="21">
        <f t="shared" si="40"/>
        <v>15333</v>
      </c>
      <c r="Y103" s="21"/>
      <c r="Z103" s="21"/>
      <c r="AA103" s="21">
        <f t="shared" si="38"/>
        <v>7476</v>
      </c>
      <c r="AB103" s="21"/>
      <c r="AC103" s="21"/>
      <c r="AD103" s="21"/>
      <c r="AE103" s="21">
        <f t="shared" si="19"/>
        <v>1119.062962962963</v>
      </c>
      <c r="AF103" s="24">
        <f t="shared" si="7"/>
        <v>13.155880898752953</v>
      </c>
      <c r="AG103" s="24">
        <f t="shared" si="8"/>
        <v>8.2993737296050103</v>
      </c>
      <c r="AH103" s="24">
        <f t="shared" si="9"/>
        <v>6.7290729072907292</v>
      </c>
      <c r="AI103" s="23">
        <f t="shared" si="10"/>
        <v>0.12049101927207617</v>
      </c>
      <c r="AJ103" s="23">
        <f t="shared" si="39"/>
        <v>0.14860888175494916</v>
      </c>
      <c r="AK103" s="23">
        <f t="shared" si="21"/>
        <v>3.147754639467347E-2</v>
      </c>
      <c r="AL103" s="32">
        <f t="shared" si="22"/>
        <v>0.15186271698612613</v>
      </c>
      <c r="AM103" s="43">
        <f t="shared" si="42"/>
        <v>13997.142857142857</v>
      </c>
      <c r="AN103" s="43">
        <f t="shared" si="43"/>
        <v>6476.7142857142853</v>
      </c>
      <c r="AO103" s="44">
        <f t="shared" si="44"/>
        <v>2.1611487306173767</v>
      </c>
      <c r="AP103" s="55">
        <f t="shared" si="62"/>
        <v>7815.0072788230373</v>
      </c>
      <c r="AQ103" s="21"/>
      <c r="AR103" s="21"/>
      <c r="AS103" s="56"/>
      <c r="AT103" s="56"/>
      <c r="AU103" s="56"/>
      <c r="AV103" s="56"/>
      <c r="AW103" s="56"/>
      <c r="AX103" s="57"/>
      <c r="AY103" s="57"/>
      <c r="AZ103" s="57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57"/>
      <c r="BN103" s="57"/>
      <c r="BO103" s="29"/>
      <c r="BP103" s="29"/>
      <c r="BQ103" s="29"/>
      <c r="BR103" s="29"/>
      <c r="BS103" s="57"/>
      <c r="BT103" s="55">
        <f t="shared" si="51"/>
        <v>6476.7142857142853</v>
      </c>
      <c r="BU103" s="33">
        <f t="shared" si="52"/>
        <v>0.15186271698612613</v>
      </c>
      <c r="BV103" s="30">
        <v>1387</v>
      </c>
      <c r="BW103" s="30">
        <v>76</v>
      </c>
      <c r="BX103" s="43">
        <f t="shared" si="53"/>
        <v>1917.4285714285713</v>
      </c>
      <c r="BY103" s="33">
        <f t="shared" si="54"/>
        <v>5.4794520547945202E-2</v>
      </c>
      <c r="BZ103" s="33">
        <f t="shared" si="55"/>
        <v>7.3834003874236331E-2</v>
      </c>
      <c r="CA103" s="43">
        <f t="shared" si="56"/>
        <v>6089</v>
      </c>
      <c r="CB103" s="43">
        <f t="shared" si="57"/>
        <v>1035</v>
      </c>
      <c r="CC103" s="43">
        <f t="shared" si="58"/>
        <v>4559.2857142857147</v>
      </c>
      <c r="CD103" s="33">
        <f t="shared" si="59"/>
        <v>0.16997865002463458</v>
      </c>
      <c r="CE103" s="33">
        <f t="shared" si="60"/>
        <v>0.1846780510731631</v>
      </c>
      <c r="CF103" s="33">
        <f t="shared" si="31"/>
        <v>7.855973813420622E-2</v>
      </c>
      <c r="CG103" s="27"/>
      <c r="CH103" s="27"/>
      <c r="CI103" s="27"/>
      <c r="CJ103" s="27"/>
      <c r="CK103" s="27"/>
      <c r="CL103" s="27"/>
      <c r="CM103" s="27"/>
      <c r="CN103" s="27"/>
      <c r="CO103" s="27"/>
    </row>
    <row r="104" spans="1:93" ht="13">
      <c r="A104" s="18">
        <v>43995</v>
      </c>
      <c r="B104" s="19">
        <f t="shared" si="49"/>
        <v>1014</v>
      </c>
      <c r="C104" s="52"/>
      <c r="D104" s="52"/>
      <c r="E104" s="53">
        <v>37420</v>
      </c>
      <c r="F104" s="21">
        <f t="shared" si="26"/>
        <v>21553</v>
      </c>
      <c r="G104" s="22">
        <f t="shared" si="1"/>
        <v>0.57597541421699627</v>
      </c>
      <c r="H104" s="19">
        <f t="shared" si="50"/>
        <v>563</v>
      </c>
      <c r="I104" s="53">
        <v>13776</v>
      </c>
      <c r="J104" s="22">
        <f t="shared" si="2"/>
        <v>0.36814537680384823</v>
      </c>
      <c r="K104" s="22">
        <f t="shared" si="17"/>
        <v>0.86821705426356588</v>
      </c>
      <c r="L104" s="19">
        <f t="shared" si="36"/>
        <v>43</v>
      </c>
      <c r="M104" s="53">
        <v>2091</v>
      </c>
      <c r="N104" s="23">
        <f t="shared" ca="1" si="15"/>
        <v>5.5879208979155534E-2</v>
      </c>
      <c r="O104" s="22">
        <f t="shared" si="18"/>
        <v>0.13178294573643412</v>
      </c>
      <c r="P104" s="45">
        <v>13578</v>
      </c>
      <c r="Q104" s="45">
        <v>42450</v>
      </c>
      <c r="R104" s="45">
        <f t="shared" si="61"/>
        <v>56028</v>
      </c>
      <c r="S104" s="45">
        <f>S103+16574</f>
        <v>495527</v>
      </c>
      <c r="T104" s="45">
        <v>313275</v>
      </c>
      <c r="U104" s="19">
        <f t="shared" si="46"/>
        <v>275855</v>
      </c>
      <c r="V104" s="21">
        <f t="shared" si="5"/>
        <v>37420</v>
      </c>
      <c r="W104" s="54">
        <v>0</v>
      </c>
      <c r="X104" s="21">
        <f t="shared" si="40"/>
        <v>16574</v>
      </c>
      <c r="Y104" s="21"/>
      <c r="Z104" s="21"/>
      <c r="AA104" s="21">
        <f t="shared" si="38"/>
        <v>11128</v>
      </c>
      <c r="AB104" s="21"/>
      <c r="AC104" s="21"/>
      <c r="AD104" s="21"/>
      <c r="AE104" s="21">
        <f t="shared" si="19"/>
        <v>1160.2777777777778</v>
      </c>
      <c r="AF104" s="24">
        <f t="shared" si="7"/>
        <v>13.242303580972742</v>
      </c>
      <c r="AG104" s="24">
        <f t="shared" si="8"/>
        <v>8.3718599679315879</v>
      </c>
      <c r="AH104" s="24">
        <f t="shared" si="9"/>
        <v>10.974358974358974</v>
      </c>
      <c r="AI104" s="23">
        <f t="shared" si="10"/>
        <v>0.11944776953156172</v>
      </c>
      <c r="AJ104" s="23">
        <f t="shared" si="39"/>
        <v>9.11214953271028E-2</v>
      </c>
      <c r="AK104" s="23">
        <f t="shared" si="21"/>
        <v>2.7852551777179584E-2</v>
      </c>
      <c r="AL104" s="32">
        <f t="shared" si="22"/>
        <v>0.14228906974348407</v>
      </c>
      <c r="AM104" s="43">
        <f t="shared" si="42"/>
        <v>14494.142857142857</v>
      </c>
      <c r="AN104" s="43">
        <f t="shared" si="43"/>
        <v>6933.5714285714284</v>
      </c>
      <c r="AO104" s="44">
        <f t="shared" si="44"/>
        <v>2.0904295868960543</v>
      </c>
      <c r="AP104" s="55">
        <f t="shared" si="62"/>
        <v>7972.1719995879257</v>
      </c>
      <c r="AQ104" s="21"/>
      <c r="AR104" s="21"/>
      <c r="AS104" s="56"/>
      <c r="AT104" s="56"/>
      <c r="AU104" s="56"/>
      <c r="AV104" s="56"/>
      <c r="AW104" s="56"/>
      <c r="AX104" s="57"/>
      <c r="AY104" s="57"/>
      <c r="AZ104" s="57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57"/>
      <c r="BN104" s="57"/>
      <c r="BO104" s="29"/>
      <c r="BP104" s="29"/>
      <c r="BQ104" s="29"/>
      <c r="BR104" s="29"/>
      <c r="BS104" s="57"/>
      <c r="BT104" s="55">
        <f t="shared" si="51"/>
        <v>6933.5714285714284</v>
      </c>
      <c r="BU104" s="33">
        <f t="shared" si="52"/>
        <v>0.14228906974348407</v>
      </c>
      <c r="BV104" s="30">
        <v>3394</v>
      </c>
      <c r="BW104" s="30">
        <v>33</v>
      </c>
      <c r="BX104" s="43">
        <f t="shared" si="53"/>
        <v>2252</v>
      </c>
      <c r="BY104" s="33">
        <f t="shared" si="54"/>
        <v>9.7230406599882139E-3</v>
      </c>
      <c r="BZ104" s="33">
        <f t="shared" si="55"/>
        <v>5.8487693478812483E-2</v>
      </c>
      <c r="CA104" s="43">
        <f t="shared" si="56"/>
        <v>7734</v>
      </c>
      <c r="CB104" s="43">
        <f t="shared" si="57"/>
        <v>981</v>
      </c>
      <c r="CC104" s="43">
        <f t="shared" si="58"/>
        <v>4681.5714285714284</v>
      </c>
      <c r="CD104" s="33">
        <f t="shared" si="59"/>
        <v>0.12684251357641582</v>
      </c>
      <c r="CE104" s="33">
        <f t="shared" si="60"/>
        <v>0.18260046992767995</v>
      </c>
      <c r="CF104" s="33">
        <f t="shared" si="31"/>
        <v>7.6615885224079278E-2</v>
      </c>
      <c r="CG104" s="27"/>
      <c r="CH104" s="27"/>
      <c r="CI104" s="27"/>
      <c r="CJ104" s="27"/>
      <c r="CK104" s="27"/>
      <c r="CL104" s="27"/>
      <c r="CM104" s="27"/>
      <c r="CN104" s="27"/>
      <c r="CO104" s="27"/>
    </row>
    <row r="105" spans="1:93" ht="13">
      <c r="A105" s="18">
        <v>43996</v>
      </c>
      <c r="B105" s="19">
        <f t="shared" si="49"/>
        <v>857</v>
      </c>
      <c r="C105" s="52"/>
      <c r="D105" s="52"/>
      <c r="E105" s="53">
        <v>38277</v>
      </c>
      <c r="F105" s="21">
        <f t="shared" si="26"/>
        <v>21612</v>
      </c>
      <c r="G105" s="22">
        <f t="shared" si="1"/>
        <v>0.56462105180656796</v>
      </c>
      <c r="H105" s="19">
        <f t="shared" si="50"/>
        <v>755</v>
      </c>
      <c r="I105" s="53">
        <v>14531</v>
      </c>
      <c r="J105" s="22">
        <f t="shared" si="2"/>
        <v>0.37962745251717744</v>
      </c>
      <c r="K105" s="22">
        <f t="shared" si="17"/>
        <v>0.87194719471947191</v>
      </c>
      <c r="L105" s="19">
        <f t="shared" si="36"/>
        <v>43</v>
      </c>
      <c r="M105" s="53">
        <v>2134</v>
      </c>
      <c r="N105" s="23">
        <f t="shared" ca="1" si="15"/>
        <v>5.5751495676254668E-2</v>
      </c>
      <c r="O105" s="22">
        <f t="shared" si="18"/>
        <v>0.12805280528052806</v>
      </c>
      <c r="P105" s="45">
        <v>13574</v>
      </c>
      <c r="Q105" s="45">
        <v>41639</v>
      </c>
      <c r="R105" s="45">
        <f t="shared" si="61"/>
        <v>55213</v>
      </c>
      <c r="S105" s="45">
        <f>S104+18760</f>
        <v>514287</v>
      </c>
      <c r="T105" s="45">
        <v>322933</v>
      </c>
      <c r="U105" s="19">
        <f t="shared" si="46"/>
        <v>284656</v>
      </c>
      <c r="V105" s="21">
        <f t="shared" si="5"/>
        <v>38277</v>
      </c>
      <c r="W105" s="54">
        <v>0</v>
      </c>
      <c r="X105" s="21">
        <f t="shared" si="40"/>
        <v>18760</v>
      </c>
      <c r="Y105" s="21"/>
      <c r="Z105" s="21"/>
      <c r="AA105" s="21">
        <f t="shared" si="38"/>
        <v>9658</v>
      </c>
      <c r="AB105" s="21"/>
      <c r="AC105" s="21"/>
      <c r="AD105" s="21"/>
      <c r="AE105" s="21">
        <f t="shared" si="19"/>
        <v>1196.0481481481481</v>
      </c>
      <c r="AF105" s="24">
        <f t="shared" si="7"/>
        <v>13.43592758053139</v>
      </c>
      <c r="AG105" s="24">
        <f t="shared" si="8"/>
        <v>8.4367374663636134</v>
      </c>
      <c r="AH105" s="24">
        <f t="shared" si="9"/>
        <v>11.269544924154026</v>
      </c>
      <c r="AI105" s="23">
        <f t="shared" si="10"/>
        <v>0.11852923052150137</v>
      </c>
      <c r="AJ105" s="23">
        <f t="shared" si="39"/>
        <v>8.8734727686891696E-2</v>
      </c>
      <c r="AK105" s="23">
        <f t="shared" si="21"/>
        <v>2.2902191341528596E-2</v>
      </c>
      <c r="AL105" s="32">
        <f t="shared" si="22"/>
        <v>0.13183482997750387</v>
      </c>
      <c r="AM105" s="43">
        <f t="shared" si="42"/>
        <v>15470.714285714286</v>
      </c>
      <c r="AN105" s="43">
        <f t="shared" si="43"/>
        <v>7683.8571428571431</v>
      </c>
      <c r="AO105" s="44">
        <f t="shared" si="44"/>
        <v>2.0134047260490453</v>
      </c>
      <c r="AP105" s="55">
        <f t="shared" si="62"/>
        <v>7278.9964675479214</v>
      </c>
      <c r="AQ105" s="21"/>
      <c r="AR105" s="21"/>
      <c r="AS105" s="56"/>
      <c r="AT105" s="56"/>
      <c r="AU105" s="56"/>
      <c r="AV105" s="56"/>
      <c r="AW105" s="56"/>
      <c r="AX105" s="57"/>
      <c r="AY105" s="57"/>
      <c r="AZ105" s="57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57"/>
      <c r="BN105" s="57"/>
      <c r="BO105" s="29"/>
      <c r="BP105" s="29"/>
      <c r="BQ105" s="29"/>
      <c r="BR105" s="29"/>
      <c r="BS105" s="57"/>
      <c r="BT105" s="55">
        <f t="shared" si="51"/>
        <v>7683.8571428571431</v>
      </c>
      <c r="BU105" s="33">
        <f t="shared" si="52"/>
        <v>0.13183482997750387</v>
      </c>
      <c r="BV105" s="30">
        <v>3308</v>
      </c>
      <c r="BW105" s="30">
        <v>115</v>
      </c>
      <c r="BX105" s="43">
        <f t="shared" si="53"/>
        <v>2463</v>
      </c>
      <c r="BY105" s="33">
        <f t="shared" si="54"/>
        <v>3.476420798065296E-2</v>
      </c>
      <c r="BZ105" s="33">
        <f t="shared" si="55"/>
        <v>5.0867119076619685E-2</v>
      </c>
      <c r="CA105" s="43">
        <f t="shared" si="56"/>
        <v>6350</v>
      </c>
      <c r="CB105" s="43">
        <f t="shared" si="57"/>
        <v>742</v>
      </c>
      <c r="CC105" s="43">
        <f t="shared" si="58"/>
        <v>5220.8571428571431</v>
      </c>
      <c r="CD105" s="33">
        <f t="shared" si="59"/>
        <v>0.1168503937007874</v>
      </c>
      <c r="CE105" s="33">
        <f t="shared" si="60"/>
        <v>0.17003228807530235</v>
      </c>
      <c r="CF105" s="33">
        <f t="shared" si="31"/>
        <v>7.2130693617610417E-2</v>
      </c>
      <c r="CG105" s="27"/>
      <c r="CH105" s="27"/>
      <c r="CI105" s="27"/>
      <c r="CJ105" s="27"/>
      <c r="CK105" s="27"/>
      <c r="CL105" s="27"/>
      <c r="CM105" s="27"/>
      <c r="CN105" s="27"/>
      <c r="CO105" s="27"/>
    </row>
    <row r="106" spans="1:93" ht="13">
      <c r="A106" s="18">
        <v>43997</v>
      </c>
      <c r="B106" s="19">
        <f t="shared" si="49"/>
        <v>1017</v>
      </c>
      <c r="C106" s="52"/>
      <c r="D106" s="52"/>
      <c r="E106" s="53">
        <v>39294</v>
      </c>
      <c r="F106" s="21">
        <f t="shared" si="26"/>
        <v>21973</v>
      </c>
      <c r="G106" s="22">
        <f t="shared" si="1"/>
        <v>0.55919478800834732</v>
      </c>
      <c r="H106" s="19">
        <f t="shared" si="50"/>
        <v>592</v>
      </c>
      <c r="I106" s="53">
        <v>15123</v>
      </c>
      <c r="J106" s="22">
        <f t="shared" si="2"/>
        <v>0.38486791876622384</v>
      </c>
      <c r="K106" s="22">
        <f t="shared" si="17"/>
        <v>0.87310201489521388</v>
      </c>
      <c r="L106" s="19">
        <f t="shared" si="36"/>
        <v>64</v>
      </c>
      <c r="M106" s="53">
        <v>2198</v>
      </c>
      <c r="N106" s="23">
        <f t="shared" ca="1" si="15"/>
        <v>5.593729322542882E-2</v>
      </c>
      <c r="O106" s="22">
        <f t="shared" si="18"/>
        <v>0.12689798510478609</v>
      </c>
      <c r="P106" s="45">
        <v>13649</v>
      </c>
      <c r="Q106" s="45">
        <v>36744</v>
      </c>
      <c r="R106" s="45">
        <f t="shared" si="61"/>
        <v>50393</v>
      </c>
      <c r="S106" s="45">
        <f>S105+8776</f>
        <v>523063</v>
      </c>
      <c r="T106" s="45">
        <v>329190</v>
      </c>
      <c r="U106" s="19">
        <f t="shared" si="46"/>
        <v>289896</v>
      </c>
      <c r="V106" s="21">
        <f t="shared" si="5"/>
        <v>39294</v>
      </c>
      <c r="W106" s="54">
        <v>0</v>
      </c>
      <c r="X106" s="21">
        <f t="shared" si="40"/>
        <v>8776</v>
      </c>
      <c r="Y106" s="21"/>
      <c r="Z106" s="21"/>
      <c r="AA106" s="21">
        <f t="shared" si="38"/>
        <v>6257</v>
      </c>
      <c r="AB106" s="21"/>
      <c r="AC106" s="21"/>
      <c r="AD106" s="21"/>
      <c r="AE106" s="21">
        <f t="shared" si="19"/>
        <v>1219.2222222222222</v>
      </c>
      <c r="AF106" s="24">
        <f t="shared" si="7"/>
        <v>13.311523387794574</v>
      </c>
      <c r="AG106" s="24">
        <f t="shared" si="8"/>
        <v>8.3776149030386318</v>
      </c>
      <c r="AH106" s="24">
        <f t="shared" si="9"/>
        <v>6.1524090462143564</v>
      </c>
      <c r="AI106" s="23">
        <f t="shared" si="10"/>
        <v>0.11936571584799052</v>
      </c>
      <c r="AJ106" s="23">
        <f t="shared" si="39"/>
        <v>0.16253795748761388</v>
      </c>
      <c r="AK106" s="23">
        <f t="shared" si="21"/>
        <v>2.6569480366799906E-2</v>
      </c>
      <c r="AL106" s="32">
        <f t="shared" si="22"/>
        <v>0.13259678597516436</v>
      </c>
      <c r="AM106" s="43">
        <f t="shared" si="42"/>
        <v>15726.142857142857</v>
      </c>
      <c r="AN106" s="43">
        <f t="shared" si="43"/>
        <v>7822.8571428571431</v>
      </c>
      <c r="AO106" s="44">
        <f t="shared" si="44"/>
        <v>2.010281227173119</v>
      </c>
      <c r="AP106" s="55">
        <f t="shared" si="62"/>
        <v>6681.9498356464574</v>
      </c>
      <c r="AQ106" s="21"/>
      <c r="AR106" s="21"/>
      <c r="AS106" s="56"/>
      <c r="AT106" s="56"/>
      <c r="AU106" s="56"/>
      <c r="AV106" s="56"/>
      <c r="AW106" s="56"/>
      <c r="AX106" s="57"/>
      <c r="AY106" s="57"/>
      <c r="AZ106" s="57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57"/>
      <c r="BN106" s="57"/>
      <c r="BO106" s="29"/>
      <c r="BP106" s="29"/>
      <c r="BQ106" s="29"/>
      <c r="BR106" s="29"/>
      <c r="BS106" s="57"/>
      <c r="BT106" s="55">
        <f t="shared" si="51"/>
        <v>7822.8571428571431</v>
      </c>
      <c r="BU106" s="33">
        <f t="shared" si="52"/>
        <v>0.13259678597516436</v>
      </c>
      <c r="BV106" s="30">
        <v>1693</v>
      </c>
      <c r="BW106" s="30">
        <v>105</v>
      </c>
      <c r="BX106" s="43">
        <f t="shared" si="53"/>
        <v>2430.5714285714284</v>
      </c>
      <c r="BY106" s="33">
        <f t="shared" si="54"/>
        <v>6.2020082693443591E-2</v>
      </c>
      <c r="BZ106" s="33">
        <f t="shared" si="55"/>
        <v>5.2074761960738215E-2</v>
      </c>
      <c r="CA106" s="43">
        <f t="shared" si="56"/>
        <v>4564</v>
      </c>
      <c r="CB106" s="43">
        <f t="shared" si="57"/>
        <v>912</v>
      </c>
      <c r="CC106" s="43">
        <f t="shared" si="58"/>
        <v>5392.2857142857147</v>
      </c>
      <c r="CD106" s="33">
        <f t="shared" si="59"/>
        <v>0.19982471516213848</v>
      </c>
      <c r="CE106" s="33">
        <f t="shared" si="60"/>
        <v>0.16889206803369894</v>
      </c>
      <c r="CF106" s="33">
        <f t="shared" si="31"/>
        <v>7.440555703980764E-2</v>
      </c>
      <c r="CG106" s="27"/>
      <c r="CH106" s="27"/>
      <c r="CI106" s="27"/>
      <c r="CJ106" s="27"/>
      <c r="CK106" s="27"/>
      <c r="CL106" s="27"/>
      <c r="CM106" s="27"/>
      <c r="CN106" s="27"/>
      <c r="CO106" s="27"/>
    </row>
    <row r="107" spans="1:93" ht="13">
      <c r="A107" s="18">
        <v>43998</v>
      </c>
      <c r="B107" s="19">
        <f t="shared" si="49"/>
        <v>1106</v>
      </c>
      <c r="C107" s="52"/>
      <c r="D107" s="52"/>
      <c r="E107" s="53">
        <v>40400</v>
      </c>
      <c r="F107" s="21">
        <f t="shared" si="26"/>
        <v>22466</v>
      </c>
      <c r="G107" s="22">
        <f t="shared" si="1"/>
        <v>0.55608910891089114</v>
      </c>
      <c r="H107" s="19">
        <f t="shared" si="50"/>
        <v>580</v>
      </c>
      <c r="I107" s="53">
        <v>15703</v>
      </c>
      <c r="J107" s="22">
        <f t="shared" si="2"/>
        <v>0.3886881188118812</v>
      </c>
      <c r="K107" s="22">
        <f t="shared" si="17"/>
        <v>0.87559942009590719</v>
      </c>
      <c r="L107" s="19">
        <f t="shared" si="36"/>
        <v>33</v>
      </c>
      <c r="M107" s="53">
        <v>2231</v>
      </c>
      <c r="N107" s="23">
        <f t="shared" ca="1" si="15"/>
        <v>5.5222772277227723E-2</v>
      </c>
      <c r="O107" s="22">
        <f t="shared" si="18"/>
        <v>0.12440057990409278</v>
      </c>
      <c r="P107" s="45">
        <v>13510</v>
      </c>
      <c r="Q107" s="45">
        <v>29124</v>
      </c>
      <c r="R107" s="45">
        <f t="shared" si="61"/>
        <v>42634</v>
      </c>
      <c r="S107" s="45">
        <v>540115</v>
      </c>
      <c r="T107" s="45">
        <v>339309</v>
      </c>
      <c r="U107" s="19">
        <f t="shared" si="46"/>
        <v>298909</v>
      </c>
      <c r="V107" s="21">
        <f t="shared" si="5"/>
        <v>40400</v>
      </c>
      <c r="W107" s="54">
        <v>0</v>
      </c>
      <c r="X107" s="21">
        <f t="shared" si="40"/>
        <v>17052</v>
      </c>
      <c r="Y107" s="21"/>
      <c r="Z107" s="21"/>
      <c r="AA107" s="21">
        <f t="shared" si="38"/>
        <v>10119</v>
      </c>
      <c r="AB107" s="21"/>
      <c r="AC107" s="21"/>
      <c r="AD107" s="21"/>
      <c r="AE107" s="21">
        <f t="shared" si="19"/>
        <v>1256.7</v>
      </c>
      <c r="AF107" s="24">
        <f t="shared" si="7"/>
        <v>13.369183168316832</v>
      </c>
      <c r="AG107" s="24">
        <f t="shared" si="8"/>
        <v>8.3987376237623756</v>
      </c>
      <c r="AH107" s="24">
        <f t="shared" si="9"/>
        <v>9.1491862567811939</v>
      </c>
      <c r="AI107" s="23">
        <f t="shared" si="10"/>
        <v>0.1190655125564014</v>
      </c>
      <c r="AJ107" s="23">
        <f t="shared" si="39"/>
        <v>0.10929933787923708</v>
      </c>
      <c r="AK107" s="23">
        <f t="shared" si="21"/>
        <v>2.8146790858655266E-2</v>
      </c>
      <c r="AL107" s="32">
        <f t="shared" si="22"/>
        <v>0.12702927709171638</v>
      </c>
      <c r="AM107" s="43">
        <f t="shared" si="42"/>
        <v>15850.571428571429</v>
      </c>
      <c r="AN107" s="43">
        <f t="shared" si="43"/>
        <v>8236.5714285714294</v>
      </c>
      <c r="AO107" s="44">
        <f t="shared" si="44"/>
        <v>1.9244137643957262</v>
      </c>
      <c r="AP107" s="55">
        <f t="shared" si="62"/>
        <v>5415.766199528236</v>
      </c>
      <c r="AQ107" s="21"/>
      <c r="AR107" s="21"/>
      <c r="AS107" s="56"/>
      <c r="AT107" s="56"/>
      <c r="AU107" s="56"/>
      <c r="AV107" s="56"/>
      <c r="AW107" s="56"/>
      <c r="AX107" s="57"/>
      <c r="AY107" s="57"/>
      <c r="AZ107" s="57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57"/>
      <c r="BN107" s="57"/>
      <c r="BO107" s="29"/>
      <c r="BP107" s="29"/>
      <c r="BQ107" s="29"/>
      <c r="BR107" s="29"/>
      <c r="BS107" s="57"/>
      <c r="BT107" s="55">
        <f t="shared" si="51"/>
        <v>8236.5714285714294</v>
      </c>
      <c r="BU107" s="33">
        <f t="shared" si="52"/>
        <v>0.12702927709171638</v>
      </c>
      <c r="BV107" s="30">
        <v>2823</v>
      </c>
      <c r="BW107" s="30">
        <v>94</v>
      </c>
      <c r="BX107" s="43">
        <f t="shared" si="53"/>
        <v>2582.1428571428573</v>
      </c>
      <c r="BY107" s="33">
        <f t="shared" si="54"/>
        <v>3.3297910024796318E-2</v>
      </c>
      <c r="BZ107" s="33">
        <f t="shared" si="55"/>
        <v>4.3485477178423236E-2</v>
      </c>
      <c r="CA107" s="43">
        <f t="shared" si="56"/>
        <v>7296</v>
      </c>
      <c r="CB107" s="43">
        <f t="shared" si="57"/>
        <v>1012</v>
      </c>
      <c r="CC107" s="43">
        <f t="shared" si="58"/>
        <v>5654.4285714285716</v>
      </c>
      <c r="CD107" s="33">
        <f t="shared" si="59"/>
        <v>0.13870614035087719</v>
      </c>
      <c r="CE107" s="33">
        <f t="shared" si="60"/>
        <v>0.16518026325762361</v>
      </c>
      <c r="CF107" s="33">
        <f t="shared" si="31"/>
        <v>7.312049433573635E-2</v>
      </c>
      <c r="CG107" s="27"/>
      <c r="CH107" s="27"/>
      <c r="CI107" s="27"/>
      <c r="CJ107" s="27"/>
      <c r="CK107" s="27"/>
      <c r="CL107" s="27"/>
      <c r="CM107" s="27"/>
      <c r="CN107" s="27"/>
      <c r="CO107" s="27"/>
    </row>
    <row r="108" spans="1:93" ht="13">
      <c r="A108" s="18">
        <v>43999</v>
      </c>
      <c r="B108" s="19">
        <f t="shared" si="49"/>
        <v>1031</v>
      </c>
      <c r="C108" s="52"/>
      <c r="D108" s="52"/>
      <c r="E108" s="53">
        <v>41431</v>
      </c>
      <c r="F108" s="21">
        <f t="shared" si="26"/>
        <v>22912</v>
      </c>
      <c r="G108" s="22">
        <f t="shared" si="1"/>
        <v>0.55301585769110084</v>
      </c>
      <c r="H108" s="19">
        <f t="shared" si="50"/>
        <v>540</v>
      </c>
      <c r="I108" s="53">
        <v>16243</v>
      </c>
      <c r="J108" s="22">
        <f t="shared" si="2"/>
        <v>0.39204943158504502</v>
      </c>
      <c r="K108" s="22">
        <f t="shared" si="17"/>
        <v>0.87709919542091908</v>
      </c>
      <c r="L108" s="19">
        <f t="shared" si="36"/>
        <v>45</v>
      </c>
      <c r="M108" s="53">
        <v>2276</v>
      </c>
      <c r="N108" s="23">
        <f t="shared" ca="1" si="15"/>
        <v>5.493471072385412E-2</v>
      </c>
      <c r="O108" s="22">
        <f t="shared" si="18"/>
        <v>0.12290080457908094</v>
      </c>
      <c r="P108" s="45">
        <v>13279</v>
      </c>
      <c r="Q108" s="45">
        <v>42714</v>
      </c>
      <c r="R108" s="45">
        <f t="shared" si="61"/>
        <v>55993</v>
      </c>
      <c r="S108" s="45">
        <f>S107+19757</f>
        <v>559872</v>
      </c>
      <c r="T108" s="45">
        <v>348278</v>
      </c>
      <c r="U108" s="19">
        <f t="shared" si="46"/>
        <v>306847</v>
      </c>
      <c r="V108" s="21">
        <f t="shared" si="5"/>
        <v>41431</v>
      </c>
      <c r="W108" s="54">
        <v>0</v>
      </c>
      <c r="X108" s="21">
        <f t="shared" si="40"/>
        <v>19757</v>
      </c>
      <c r="Y108" s="21"/>
      <c r="Z108" s="21"/>
      <c r="AA108" s="21">
        <f t="shared" si="38"/>
        <v>8969</v>
      </c>
      <c r="AB108" s="21"/>
      <c r="AC108" s="21"/>
      <c r="AD108" s="21"/>
      <c r="AE108" s="21">
        <f t="shared" si="19"/>
        <v>1289.9185185185186</v>
      </c>
      <c r="AF108" s="24">
        <f t="shared" si="7"/>
        <v>13.513359561680867</v>
      </c>
      <c r="AG108" s="24">
        <f t="shared" si="8"/>
        <v>8.4062175665564425</v>
      </c>
      <c r="AH108" s="24">
        <f t="shared" si="9"/>
        <v>8.6993210475266736</v>
      </c>
      <c r="AI108" s="23">
        <f t="shared" si="10"/>
        <v>0.11895956678285738</v>
      </c>
      <c r="AJ108" s="23">
        <f t="shared" si="39"/>
        <v>0.11495149960976697</v>
      </c>
      <c r="AK108" s="23">
        <f t="shared" si="21"/>
        <v>2.5519801980198018E-2</v>
      </c>
      <c r="AL108" s="32">
        <f t="shared" si="22"/>
        <v>0.11702302631578948</v>
      </c>
      <c r="AM108" s="43">
        <f t="shared" si="42"/>
        <v>16136.285714285714</v>
      </c>
      <c r="AN108" s="43">
        <f t="shared" si="43"/>
        <v>8685.7142857142862</v>
      </c>
      <c r="AO108" s="44">
        <f t="shared" si="44"/>
        <v>1.8577960526315789</v>
      </c>
      <c r="AP108" s="55">
        <f t="shared" si="62"/>
        <v>6552.4703125000005</v>
      </c>
      <c r="AQ108" s="21"/>
      <c r="AR108" s="21"/>
      <c r="AS108" s="56"/>
      <c r="AT108" s="56"/>
      <c r="AU108" s="56"/>
      <c r="AV108" s="56"/>
      <c r="AW108" s="56"/>
      <c r="AX108" s="57"/>
      <c r="AY108" s="57"/>
      <c r="AZ108" s="57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57"/>
      <c r="BN108" s="57"/>
      <c r="BO108" s="29"/>
      <c r="BP108" s="29"/>
      <c r="BQ108" s="29"/>
      <c r="BR108" s="29"/>
      <c r="BS108" s="57"/>
      <c r="BT108" s="55">
        <f t="shared" si="51"/>
        <v>8685.7142857142862</v>
      </c>
      <c r="BU108" s="33">
        <f t="shared" si="52"/>
        <v>0.11702302631578948</v>
      </c>
      <c r="BV108" s="30">
        <v>2872</v>
      </c>
      <c r="BW108" s="30">
        <v>147</v>
      </c>
      <c r="BX108" s="43">
        <f t="shared" si="53"/>
        <v>2692.7142857142858</v>
      </c>
      <c r="BY108" s="33">
        <f t="shared" si="54"/>
        <v>5.1183844011142059E-2</v>
      </c>
      <c r="BZ108" s="33">
        <f t="shared" si="55"/>
        <v>4.1699824924399172E-2</v>
      </c>
      <c r="CA108" s="43">
        <f t="shared" si="56"/>
        <v>6097</v>
      </c>
      <c r="CB108" s="43">
        <f t="shared" si="57"/>
        <v>884</v>
      </c>
      <c r="CC108" s="43">
        <f t="shared" si="58"/>
        <v>5993</v>
      </c>
      <c r="CD108" s="33">
        <f t="shared" si="59"/>
        <v>0.14498933901918976</v>
      </c>
      <c r="CE108" s="33">
        <f t="shared" si="60"/>
        <v>0.15086648709208361</v>
      </c>
      <c r="CF108" s="33">
        <f t="shared" si="31"/>
        <v>7.3752711496746198E-2</v>
      </c>
      <c r="CG108" s="27"/>
      <c r="CH108" s="27"/>
      <c r="CI108" s="27"/>
      <c r="CJ108" s="27"/>
      <c r="CK108" s="27"/>
      <c r="CL108" s="27"/>
      <c r="CM108" s="27"/>
      <c r="CN108" s="27"/>
      <c r="CO108" s="27"/>
    </row>
    <row r="109" spans="1:93" ht="13">
      <c r="A109" s="18">
        <v>44000</v>
      </c>
      <c r="B109" s="19">
        <f t="shared" si="49"/>
        <v>1331</v>
      </c>
      <c r="C109" s="52"/>
      <c r="D109" s="52"/>
      <c r="E109" s="53">
        <v>42762</v>
      </c>
      <c r="F109" s="21">
        <f t="shared" si="26"/>
        <v>23625</v>
      </c>
      <c r="G109" s="22">
        <f t="shared" si="1"/>
        <v>0.55247649782517183</v>
      </c>
      <c r="H109" s="19">
        <f t="shared" si="50"/>
        <v>555</v>
      </c>
      <c r="I109" s="53">
        <v>16798</v>
      </c>
      <c r="J109" s="22">
        <f t="shared" si="2"/>
        <v>0.39282540573406294</v>
      </c>
      <c r="K109" s="22">
        <f t="shared" si="17"/>
        <v>0.87777603595129849</v>
      </c>
      <c r="L109" s="19">
        <f t="shared" si="36"/>
        <v>63</v>
      </c>
      <c r="M109" s="53">
        <v>2339</v>
      </c>
      <c r="N109" s="23">
        <f t="shared" ca="1" si="15"/>
        <v>5.4698096440765162E-2</v>
      </c>
      <c r="O109" s="22">
        <f t="shared" si="18"/>
        <v>0.12222396404870146</v>
      </c>
      <c r="P109" s="45">
        <v>17923</v>
      </c>
      <c r="Q109" s="45">
        <v>36698</v>
      </c>
      <c r="R109" s="45">
        <f t="shared" si="61"/>
        <v>54621</v>
      </c>
      <c r="S109" s="45">
        <f>S108+20650</f>
        <v>580522</v>
      </c>
      <c r="T109" s="45">
        <v>358659</v>
      </c>
      <c r="U109" s="19">
        <f t="shared" si="46"/>
        <v>315897</v>
      </c>
      <c r="V109" s="21">
        <f t="shared" si="5"/>
        <v>42762</v>
      </c>
      <c r="W109" s="54">
        <v>0</v>
      </c>
      <c r="X109" s="21">
        <f t="shared" si="40"/>
        <v>20650</v>
      </c>
      <c r="Y109" s="21"/>
      <c r="Z109" s="21"/>
      <c r="AA109" s="21">
        <f t="shared" si="38"/>
        <v>10381</v>
      </c>
      <c r="AB109" s="21"/>
      <c r="AC109" s="21"/>
      <c r="AD109" s="21"/>
      <c r="AE109" s="21">
        <f t="shared" si="19"/>
        <v>1328.3666666666666</v>
      </c>
      <c r="AF109" s="24">
        <f t="shared" si="7"/>
        <v>13.575651279173098</v>
      </c>
      <c r="AG109" s="24">
        <f t="shared" si="8"/>
        <v>8.3873298723165419</v>
      </c>
      <c r="AH109" s="24">
        <f t="shared" si="9"/>
        <v>7.7993989481592791</v>
      </c>
      <c r="AI109" s="23">
        <f t="shared" si="10"/>
        <v>0.11922745560546369</v>
      </c>
      <c r="AJ109" s="23">
        <f t="shared" si="39"/>
        <v>0.12821500818803583</v>
      </c>
      <c r="AK109" s="23">
        <f t="shared" si="21"/>
        <v>3.2125702976032441E-2</v>
      </c>
      <c r="AL109" s="32">
        <f t="shared" si="22"/>
        <v>0.11669375507907732</v>
      </c>
      <c r="AM109" s="43">
        <f t="shared" si="42"/>
        <v>16700.285714285714</v>
      </c>
      <c r="AN109" s="43">
        <f t="shared" si="43"/>
        <v>9141.1428571428569</v>
      </c>
      <c r="AO109" s="44">
        <f t="shared" si="44"/>
        <v>1.8269363005563544</v>
      </c>
      <c r="AP109" s="55">
        <f t="shared" si="62"/>
        <v>6373.9295961742828</v>
      </c>
      <c r="AQ109" s="21"/>
      <c r="AR109" s="21"/>
      <c r="AS109" s="56"/>
      <c r="AT109" s="56"/>
      <c r="AU109" s="56"/>
      <c r="AV109" s="56"/>
      <c r="AW109" s="56"/>
      <c r="AX109" s="57"/>
      <c r="AY109" s="57"/>
      <c r="AZ109" s="57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57"/>
      <c r="BN109" s="57"/>
      <c r="BO109" s="29"/>
      <c r="BP109" s="29"/>
      <c r="BQ109" s="29"/>
      <c r="BR109" s="29"/>
      <c r="BS109" s="57"/>
      <c r="BT109" s="55">
        <f t="shared" si="51"/>
        <v>9141.1428571428569</v>
      </c>
      <c r="BU109" s="33">
        <f t="shared" si="52"/>
        <v>0.11669375507907732</v>
      </c>
      <c r="BV109" s="30">
        <v>3739</v>
      </c>
      <c r="BW109" s="30">
        <v>176</v>
      </c>
      <c r="BX109" s="43">
        <f t="shared" si="53"/>
        <v>2745.1428571428573</v>
      </c>
      <c r="BY109" s="33">
        <f t="shared" si="54"/>
        <v>4.7071409467772128E-2</v>
      </c>
      <c r="BZ109" s="33">
        <f t="shared" si="55"/>
        <v>3.8821815154038299E-2</v>
      </c>
      <c r="CA109" s="43">
        <f t="shared" si="56"/>
        <v>6642</v>
      </c>
      <c r="CB109" s="43">
        <f t="shared" si="57"/>
        <v>1155</v>
      </c>
      <c r="CC109" s="43">
        <f t="shared" si="58"/>
        <v>6396</v>
      </c>
      <c r="CD109" s="33">
        <f t="shared" si="59"/>
        <v>0.17389340560072267</v>
      </c>
      <c r="CE109" s="33">
        <f t="shared" si="60"/>
        <v>0.15011614401858303</v>
      </c>
      <c r="CF109" s="33">
        <f t="shared" si="31"/>
        <v>7.8168479635719712E-2</v>
      </c>
      <c r="CG109" s="27"/>
      <c r="CH109" s="27"/>
      <c r="CI109" s="27"/>
      <c r="CJ109" s="27"/>
      <c r="CK109" s="27"/>
      <c r="CL109" s="27"/>
      <c r="CM109" s="27"/>
      <c r="CN109" s="27"/>
      <c r="CO109" s="27"/>
    </row>
    <row r="110" spans="1:93" ht="13">
      <c r="A110" s="18">
        <v>44001</v>
      </c>
      <c r="B110" s="19">
        <f t="shared" si="49"/>
        <v>1041</v>
      </c>
      <c r="C110" s="52"/>
      <c r="D110" s="52"/>
      <c r="E110" s="53">
        <v>43803</v>
      </c>
      <c r="F110" s="21">
        <f t="shared" si="26"/>
        <v>24081</v>
      </c>
      <c r="G110" s="22">
        <f t="shared" si="1"/>
        <v>0.54975686596808437</v>
      </c>
      <c r="H110" s="19">
        <f t="shared" si="50"/>
        <v>551</v>
      </c>
      <c r="I110" s="53">
        <v>17349</v>
      </c>
      <c r="J110" s="22">
        <f t="shared" si="2"/>
        <v>0.39606876241353334</v>
      </c>
      <c r="K110" s="22">
        <f t="shared" si="17"/>
        <v>0.87967751749315481</v>
      </c>
      <c r="L110" s="19">
        <f t="shared" si="36"/>
        <v>34</v>
      </c>
      <c r="M110" s="53">
        <v>2373</v>
      </c>
      <c r="N110" s="23">
        <f t="shared" ca="1" si="15"/>
        <v>5.4174371618382303E-2</v>
      </c>
      <c r="O110" s="22">
        <f t="shared" si="18"/>
        <v>0.12032248250684514</v>
      </c>
      <c r="P110" s="45">
        <v>13211</v>
      </c>
      <c r="Q110" s="45">
        <v>36464</v>
      </c>
      <c r="R110" s="45">
        <f t="shared" si="61"/>
        <v>49675</v>
      </c>
      <c r="S110" s="45">
        <f>S109+20717</f>
        <v>601239</v>
      </c>
      <c r="T110" s="45">
        <v>366581</v>
      </c>
      <c r="U110" s="19">
        <f t="shared" si="46"/>
        <v>322778</v>
      </c>
      <c r="V110" s="21">
        <f t="shared" si="5"/>
        <v>43803</v>
      </c>
      <c r="W110" s="54">
        <v>0</v>
      </c>
      <c r="X110" s="21">
        <f t="shared" si="40"/>
        <v>20717</v>
      </c>
      <c r="Y110" s="21"/>
      <c r="Z110" s="21"/>
      <c r="AA110" s="21">
        <f t="shared" si="38"/>
        <v>7922</v>
      </c>
      <c r="AB110" s="21"/>
      <c r="AC110" s="21"/>
      <c r="AD110" s="21"/>
      <c r="AE110" s="21">
        <f t="shared" si="19"/>
        <v>1357.7074074074073</v>
      </c>
      <c r="AF110" s="24">
        <f t="shared" si="7"/>
        <v>13.72597767276214</v>
      </c>
      <c r="AG110" s="24">
        <f t="shared" si="8"/>
        <v>8.3688560144282356</v>
      </c>
      <c r="AH110" s="24">
        <f t="shared" si="9"/>
        <v>7.6099903938520654</v>
      </c>
      <c r="AI110" s="23">
        <f t="shared" si="10"/>
        <v>0.11949064463242776</v>
      </c>
      <c r="AJ110" s="23">
        <f t="shared" si="39"/>
        <v>0.13140621055289067</v>
      </c>
      <c r="AK110" s="23">
        <f t="shared" si="21"/>
        <v>2.434404377718535E-2</v>
      </c>
      <c r="AL110" s="32">
        <f t="shared" si="22"/>
        <v>0.11479963994164571</v>
      </c>
      <c r="AM110" s="43">
        <f t="shared" si="42"/>
        <v>17469.428571428572</v>
      </c>
      <c r="AN110" s="43">
        <f t="shared" si="43"/>
        <v>9204.8571428571431</v>
      </c>
      <c r="AO110" s="44">
        <f t="shared" si="44"/>
        <v>1.8978489617282801</v>
      </c>
      <c r="AP110" s="55">
        <f t="shared" si="62"/>
        <v>5702.6721141012513</v>
      </c>
      <c r="AQ110" s="21"/>
      <c r="AR110" s="21"/>
      <c r="AS110" s="56"/>
      <c r="AT110" s="56"/>
      <c r="AU110" s="56"/>
      <c r="AV110" s="56"/>
      <c r="AW110" s="56"/>
      <c r="AX110" s="57"/>
      <c r="AY110" s="57"/>
      <c r="AZ110" s="57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57"/>
      <c r="BN110" s="57"/>
      <c r="BO110" s="29"/>
      <c r="BP110" s="29"/>
      <c r="BQ110" s="29"/>
      <c r="BR110" s="29"/>
      <c r="BS110" s="57"/>
      <c r="BT110" s="55">
        <f t="shared" si="51"/>
        <v>9204.8571428571431</v>
      </c>
      <c r="BU110" s="33">
        <f t="shared" si="52"/>
        <v>0.11479963994164571</v>
      </c>
      <c r="BV110" s="30">
        <v>3195</v>
      </c>
      <c r="BW110" s="30">
        <v>140</v>
      </c>
      <c r="BX110" s="43">
        <f t="shared" si="53"/>
        <v>3003.4285714285716</v>
      </c>
      <c r="BY110" s="33">
        <f t="shared" si="54"/>
        <v>4.3818466353677622E-2</v>
      </c>
      <c r="BZ110" s="33">
        <f t="shared" si="55"/>
        <v>3.8527397260273974E-2</v>
      </c>
      <c r="CA110" s="43">
        <f t="shared" si="56"/>
        <v>4727</v>
      </c>
      <c r="CB110" s="43">
        <f t="shared" si="57"/>
        <v>901</v>
      </c>
      <c r="CC110" s="43">
        <f t="shared" si="58"/>
        <v>6201.4285714285716</v>
      </c>
      <c r="CD110" s="33">
        <f t="shared" si="59"/>
        <v>0.1906071504125238</v>
      </c>
      <c r="CE110" s="33">
        <f t="shared" si="60"/>
        <v>0.15173923059202948</v>
      </c>
      <c r="CF110" s="33">
        <f t="shared" si="31"/>
        <v>7.6271186440677971E-2</v>
      </c>
      <c r="CG110" s="27"/>
      <c r="CH110" s="27"/>
      <c r="CI110" s="27"/>
      <c r="CJ110" s="27"/>
      <c r="CK110" s="27"/>
      <c r="CL110" s="27"/>
      <c r="CM110" s="27"/>
      <c r="CN110" s="27"/>
      <c r="CO110" s="27"/>
    </row>
    <row r="111" spans="1:93" ht="13">
      <c r="A111" s="18">
        <v>44002</v>
      </c>
      <c r="B111" s="19">
        <f t="shared" si="49"/>
        <v>1226</v>
      </c>
      <c r="C111" s="52"/>
      <c r="D111" s="52"/>
      <c r="E111" s="53">
        <v>45029</v>
      </c>
      <c r="F111" s="21">
        <f t="shared" si="26"/>
        <v>24717</v>
      </c>
      <c r="G111" s="22">
        <f t="shared" si="1"/>
        <v>0.54891292278309534</v>
      </c>
      <c r="H111" s="19">
        <f t="shared" si="50"/>
        <v>534</v>
      </c>
      <c r="I111" s="53">
        <v>17883</v>
      </c>
      <c r="J111" s="22">
        <f t="shared" si="2"/>
        <v>0.39714406271513913</v>
      </c>
      <c r="K111" s="22">
        <f t="shared" si="17"/>
        <v>0.88041551792044115</v>
      </c>
      <c r="L111" s="19">
        <f t="shared" si="36"/>
        <v>56</v>
      </c>
      <c r="M111" s="53">
        <v>2429</v>
      </c>
      <c r="N111" s="23">
        <f t="shared" ca="1" si="15"/>
        <v>5.3943014501765529E-2</v>
      </c>
      <c r="O111" s="22">
        <f t="shared" si="18"/>
        <v>0.11958448207955888</v>
      </c>
      <c r="P111" s="45">
        <v>13150</v>
      </c>
      <c r="Q111" s="45">
        <v>37336</v>
      </c>
      <c r="R111" s="45">
        <f t="shared" si="61"/>
        <v>50486</v>
      </c>
      <c r="S111" s="45">
        <f>S110+19917</f>
        <v>621156</v>
      </c>
      <c r="T111" s="45">
        <v>374458</v>
      </c>
      <c r="U111" s="19">
        <f t="shared" si="46"/>
        <v>329429</v>
      </c>
      <c r="V111" s="21">
        <f t="shared" si="5"/>
        <v>45029</v>
      </c>
      <c r="W111" s="54">
        <v>0</v>
      </c>
      <c r="X111" s="21">
        <f t="shared" si="40"/>
        <v>19917</v>
      </c>
      <c r="Y111" s="21"/>
      <c r="Z111" s="21"/>
      <c r="AA111" s="21">
        <f t="shared" si="38"/>
        <v>7877</v>
      </c>
      <c r="AB111" s="21"/>
      <c r="AC111" s="21"/>
      <c r="AD111" s="21"/>
      <c r="AE111" s="21">
        <f t="shared" si="19"/>
        <v>1386.8814814814814</v>
      </c>
      <c r="AF111" s="24">
        <f t="shared" si="7"/>
        <v>13.794576828266228</v>
      </c>
      <c r="AG111" s="24">
        <f t="shared" si="8"/>
        <v>8.315929734171311</v>
      </c>
      <c r="AH111" s="24">
        <f t="shared" si="9"/>
        <v>6.4249592169657426</v>
      </c>
      <c r="AI111" s="23">
        <f t="shared" si="10"/>
        <v>0.12025113630901196</v>
      </c>
      <c r="AJ111" s="23">
        <f t="shared" si="39"/>
        <v>0.1556430112987178</v>
      </c>
      <c r="AK111" s="23">
        <f t="shared" si="21"/>
        <v>2.7988950528502615E-2</v>
      </c>
      <c r="AL111" s="32">
        <f t="shared" si="22"/>
        <v>0.12436461108477845</v>
      </c>
      <c r="AM111" s="43">
        <f t="shared" si="42"/>
        <v>17947</v>
      </c>
      <c r="AN111" s="43">
        <f t="shared" si="43"/>
        <v>8740.4285714285706</v>
      </c>
      <c r="AO111" s="44">
        <f t="shared" si="44"/>
        <v>2.0533318078551233</v>
      </c>
      <c r="AP111" s="55">
        <f t="shared" si="62"/>
        <v>6278.6717552261243</v>
      </c>
      <c r="AQ111" s="21"/>
      <c r="AR111" s="21"/>
      <c r="AS111" s="56"/>
      <c r="AT111" s="56"/>
      <c r="AU111" s="56"/>
      <c r="AV111" s="56"/>
      <c r="AW111" s="56"/>
      <c r="AX111" s="57"/>
      <c r="AY111" s="57"/>
      <c r="AZ111" s="57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57"/>
      <c r="BN111" s="57"/>
      <c r="BO111" s="29"/>
      <c r="BP111" s="29"/>
      <c r="BQ111" s="29"/>
      <c r="BR111" s="29"/>
      <c r="BS111" s="57"/>
      <c r="BT111" s="55">
        <f t="shared" si="51"/>
        <v>8740.4285714285706</v>
      </c>
      <c r="BU111" s="33">
        <f t="shared" si="52"/>
        <v>0.12436461108477845</v>
      </c>
      <c r="BV111" s="30">
        <v>3578</v>
      </c>
      <c r="BW111" s="30">
        <v>178</v>
      </c>
      <c r="BX111" s="43">
        <f t="shared" si="53"/>
        <v>3029.7142857142858</v>
      </c>
      <c r="BY111" s="33">
        <f t="shared" si="54"/>
        <v>4.9748462828395755E-2</v>
      </c>
      <c r="BZ111" s="33">
        <f t="shared" si="55"/>
        <v>4.5030177291588078E-2</v>
      </c>
      <c r="CA111" s="43">
        <f t="shared" si="56"/>
        <v>4299</v>
      </c>
      <c r="CB111" s="43">
        <f t="shared" si="57"/>
        <v>1048</v>
      </c>
      <c r="CC111" s="43">
        <f t="shared" si="58"/>
        <v>5710.7142857142853</v>
      </c>
      <c r="CD111" s="33">
        <f t="shared" si="59"/>
        <v>0.24377762270295417</v>
      </c>
      <c r="CE111" s="33">
        <f t="shared" si="60"/>
        <v>0.16645403377110693</v>
      </c>
      <c r="CF111" s="33">
        <f t="shared" si="31"/>
        <v>7.8736208625877629E-2</v>
      </c>
      <c r="CG111" s="27"/>
      <c r="CH111" s="27"/>
      <c r="CI111" s="27"/>
      <c r="CJ111" s="27"/>
      <c r="CK111" s="27"/>
      <c r="CL111" s="27"/>
      <c r="CM111" s="27"/>
      <c r="CN111" s="27"/>
      <c r="CO111" s="27"/>
    </row>
    <row r="112" spans="1:93" ht="13">
      <c r="A112" s="18">
        <v>44003</v>
      </c>
      <c r="B112" s="19">
        <f t="shared" si="49"/>
        <v>862</v>
      </c>
      <c r="C112" s="52"/>
      <c r="D112" s="52"/>
      <c r="E112" s="53">
        <v>45891</v>
      </c>
      <c r="F112" s="21">
        <f t="shared" si="26"/>
        <v>25022</v>
      </c>
      <c r="G112" s="22">
        <f t="shared" si="1"/>
        <v>0.54524852367566623</v>
      </c>
      <c r="H112" s="19">
        <f t="shared" si="50"/>
        <v>521</v>
      </c>
      <c r="I112" s="53">
        <v>18404</v>
      </c>
      <c r="J112" s="22">
        <f t="shared" si="2"/>
        <v>0.40103724041751104</v>
      </c>
      <c r="K112" s="22">
        <f t="shared" si="17"/>
        <v>0.88188221764339447</v>
      </c>
      <c r="L112" s="19">
        <f t="shared" si="36"/>
        <v>36</v>
      </c>
      <c r="M112" s="53">
        <v>2465</v>
      </c>
      <c r="N112" s="23">
        <f t="shared" ca="1" si="15"/>
        <v>5.3714235906822685E-2</v>
      </c>
      <c r="O112" s="22">
        <f t="shared" si="18"/>
        <v>0.11811778235660549</v>
      </c>
      <c r="P112" s="45">
        <v>13225</v>
      </c>
      <c r="Q112" s="45">
        <v>56436</v>
      </c>
      <c r="R112" s="45">
        <f t="shared" si="61"/>
        <v>69661</v>
      </c>
      <c r="S112" s="45">
        <f>S111+18229</f>
        <v>639385</v>
      </c>
      <c r="T112" s="45">
        <v>383105</v>
      </c>
      <c r="U112" s="19">
        <f t="shared" si="46"/>
        <v>337214</v>
      </c>
      <c r="V112" s="21">
        <f t="shared" si="5"/>
        <v>45891</v>
      </c>
      <c r="W112" s="54">
        <v>0</v>
      </c>
      <c r="X112" s="21">
        <f t="shared" si="40"/>
        <v>18229</v>
      </c>
      <c r="Y112" s="21"/>
      <c r="Z112" s="21"/>
      <c r="AA112" s="21">
        <f t="shared" si="38"/>
        <v>8647</v>
      </c>
      <c r="AB112" s="21"/>
      <c r="AC112" s="21"/>
      <c r="AD112" s="21"/>
      <c r="AE112" s="21">
        <f t="shared" si="19"/>
        <v>1418.9074074074074</v>
      </c>
      <c r="AF112" s="24">
        <f t="shared" si="7"/>
        <v>13.932688326687151</v>
      </c>
      <c r="AG112" s="24">
        <f t="shared" si="8"/>
        <v>8.3481510535834911</v>
      </c>
      <c r="AH112" s="24">
        <f t="shared" si="9"/>
        <v>10.031322505800464</v>
      </c>
      <c r="AI112" s="23">
        <f t="shared" si="10"/>
        <v>0.11978700356299186</v>
      </c>
      <c r="AJ112" s="23">
        <f t="shared" si="39"/>
        <v>9.9687752977911409E-2</v>
      </c>
      <c r="AK112" s="23">
        <f t="shared" si="21"/>
        <v>1.914321881454174E-2</v>
      </c>
      <c r="AL112" s="32">
        <f t="shared" si="22"/>
        <v>0.1265372598550821</v>
      </c>
      <c r="AM112" s="43">
        <f t="shared" si="42"/>
        <v>17871.142857142859</v>
      </c>
      <c r="AN112" s="43">
        <f t="shared" si="43"/>
        <v>8596</v>
      </c>
      <c r="AO112" s="44">
        <f t="shared" si="44"/>
        <v>2.0790068470384897</v>
      </c>
      <c r="AP112" s="55">
        <f t="shared" si="62"/>
        <v>8814.7120587648751</v>
      </c>
      <c r="AQ112" s="21"/>
      <c r="AR112" s="21"/>
      <c r="AS112" s="56"/>
      <c r="AT112" s="56"/>
      <c r="AU112" s="56"/>
      <c r="AV112" s="56"/>
      <c r="AW112" s="56"/>
      <c r="AX112" s="57"/>
      <c r="AY112" s="57"/>
      <c r="AZ112" s="57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57"/>
      <c r="BN112" s="57"/>
      <c r="BO112" s="29"/>
      <c r="BP112" s="29"/>
      <c r="BQ112" s="29"/>
      <c r="BR112" s="29"/>
      <c r="BS112" s="57"/>
      <c r="BT112" s="55">
        <f t="shared" si="51"/>
        <v>8596</v>
      </c>
      <c r="BU112" s="33">
        <f t="shared" si="52"/>
        <v>0.1265372598550821</v>
      </c>
      <c r="BV112" s="30">
        <v>2791</v>
      </c>
      <c r="BW112" s="30">
        <v>127</v>
      </c>
      <c r="BX112" s="43">
        <f t="shared" si="53"/>
        <v>2955.8571428571427</v>
      </c>
      <c r="BY112" s="33">
        <f t="shared" si="54"/>
        <v>4.5503403797921893E-2</v>
      </c>
      <c r="BZ112" s="33">
        <f t="shared" si="55"/>
        <v>4.6735295539123291E-2</v>
      </c>
      <c r="CA112" s="43">
        <f t="shared" si="56"/>
        <v>5856</v>
      </c>
      <c r="CB112" s="43">
        <f t="shared" si="57"/>
        <v>735</v>
      </c>
      <c r="CC112" s="43">
        <f t="shared" si="58"/>
        <v>5640.1428571428569</v>
      </c>
      <c r="CD112" s="33">
        <f t="shared" si="59"/>
        <v>0.12551229508196721</v>
      </c>
      <c r="CE112" s="33">
        <f t="shared" si="60"/>
        <v>0.1683594640459968</v>
      </c>
      <c r="CF112" s="33">
        <f t="shared" si="31"/>
        <v>7.7662534783708576E-2</v>
      </c>
      <c r="CG112" s="27"/>
      <c r="CH112" s="27"/>
      <c r="CI112" s="27"/>
      <c r="CJ112" s="27"/>
      <c r="CK112" s="27"/>
      <c r="CL112" s="27"/>
      <c r="CM112" s="27"/>
      <c r="CN112" s="27"/>
      <c r="CO112" s="27"/>
    </row>
    <row r="113" spans="1:93" ht="13">
      <c r="A113" s="18">
        <v>44004</v>
      </c>
      <c r="B113" s="19">
        <f t="shared" si="49"/>
        <v>954</v>
      </c>
      <c r="C113" s="52"/>
      <c r="D113" s="52"/>
      <c r="E113" s="53">
        <v>46845</v>
      </c>
      <c r="F113" s="21">
        <f t="shared" si="26"/>
        <v>25610</v>
      </c>
      <c r="G113" s="22">
        <f t="shared" si="1"/>
        <v>0.54669655246024118</v>
      </c>
      <c r="H113" s="19">
        <f t="shared" si="50"/>
        <v>331</v>
      </c>
      <c r="I113" s="53">
        <v>18735</v>
      </c>
      <c r="J113" s="22">
        <f t="shared" si="2"/>
        <v>0.39993595901376883</v>
      </c>
      <c r="K113" s="22">
        <f t="shared" si="17"/>
        <v>0.88226983753237576</v>
      </c>
      <c r="L113" s="19">
        <f t="shared" si="36"/>
        <v>35</v>
      </c>
      <c r="M113" s="53">
        <v>2500</v>
      </c>
      <c r="N113" s="23">
        <f t="shared" ca="1" si="15"/>
        <v>5.3367488525989965E-2</v>
      </c>
      <c r="O113" s="22">
        <f t="shared" si="18"/>
        <v>0.1177301624676242</v>
      </c>
      <c r="P113" s="45">
        <v>12999</v>
      </c>
      <c r="Q113" s="45">
        <v>43500</v>
      </c>
      <c r="R113" s="45">
        <f t="shared" si="61"/>
        <v>56499</v>
      </c>
      <c r="S113" s="45">
        <v>650311</v>
      </c>
      <c r="T113" s="45">
        <v>393117</v>
      </c>
      <c r="U113" s="19">
        <f t="shared" si="46"/>
        <v>346272</v>
      </c>
      <c r="V113" s="21">
        <f t="shared" si="5"/>
        <v>46845</v>
      </c>
      <c r="W113" s="54">
        <v>0</v>
      </c>
      <c r="X113" s="21">
        <f t="shared" si="40"/>
        <v>10926</v>
      </c>
      <c r="Y113" s="21"/>
      <c r="Z113" s="21"/>
      <c r="AA113" s="21">
        <f t="shared" si="38"/>
        <v>10012</v>
      </c>
      <c r="AB113" s="21"/>
      <c r="AC113" s="21"/>
      <c r="AD113" s="21"/>
      <c r="AE113" s="21">
        <f t="shared" si="19"/>
        <v>1455.9888888888888</v>
      </c>
      <c r="AF113" s="24">
        <f t="shared" si="7"/>
        <v>13.882185932330025</v>
      </c>
      <c r="AG113" s="24">
        <f t="shared" si="8"/>
        <v>8.3918667947486387</v>
      </c>
      <c r="AH113" s="24">
        <f t="shared" si="9"/>
        <v>10.49475890985325</v>
      </c>
      <c r="AI113" s="23">
        <f t="shared" si="10"/>
        <v>0.11916299727562024</v>
      </c>
      <c r="AJ113" s="23">
        <f t="shared" si="39"/>
        <v>9.5285657211346381E-2</v>
      </c>
      <c r="AK113" s="23">
        <f t="shared" si="21"/>
        <v>2.0788389880368699E-2</v>
      </c>
      <c r="AL113" s="32">
        <f t="shared" si="22"/>
        <v>0.11811910460368859</v>
      </c>
      <c r="AM113" s="43">
        <f t="shared" si="42"/>
        <v>18178.285714285714</v>
      </c>
      <c r="AN113" s="43">
        <f t="shared" si="43"/>
        <v>9132.4285714285706</v>
      </c>
      <c r="AO113" s="44">
        <f t="shared" si="44"/>
        <v>1.9905204373738796</v>
      </c>
      <c r="AP113" s="55">
        <f t="shared" si="62"/>
        <v>6673.6112910038019</v>
      </c>
      <c r="AQ113" s="21"/>
      <c r="AR113" s="21"/>
      <c r="AS113" s="56"/>
      <c r="AT113" s="56"/>
      <c r="AU113" s="56"/>
      <c r="AV113" s="56"/>
      <c r="AW113" s="56"/>
      <c r="AX113" s="57"/>
      <c r="AY113" s="57"/>
      <c r="AZ113" s="57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57"/>
      <c r="BN113" s="57"/>
      <c r="BO113" s="29"/>
      <c r="BP113" s="29"/>
      <c r="BQ113" s="29"/>
      <c r="BR113" s="29"/>
      <c r="BS113" s="57"/>
      <c r="BT113" s="55">
        <f t="shared" si="51"/>
        <v>9132.4285714285706</v>
      </c>
      <c r="BU113" s="33">
        <f t="shared" si="52"/>
        <v>0.11811910460368859</v>
      </c>
      <c r="BV113" s="30">
        <v>2635</v>
      </c>
      <c r="BW113" s="30">
        <v>127</v>
      </c>
      <c r="BX113" s="43">
        <f t="shared" si="53"/>
        <v>3090.4285714285716</v>
      </c>
      <c r="BY113" s="33">
        <f t="shared" si="54"/>
        <v>4.8197343453510434E-2</v>
      </c>
      <c r="BZ113" s="33">
        <f t="shared" si="55"/>
        <v>4.5717191328063608E-2</v>
      </c>
      <c r="CA113" s="43">
        <f t="shared" si="56"/>
        <v>7377</v>
      </c>
      <c r="CB113" s="43">
        <f t="shared" si="57"/>
        <v>827</v>
      </c>
      <c r="CC113" s="43">
        <f t="shared" si="58"/>
        <v>6042</v>
      </c>
      <c r="CD113" s="33">
        <f t="shared" si="59"/>
        <v>0.11210519181238986</v>
      </c>
      <c r="CE113" s="33">
        <f t="shared" si="60"/>
        <v>0.1551520310209486</v>
      </c>
      <c r="CF113" s="33">
        <f t="shared" si="31"/>
        <v>7.8789426637721871E-2</v>
      </c>
      <c r="CG113" s="27"/>
      <c r="CH113" s="27"/>
      <c r="CI113" s="27"/>
      <c r="CJ113" s="27"/>
      <c r="CK113" s="27"/>
      <c r="CL113" s="27"/>
      <c r="CM113" s="27"/>
      <c r="CN113" s="27"/>
      <c r="CO113" s="27"/>
    </row>
    <row r="114" spans="1:93" ht="13">
      <c r="A114" s="18">
        <v>44005</v>
      </c>
      <c r="B114" s="19">
        <f t="shared" si="49"/>
        <v>1051</v>
      </c>
      <c r="C114" s="52"/>
      <c r="D114" s="52"/>
      <c r="E114" s="53">
        <v>47896</v>
      </c>
      <c r="F114" s="21">
        <f t="shared" si="26"/>
        <v>26120</v>
      </c>
      <c r="G114" s="22">
        <f t="shared" si="1"/>
        <v>0.54534825455152836</v>
      </c>
      <c r="H114" s="19">
        <f t="shared" si="50"/>
        <v>506</v>
      </c>
      <c r="I114" s="53">
        <v>19241</v>
      </c>
      <c r="J114" s="22">
        <f t="shared" si="2"/>
        <v>0.40172456990145317</v>
      </c>
      <c r="K114" s="22">
        <f t="shared" si="17"/>
        <v>0.88358743570903753</v>
      </c>
      <c r="L114" s="19">
        <f t="shared" si="36"/>
        <v>35</v>
      </c>
      <c r="M114" s="53">
        <v>2535</v>
      </c>
      <c r="N114" s="23">
        <f t="shared" ca="1" si="15"/>
        <v>5.2927175547018541E-2</v>
      </c>
      <c r="O114" s="22">
        <f t="shared" si="18"/>
        <v>0.11641256429096253</v>
      </c>
      <c r="P114" s="45">
        <v>13348</v>
      </c>
      <c r="Q114" s="45">
        <v>35983</v>
      </c>
      <c r="R114" s="45">
        <f t="shared" si="61"/>
        <v>49331</v>
      </c>
      <c r="S114" s="45">
        <v>668219</v>
      </c>
      <c r="T114" s="45">
        <v>401681</v>
      </c>
      <c r="U114" s="19">
        <f t="shared" si="46"/>
        <v>353785</v>
      </c>
      <c r="V114" s="21">
        <f t="shared" si="5"/>
        <v>47896</v>
      </c>
      <c r="W114" s="54">
        <v>0</v>
      </c>
      <c r="X114" s="21">
        <f t="shared" si="40"/>
        <v>17908</v>
      </c>
      <c r="Y114" s="21"/>
      <c r="Z114" s="21"/>
      <c r="AA114" s="21">
        <f t="shared" si="38"/>
        <v>8564</v>
      </c>
      <c r="AB114" s="21"/>
      <c r="AC114" s="21"/>
      <c r="AD114" s="21"/>
      <c r="AE114" s="21">
        <f t="shared" si="19"/>
        <v>1487.7074074074073</v>
      </c>
      <c r="AF114" s="24">
        <f t="shared" si="7"/>
        <v>13.951457324202439</v>
      </c>
      <c r="AG114" s="24">
        <f t="shared" si="8"/>
        <v>8.3865249707700009</v>
      </c>
      <c r="AH114" s="24">
        <f t="shared" si="9"/>
        <v>8.1484300666032343</v>
      </c>
      <c r="AI114" s="23">
        <f t="shared" si="10"/>
        <v>0.11923889852893216</v>
      </c>
      <c r="AJ114" s="23">
        <f t="shared" si="39"/>
        <v>0.12272302662307333</v>
      </c>
      <c r="AK114" s="23">
        <f t="shared" si="21"/>
        <v>2.2435692176326183E-2</v>
      </c>
      <c r="AL114" s="32">
        <f t="shared" si="22"/>
        <v>0.12018213300840121</v>
      </c>
      <c r="AM114" s="43">
        <f t="shared" si="42"/>
        <v>18300.571428571428</v>
      </c>
      <c r="AN114" s="43">
        <f t="shared" si="43"/>
        <v>8910.2857142857138</v>
      </c>
      <c r="AO114" s="44">
        <f t="shared" si="44"/>
        <v>2.0538703264285254</v>
      </c>
      <c r="AP114" s="55">
        <f t="shared" si="62"/>
        <v>5928.7048034374402</v>
      </c>
      <c r="AQ114" s="21"/>
      <c r="AR114" s="21"/>
      <c r="AS114" s="56"/>
      <c r="AT114" s="56"/>
      <c r="AU114" s="56"/>
      <c r="AV114" s="56"/>
      <c r="AW114" s="56"/>
      <c r="AX114" s="57"/>
      <c r="AY114" s="57"/>
      <c r="AZ114" s="57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57"/>
      <c r="BN114" s="57"/>
      <c r="BO114" s="29"/>
      <c r="BP114" s="29"/>
      <c r="BQ114" s="29"/>
      <c r="BR114" s="29"/>
      <c r="BS114" s="57"/>
      <c r="BT114" s="55">
        <f t="shared" si="51"/>
        <v>8910.2857142857138</v>
      </c>
      <c r="BU114" s="33">
        <f t="shared" si="52"/>
        <v>0.12018213300840121</v>
      </c>
      <c r="BV114" s="30">
        <v>2841</v>
      </c>
      <c r="BW114" s="30">
        <v>166</v>
      </c>
      <c r="BX114" s="43">
        <f t="shared" si="53"/>
        <v>3093</v>
      </c>
      <c r="BY114" s="33">
        <f t="shared" si="54"/>
        <v>5.8430130235832455E-2</v>
      </c>
      <c r="BZ114" s="33">
        <f t="shared" si="55"/>
        <v>4.9004664911551428E-2</v>
      </c>
      <c r="CA114" s="43">
        <f t="shared" si="56"/>
        <v>5723</v>
      </c>
      <c r="CB114" s="43">
        <f t="shared" si="57"/>
        <v>885</v>
      </c>
      <c r="CC114" s="43">
        <f t="shared" si="58"/>
        <v>5817.2857142857147</v>
      </c>
      <c r="CD114" s="33">
        <f t="shared" si="59"/>
        <v>0.15463917525773196</v>
      </c>
      <c r="CE114" s="33">
        <f t="shared" si="60"/>
        <v>0.15802657105670292</v>
      </c>
      <c r="CF114" s="33">
        <f t="shared" si="31"/>
        <v>7.8190877730931391E-2</v>
      </c>
      <c r="CG114" s="27"/>
      <c r="CH114" s="27"/>
      <c r="CI114" s="27"/>
      <c r="CJ114" s="27"/>
      <c r="CK114" s="27"/>
      <c r="CL114" s="27"/>
      <c r="CM114" s="27"/>
      <c r="CN114" s="27"/>
      <c r="CO114" s="27"/>
    </row>
    <row r="115" spans="1:93" ht="13">
      <c r="A115" s="18">
        <v>44006</v>
      </c>
      <c r="B115" s="19">
        <f t="shared" si="49"/>
        <v>1113</v>
      </c>
      <c r="C115" s="52"/>
      <c r="D115" s="52"/>
      <c r="E115" s="53">
        <v>49009</v>
      </c>
      <c r="F115" s="21">
        <f t="shared" si="26"/>
        <v>26778</v>
      </c>
      <c r="G115" s="22">
        <f t="shared" si="1"/>
        <v>0.54638943867452916</v>
      </c>
      <c r="H115" s="19">
        <f t="shared" si="50"/>
        <v>417</v>
      </c>
      <c r="I115" s="53">
        <v>19658</v>
      </c>
      <c r="J115" s="22">
        <f t="shared" si="2"/>
        <v>0.40111000020404414</v>
      </c>
      <c r="K115" s="22">
        <f t="shared" si="17"/>
        <v>0.88426071701677833</v>
      </c>
      <c r="L115" s="19">
        <f t="shared" si="36"/>
        <v>38</v>
      </c>
      <c r="M115" s="53">
        <v>2573</v>
      </c>
      <c r="N115" s="23">
        <f t="shared" ca="1" si="15"/>
        <v>5.2500561121426675E-2</v>
      </c>
      <c r="O115" s="22">
        <f t="shared" si="18"/>
        <v>0.11573928298322163</v>
      </c>
      <c r="P115" s="45">
        <v>13069</v>
      </c>
      <c r="Q115" s="45">
        <v>36648</v>
      </c>
      <c r="R115" s="45">
        <f t="shared" si="61"/>
        <v>49717</v>
      </c>
      <c r="S115" s="45">
        <v>689452</v>
      </c>
      <c r="T115" s="45">
        <v>413919</v>
      </c>
      <c r="U115" s="19">
        <f t="shared" si="46"/>
        <v>364910</v>
      </c>
      <c r="V115" s="21">
        <f t="shared" si="5"/>
        <v>49009</v>
      </c>
      <c r="W115" s="54">
        <v>0</v>
      </c>
      <c r="X115" s="21">
        <f t="shared" si="40"/>
        <v>21233</v>
      </c>
      <c r="Y115" s="21"/>
      <c r="Z115" s="21"/>
      <c r="AA115" s="21">
        <f t="shared" si="38"/>
        <v>12238</v>
      </c>
      <c r="AB115" s="21"/>
      <c r="AC115" s="21"/>
      <c r="AD115" s="21"/>
      <c r="AE115" s="21">
        <f t="shared" si="19"/>
        <v>1533.0333333333333</v>
      </c>
      <c r="AF115" s="24">
        <f t="shared" si="7"/>
        <v>14.067865086004611</v>
      </c>
      <c r="AG115" s="24">
        <f t="shared" si="8"/>
        <v>8.4457752657675123</v>
      </c>
      <c r="AH115" s="24">
        <f t="shared" si="9"/>
        <v>10.99550763701707</v>
      </c>
      <c r="AI115" s="23">
        <f t="shared" si="10"/>
        <v>0.11840239273867592</v>
      </c>
      <c r="AJ115" s="23">
        <f t="shared" si="39"/>
        <v>9.0946233044615132E-2</v>
      </c>
      <c r="AK115" s="23">
        <f t="shared" si="21"/>
        <v>2.3237848672122932E-2</v>
      </c>
      <c r="AL115" s="32">
        <f t="shared" si="22"/>
        <v>0.11544613884614799</v>
      </c>
      <c r="AM115" s="43">
        <f t="shared" si="42"/>
        <v>18511.428571428572</v>
      </c>
      <c r="AN115" s="43">
        <f t="shared" si="43"/>
        <v>9377.2857142857138</v>
      </c>
      <c r="AO115" s="44">
        <f t="shared" si="44"/>
        <v>1.9740710836215172</v>
      </c>
      <c r="AP115" s="55">
        <f t="shared" si="62"/>
        <v>5739.6356850139391</v>
      </c>
      <c r="AQ115" s="21"/>
      <c r="AR115" s="21"/>
      <c r="AS115" s="56"/>
      <c r="AT115" s="56"/>
      <c r="AU115" s="56"/>
      <c r="AV115" s="56"/>
      <c r="AW115" s="56"/>
      <c r="AX115" s="57"/>
      <c r="AY115" s="57"/>
      <c r="AZ115" s="57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57"/>
      <c r="BN115" s="57"/>
      <c r="BO115" s="29"/>
      <c r="BP115" s="29"/>
      <c r="BQ115" s="29"/>
      <c r="BR115" s="29"/>
      <c r="BS115" s="57"/>
      <c r="BT115" s="55">
        <f t="shared" si="51"/>
        <v>9377.2857142857138</v>
      </c>
      <c r="BU115" s="33">
        <f t="shared" si="52"/>
        <v>0.11544613884614799</v>
      </c>
      <c r="BV115" s="30">
        <v>3909</v>
      </c>
      <c r="BW115" s="30">
        <v>154</v>
      </c>
      <c r="BX115" s="43">
        <f t="shared" si="53"/>
        <v>3241.1428571428573</v>
      </c>
      <c r="BY115" s="33">
        <f t="shared" si="54"/>
        <v>3.9396265029419286E-2</v>
      </c>
      <c r="BZ115" s="33">
        <f t="shared" si="55"/>
        <v>4.707334273624824E-2</v>
      </c>
      <c r="CA115" s="43">
        <f t="shared" si="56"/>
        <v>8329</v>
      </c>
      <c r="CB115" s="43">
        <f t="shared" si="57"/>
        <v>959</v>
      </c>
      <c r="CC115" s="43">
        <f t="shared" si="58"/>
        <v>6136.1428571428569</v>
      </c>
      <c r="CD115" s="33">
        <f t="shared" si="59"/>
        <v>0.11513987273382159</v>
      </c>
      <c r="CE115" s="33">
        <f t="shared" si="60"/>
        <v>0.15156100854422275</v>
      </c>
      <c r="CF115" s="33">
        <f t="shared" si="31"/>
        <v>8.1551334838623993E-2</v>
      </c>
      <c r="CG115" s="27"/>
      <c r="CH115" s="27"/>
      <c r="CI115" s="27"/>
      <c r="CJ115" s="27"/>
      <c r="CK115" s="27"/>
      <c r="CL115" s="27"/>
      <c r="CM115" s="27"/>
      <c r="CN115" s="27"/>
      <c r="CO115" s="27"/>
    </row>
    <row r="116" spans="1:93" ht="13">
      <c r="A116" s="18">
        <v>44007</v>
      </c>
      <c r="B116" s="19">
        <f t="shared" si="49"/>
        <v>1178</v>
      </c>
      <c r="C116" s="52"/>
      <c r="D116" s="52"/>
      <c r="E116" s="53">
        <v>50187</v>
      </c>
      <c r="F116" s="21">
        <f t="shared" si="26"/>
        <v>27118</v>
      </c>
      <c r="G116" s="22">
        <f t="shared" si="1"/>
        <v>0.5403391316476378</v>
      </c>
      <c r="H116" s="19">
        <f t="shared" si="50"/>
        <v>791</v>
      </c>
      <c r="I116" s="53">
        <v>20449</v>
      </c>
      <c r="J116" s="22">
        <f t="shared" si="2"/>
        <v>0.40745611413314203</v>
      </c>
      <c r="K116" s="22">
        <f t="shared" si="17"/>
        <v>0.88642767350123541</v>
      </c>
      <c r="L116" s="19">
        <f t="shared" si="36"/>
        <v>47</v>
      </c>
      <c r="M116" s="53">
        <v>2620</v>
      </c>
      <c r="N116" s="23">
        <f t="shared" ca="1" si="15"/>
        <v>5.2204754219220113E-2</v>
      </c>
      <c r="O116" s="22">
        <f t="shared" si="18"/>
        <v>0.11357232649876457</v>
      </c>
      <c r="P116" s="45">
        <v>13323</v>
      </c>
      <c r="Q116" s="45">
        <v>37294</v>
      </c>
      <c r="R116" s="45">
        <f t="shared" si="61"/>
        <v>50617</v>
      </c>
      <c r="S116" s="45">
        <v>708962</v>
      </c>
      <c r="T116" s="45">
        <v>427158</v>
      </c>
      <c r="U116" s="19">
        <f t="shared" si="46"/>
        <v>376971</v>
      </c>
      <c r="V116" s="21">
        <f t="shared" si="5"/>
        <v>50187</v>
      </c>
      <c r="W116" s="54">
        <v>0</v>
      </c>
      <c r="X116" s="21">
        <f t="shared" si="40"/>
        <v>19510</v>
      </c>
      <c r="Y116" s="21"/>
      <c r="Z116" s="21"/>
      <c r="AA116" s="21">
        <f t="shared" si="38"/>
        <v>13239</v>
      </c>
      <c r="AB116" s="21"/>
      <c r="AC116" s="21"/>
      <c r="AD116" s="21"/>
      <c r="AE116" s="21">
        <f t="shared" si="19"/>
        <v>1582.0666666666666</v>
      </c>
      <c r="AF116" s="24">
        <f t="shared" si="7"/>
        <v>14.126407236933867</v>
      </c>
      <c r="AG116" s="24">
        <f t="shared" si="8"/>
        <v>8.5113276346464222</v>
      </c>
      <c r="AH116" s="24">
        <f t="shared" si="9"/>
        <v>11.238539898132428</v>
      </c>
      <c r="AI116" s="23">
        <f t="shared" si="10"/>
        <v>0.11749048361496214</v>
      </c>
      <c r="AJ116" s="23">
        <f t="shared" si="39"/>
        <v>8.8979530175995164E-2</v>
      </c>
      <c r="AK116" s="23">
        <f t="shared" si="21"/>
        <v>2.4036401477279683E-2</v>
      </c>
      <c r="AL116" s="32">
        <f t="shared" si="22"/>
        <v>0.1083957430035475</v>
      </c>
      <c r="AM116" s="43">
        <f t="shared" si="42"/>
        <v>18348.571428571428</v>
      </c>
      <c r="AN116" s="43">
        <f t="shared" si="43"/>
        <v>9785.5714285714294</v>
      </c>
      <c r="AO116" s="44">
        <f t="shared" si="44"/>
        <v>1.8750638695455406</v>
      </c>
      <c r="AP116" s="55">
        <f t="shared" si="62"/>
        <v>5486.6673236105635</v>
      </c>
      <c r="AQ116" s="21"/>
      <c r="AR116" s="21"/>
      <c r="AS116" s="56"/>
      <c r="AT116" s="56"/>
      <c r="AU116" s="56"/>
      <c r="AV116" s="56"/>
      <c r="AW116" s="56"/>
      <c r="AX116" s="57"/>
      <c r="AY116" s="57"/>
      <c r="AZ116" s="57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57"/>
      <c r="BN116" s="57"/>
      <c r="BO116" s="29"/>
      <c r="BP116" s="29"/>
      <c r="BQ116" s="29"/>
      <c r="BR116" s="29"/>
      <c r="BS116" s="57"/>
      <c r="BT116" s="55">
        <f t="shared" si="51"/>
        <v>9785.5714285714294</v>
      </c>
      <c r="BU116" s="33">
        <f t="shared" si="52"/>
        <v>0.1083957430035475</v>
      </c>
      <c r="BV116" s="30">
        <v>3927</v>
      </c>
      <c r="BW116" s="30">
        <v>195</v>
      </c>
      <c r="BX116" s="43">
        <f t="shared" si="53"/>
        <v>3268</v>
      </c>
      <c r="BY116" s="33">
        <f t="shared" si="54"/>
        <v>4.9656226126814362E-2</v>
      </c>
      <c r="BZ116" s="33">
        <f t="shared" si="55"/>
        <v>4.7517048435041093E-2</v>
      </c>
      <c r="CA116" s="43">
        <f t="shared" si="56"/>
        <v>9312</v>
      </c>
      <c r="CB116" s="43">
        <f t="shared" si="57"/>
        <v>983</v>
      </c>
      <c r="CC116" s="43">
        <f t="shared" si="58"/>
        <v>6517.5714285714284</v>
      </c>
      <c r="CD116" s="33">
        <f t="shared" si="59"/>
        <v>0.1055627147766323</v>
      </c>
      <c r="CE116" s="33">
        <f t="shared" si="60"/>
        <v>0.13892115818775619</v>
      </c>
      <c r="CF116" s="33">
        <f t="shared" si="31"/>
        <v>7.9354921285037752E-2</v>
      </c>
      <c r="CG116" s="27"/>
      <c r="CH116" s="27"/>
      <c r="CI116" s="27"/>
      <c r="CJ116" s="27"/>
      <c r="CK116" s="27"/>
      <c r="CL116" s="27"/>
      <c r="CM116" s="27"/>
      <c r="CN116" s="27"/>
      <c r="CO116" s="27"/>
    </row>
    <row r="117" spans="1:93" ht="13">
      <c r="A117" s="18">
        <v>44008</v>
      </c>
      <c r="B117" s="19">
        <f t="shared" si="49"/>
        <v>1240</v>
      </c>
      <c r="C117" s="52"/>
      <c r="D117" s="52"/>
      <c r="E117" s="53">
        <v>51427</v>
      </c>
      <c r="F117" s="21">
        <f t="shared" si="26"/>
        <v>27411</v>
      </c>
      <c r="G117" s="22">
        <f t="shared" si="1"/>
        <v>0.53300795302078674</v>
      </c>
      <c r="H117" s="19">
        <f t="shared" si="50"/>
        <v>884</v>
      </c>
      <c r="I117" s="53">
        <v>21333</v>
      </c>
      <c r="J117" s="22">
        <f t="shared" si="2"/>
        <v>0.41482100841970171</v>
      </c>
      <c r="K117" s="22">
        <f t="shared" si="17"/>
        <v>0.88828281145902732</v>
      </c>
      <c r="L117" s="19">
        <f t="shared" si="36"/>
        <v>63</v>
      </c>
      <c r="M117" s="53">
        <v>2683</v>
      </c>
      <c r="N117" s="23">
        <f t="shared" ca="1" si="15"/>
        <v>5.2171038559511537E-2</v>
      </c>
      <c r="O117" s="22">
        <f t="shared" si="18"/>
        <v>0.11171718854097268</v>
      </c>
      <c r="P117" s="45">
        <v>13506</v>
      </c>
      <c r="Q117" s="45">
        <v>38381</v>
      </c>
      <c r="R117" s="45">
        <f t="shared" si="61"/>
        <v>51887</v>
      </c>
      <c r="S117" s="45">
        <f>S116+22819</f>
        <v>731781</v>
      </c>
      <c r="T117" s="45">
        <v>439907</v>
      </c>
      <c r="U117" s="19">
        <f t="shared" si="46"/>
        <v>388480</v>
      </c>
      <c r="V117" s="21">
        <f t="shared" si="5"/>
        <v>51427</v>
      </c>
      <c r="W117" s="54">
        <v>0</v>
      </c>
      <c r="X117" s="21">
        <f t="shared" si="40"/>
        <v>22819</v>
      </c>
      <c r="Y117" s="21"/>
      <c r="Z117" s="21"/>
      <c r="AA117" s="21">
        <f t="shared" si="38"/>
        <v>12749</v>
      </c>
      <c r="AB117" s="21"/>
      <c r="AC117" s="21"/>
      <c r="AD117" s="21"/>
      <c r="AE117" s="21">
        <f t="shared" si="19"/>
        <v>1629.2851851851851</v>
      </c>
      <c r="AF117" s="24">
        <f t="shared" si="7"/>
        <v>14.229509790576934</v>
      </c>
      <c r="AG117" s="24">
        <f t="shared" si="8"/>
        <v>8.5540085947070601</v>
      </c>
      <c r="AH117" s="24">
        <f t="shared" si="9"/>
        <v>10.281451612903226</v>
      </c>
      <c r="AI117" s="23">
        <f t="shared" si="10"/>
        <v>0.11690425476293853</v>
      </c>
      <c r="AJ117" s="23">
        <f t="shared" si="39"/>
        <v>9.7262530394540747E-2</v>
      </c>
      <c r="AK117" s="23">
        <f t="shared" si="21"/>
        <v>2.4707593599936239E-2</v>
      </c>
      <c r="AL117" s="32">
        <f t="shared" si="22"/>
        <v>0.10397403376701307</v>
      </c>
      <c r="AM117" s="43">
        <f t="shared" si="42"/>
        <v>18648.857142857141</v>
      </c>
      <c r="AN117" s="43">
        <f t="shared" si="43"/>
        <v>10475.142857142857</v>
      </c>
      <c r="AO117" s="44">
        <f t="shared" si="44"/>
        <v>1.7802962114393257</v>
      </c>
      <c r="AP117" s="55">
        <f t="shared" si="62"/>
        <v>5394.9006900690074</v>
      </c>
      <c r="AQ117" s="21"/>
      <c r="AR117" s="21"/>
      <c r="AS117" s="56"/>
      <c r="AT117" s="56"/>
      <c r="AU117" s="56"/>
      <c r="AV117" s="56"/>
      <c r="AW117" s="56"/>
      <c r="AX117" s="57"/>
      <c r="AY117" s="57"/>
      <c r="AZ117" s="57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57"/>
      <c r="BN117" s="57"/>
      <c r="BO117" s="29"/>
      <c r="BP117" s="29"/>
      <c r="BQ117" s="29"/>
      <c r="BR117" s="29"/>
      <c r="BS117" s="57"/>
      <c r="BT117" s="55">
        <f t="shared" si="51"/>
        <v>10475.142857142857</v>
      </c>
      <c r="BU117" s="33">
        <f t="shared" si="52"/>
        <v>0.10397403376701307</v>
      </c>
      <c r="BV117" s="30">
        <v>4122</v>
      </c>
      <c r="BW117" s="30">
        <v>168</v>
      </c>
      <c r="BX117" s="43">
        <f t="shared" si="53"/>
        <v>3400.4285714285716</v>
      </c>
      <c r="BY117" s="33">
        <f t="shared" si="54"/>
        <v>4.0756914119359534E-2</v>
      </c>
      <c r="BZ117" s="33">
        <f t="shared" si="55"/>
        <v>4.6842834936772673E-2</v>
      </c>
      <c r="CA117" s="43">
        <f t="shared" si="56"/>
        <v>8627</v>
      </c>
      <c r="CB117" s="43">
        <f t="shared" si="57"/>
        <v>1072</v>
      </c>
      <c r="CC117" s="43">
        <f t="shared" si="58"/>
        <v>7074.7142857142853</v>
      </c>
      <c r="CD117" s="33">
        <f t="shared" si="59"/>
        <v>0.12426104091804799</v>
      </c>
      <c r="CE117" s="33">
        <f t="shared" si="60"/>
        <v>0.13143387920764091</v>
      </c>
      <c r="CF117" s="33">
        <f t="shared" si="31"/>
        <v>7.8201970443349755E-2</v>
      </c>
      <c r="CG117" s="27"/>
      <c r="CH117" s="27"/>
      <c r="CI117" s="27"/>
      <c r="CJ117" s="27"/>
      <c r="CK117" s="27"/>
      <c r="CL117" s="27"/>
      <c r="CM117" s="27"/>
      <c r="CN117" s="27"/>
      <c r="CO117" s="27"/>
    </row>
    <row r="118" spans="1:93" ht="13">
      <c r="A118" s="18">
        <v>44009</v>
      </c>
      <c r="B118" s="19">
        <f t="shared" si="49"/>
        <v>1385</v>
      </c>
      <c r="C118" s="52"/>
      <c r="D118" s="52"/>
      <c r="E118" s="53">
        <v>52812</v>
      </c>
      <c r="F118" s="21">
        <f t="shared" si="26"/>
        <v>28183</v>
      </c>
      <c r="G118" s="22">
        <f t="shared" si="1"/>
        <v>0.53364765583579488</v>
      </c>
      <c r="H118" s="19">
        <f t="shared" si="50"/>
        <v>576</v>
      </c>
      <c r="I118" s="53">
        <v>21909</v>
      </c>
      <c r="J118" s="22">
        <f t="shared" si="2"/>
        <v>0.41484889797773233</v>
      </c>
      <c r="K118" s="22">
        <f t="shared" si="17"/>
        <v>0.88956108652401644</v>
      </c>
      <c r="L118" s="19">
        <f t="shared" si="36"/>
        <v>37</v>
      </c>
      <c r="M118" s="53">
        <v>2720</v>
      </c>
      <c r="N118" s="23">
        <f t="shared" ca="1" si="15"/>
        <v>5.1503446186472769E-2</v>
      </c>
      <c r="O118" s="22">
        <f t="shared" si="18"/>
        <v>0.1104389134759836</v>
      </c>
      <c r="P118" s="45">
        <v>13522</v>
      </c>
      <c r="Q118" s="45">
        <v>40541</v>
      </c>
      <c r="R118" s="45">
        <f t="shared" si="61"/>
        <v>54063</v>
      </c>
      <c r="S118" s="45">
        <v>753370</v>
      </c>
      <c r="T118" s="45">
        <v>449569</v>
      </c>
      <c r="U118" s="19">
        <f t="shared" si="46"/>
        <v>396757</v>
      </c>
      <c r="V118" s="21">
        <f t="shared" si="5"/>
        <v>52812</v>
      </c>
      <c r="W118" s="54">
        <v>0</v>
      </c>
      <c r="X118" s="21">
        <f t="shared" si="40"/>
        <v>21589</v>
      </c>
      <c r="Y118" s="21"/>
      <c r="Z118" s="21"/>
      <c r="AA118" s="21">
        <f t="shared" si="38"/>
        <v>9662</v>
      </c>
      <c r="AB118" s="21"/>
      <c r="AC118" s="21"/>
      <c r="AD118" s="21"/>
      <c r="AE118" s="21">
        <f t="shared" si="19"/>
        <v>1665.0703703703705</v>
      </c>
      <c r="AF118" s="24">
        <f t="shared" si="7"/>
        <v>14.265129137317276</v>
      </c>
      <c r="AG118" s="24">
        <f t="shared" si="8"/>
        <v>8.5126297053699922</v>
      </c>
      <c r="AH118" s="24">
        <f t="shared" si="9"/>
        <v>6.9761732851985556</v>
      </c>
      <c r="AI118" s="23">
        <f t="shared" si="10"/>
        <v>0.11747251256203163</v>
      </c>
      <c r="AJ118" s="23">
        <f t="shared" si="39"/>
        <v>0.14334506313392673</v>
      </c>
      <c r="AK118" s="23">
        <f t="shared" si="21"/>
        <v>2.6931378458786241E-2</v>
      </c>
      <c r="AL118" s="32">
        <f t="shared" si="22"/>
        <v>0.10361997576919492</v>
      </c>
      <c r="AM118" s="43">
        <f t="shared" si="42"/>
        <v>18887.714285714286</v>
      </c>
      <c r="AN118" s="43">
        <f t="shared" si="43"/>
        <v>10730.142857142857</v>
      </c>
      <c r="AO118" s="44">
        <f t="shared" si="44"/>
        <v>1.7602481660475831</v>
      </c>
      <c r="AP118" s="55">
        <f t="shared" si="62"/>
        <v>5602.0067500099849</v>
      </c>
      <c r="AQ118" s="21"/>
      <c r="AR118" s="21"/>
      <c r="AS118" s="56"/>
      <c r="AT118" s="56"/>
      <c r="AU118" s="56"/>
      <c r="AV118" s="56"/>
      <c r="AW118" s="56"/>
      <c r="AX118" s="57"/>
      <c r="AY118" s="57"/>
      <c r="AZ118" s="57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57"/>
      <c r="BN118" s="57"/>
      <c r="BO118" s="29"/>
      <c r="BP118" s="29"/>
      <c r="BQ118" s="29"/>
      <c r="BR118" s="29"/>
      <c r="BS118" s="57"/>
      <c r="BT118" s="55">
        <f t="shared" si="51"/>
        <v>10730.142857142857</v>
      </c>
      <c r="BU118" s="33">
        <f t="shared" si="52"/>
        <v>0.10361997576919492</v>
      </c>
      <c r="BV118" s="30">
        <v>2994</v>
      </c>
      <c r="BW118" s="30">
        <v>213</v>
      </c>
      <c r="BX118" s="43">
        <f t="shared" si="53"/>
        <v>3317</v>
      </c>
      <c r="BY118" s="33">
        <f t="shared" si="54"/>
        <v>7.1142284569138278E-2</v>
      </c>
      <c r="BZ118" s="33">
        <f t="shared" si="55"/>
        <v>4.9528403462681427E-2</v>
      </c>
      <c r="CA118" s="43">
        <f t="shared" si="56"/>
        <v>6668</v>
      </c>
      <c r="CB118" s="43">
        <f t="shared" si="57"/>
        <v>1172</v>
      </c>
      <c r="CC118" s="43">
        <f t="shared" si="58"/>
        <v>7413.1428571428569</v>
      </c>
      <c r="CD118" s="33">
        <f t="shared" si="59"/>
        <v>0.17576484703059389</v>
      </c>
      <c r="CE118" s="33">
        <f t="shared" si="60"/>
        <v>0.12782317120172668</v>
      </c>
      <c r="CF118" s="33">
        <f t="shared" si="31"/>
        <v>7.7339235214557975E-2</v>
      </c>
      <c r="CG118" s="27"/>
      <c r="CH118" s="27"/>
      <c r="CI118" s="27"/>
      <c r="CJ118" s="27"/>
      <c r="CK118" s="27"/>
      <c r="CL118" s="27"/>
      <c r="CM118" s="27"/>
      <c r="CN118" s="27"/>
      <c r="CO118" s="27"/>
    </row>
    <row r="119" spans="1:93" ht="13">
      <c r="A119" s="18">
        <v>44010</v>
      </c>
      <c r="B119" s="19">
        <f t="shared" si="49"/>
        <v>1198</v>
      </c>
      <c r="C119" s="52"/>
      <c r="D119" s="52"/>
      <c r="E119" s="53">
        <v>54010</v>
      </c>
      <c r="F119" s="21">
        <f t="shared" si="26"/>
        <v>28320</v>
      </c>
      <c r="G119" s="22">
        <f t="shared" si="1"/>
        <v>0.52434734308461395</v>
      </c>
      <c r="H119" s="19">
        <f t="shared" si="50"/>
        <v>1027</v>
      </c>
      <c r="I119" s="53">
        <v>22936</v>
      </c>
      <c r="J119" s="22">
        <f t="shared" si="2"/>
        <v>0.42466209961118312</v>
      </c>
      <c r="K119" s="22">
        <f t="shared" si="17"/>
        <v>0.89279875437913581</v>
      </c>
      <c r="L119" s="19">
        <f t="shared" si="36"/>
        <v>34</v>
      </c>
      <c r="M119" s="53">
        <v>2754</v>
      </c>
      <c r="N119" s="23">
        <f t="shared" ca="1" si="15"/>
        <v>5.0990557304202926E-2</v>
      </c>
      <c r="O119" s="22">
        <f t="shared" si="18"/>
        <v>0.10720124562086415</v>
      </c>
      <c r="P119" s="45">
        <v>14712</v>
      </c>
      <c r="Q119" s="45">
        <v>47658</v>
      </c>
      <c r="R119" s="45">
        <f t="shared" si="61"/>
        <v>62370</v>
      </c>
      <c r="S119" s="45">
        <f>S118+17230</f>
        <v>770600</v>
      </c>
      <c r="T119" s="45">
        <v>456636</v>
      </c>
      <c r="U119" s="19">
        <f t="shared" si="46"/>
        <v>402626</v>
      </c>
      <c r="V119" s="21">
        <f t="shared" si="5"/>
        <v>54010</v>
      </c>
      <c r="W119" s="54">
        <v>0</v>
      </c>
      <c r="X119" s="21">
        <f t="shared" si="40"/>
        <v>17230</v>
      </c>
      <c r="Y119" s="21"/>
      <c r="Z119" s="21"/>
      <c r="AA119" s="21">
        <f t="shared" si="38"/>
        <v>7067</v>
      </c>
      <c r="AB119" s="21"/>
      <c r="AC119" s="21"/>
      <c r="AD119" s="21"/>
      <c r="AE119" s="21">
        <f t="shared" si="19"/>
        <v>1691.2444444444445</v>
      </c>
      <c r="AF119" s="24">
        <f t="shared" si="7"/>
        <v>14.267728198481763</v>
      </c>
      <c r="AG119" s="24">
        <f t="shared" si="8"/>
        <v>8.4546565450842444</v>
      </c>
      <c r="AH119" s="24">
        <f t="shared" si="9"/>
        <v>5.8989983305509179</v>
      </c>
      <c r="AI119" s="23">
        <f t="shared" si="10"/>
        <v>0.11827801574996277</v>
      </c>
      <c r="AJ119" s="23">
        <f t="shared" si="39"/>
        <v>0.1695203056459601</v>
      </c>
      <c r="AK119" s="23">
        <f t="shared" si="21"/>
        <v>2.2684238430659698E-2</v>
      </c>
      <c r="AL119" s="32">
        <f t="shared" si="22"/>
        <v>0.11041601501407569</v>
      </c>
      <c r="AM119" s="43">
        <f t="shared" si="42"/>
        <v>18745</v>
      </c>
      <c r="AN119" s="43">
        <f t="shared" si="43"/>
        <v>10504.428571428571</v>
      </c>
      <c r="AO119" s="44">
        <f t="shared" si="44"/>
        <v>1.7844854551141696</v>
      </c>
      <c r="AP119" s="55">
        <f t="shared" si="62"/>
        <v>6886.6468564279012</v>
      </c>
      <c r="AQ119" s="21"/>
      <c r="AR119" s="21"/>
      <c r="AS119" s="56"/>
      <c r="AT119" s="56"/>
      <c r="AU119" s="56"/>
      <c r="AV119" s="56"/>
      <c r="AW119" s="56"/>
      <c r="AX119" s="57"/>
      <c r="AY119" s="57"/>
      <c r="AZ119" s="57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57"/>
      <c r="BN119" s="57"/>
      <c r="BO119" s="29"/>
      <c r="BP119" s="29"/>
      <c r="BQ119" s="29"/>
      <c r="BR119" s="29"/>
      <c r="BS119" s="57"/>
      <c r="BT119" s="55">
        <f t="shared" si="51"/>
        <v>10504.428571428571</v>
      </c>
      <c r="BU119" s="33">
        <f t="shared" si="52"/>
        <v>0.11041601501407569</v>
      </c>
      <c r="BV119" s="30">
        <v>3091</v>
      </c>
      <c r="BW119" s="30">
        <v>132</v>
      </c>
      <c r="BX119" s="43">
        <f t="shared" si="53"/>
        <v>3359.8571428571427</v>
      </c>
      <c r="BY119" s="33">
        <f t="shared" si="54"/>
        <v>4.2704626334519574E-2</v>
      </c>
      <c r="BZ119" s="33">
        <f t="shared" si="55"/>
        <v>4.910923083464433E-2</v>
      </c>
      <c r="CA119" s="43">
        <f t="shared" si="56"/>
        <v>3976</v>
      </c>
      <c r="CB119" s="43">
        <f t="shared" si="57"/>
        <v>1066</v>
      </c>
      <c r="CC119" s="43">
        <f t="shared" si="58"/>
        <v>7144.5714285714284</v>
      </c>
      <c r="CD119" s="33">
        <f t="shared" si="59"/>
        <v>0.26810865191146882</v>
      </c>
      <c r="CE119" s="33">
        <f t="shared" si="60"/>
        <v>0.13924658082060307</v>
      </c>
      <c r="CF119" s="33">
        <f t="shared" si="31"/>
        <v>7.3765615704937532E-2</v>
      </c>
      <c r="CG119" s="27"/>
      <c r="CH119" s="27"/>
      <c r="CI119" s="27"/>
      <c r="CJ119" s="27"/>
      <c r="CK119" s="27"/>
      <c r="CL119" s="27"/>
      <c r="CM119" s="27"/>
      <c r="CN119" s="27"/>
      <c r="CO119" s="27"/>
    </row>
    <row r="120" spans="1:93" ht="13">
      <c r="A120" s="18">
        <v>44011</v>
      </c>
      <c r="B120" s="19">
        <f t="shared" si="49"/>
        <v>1082</v>
      </c>
      <c r="C120" s="52"/>
      <c r="D120" s="52"/>
      <c r="E120" s="53">
        <v>55092</v>
      </c>
      <c r="F120" s="21">
        <f t="shared" si="26"/>
        <v>28487</v>
      </c>
      <c r="G120" s="22">
        <f t="shared" si="1"/>
        <v>0.51708051985769254</v>
      </c>
      <c r="H120" s="19">
        <f t="shared" si="50"/>
        <v>864</v>
      </c>
      <c r="I120" s="53">
        <v>23800</v>
      </c>
      <c r="J120" s="22">
        <f t="shared" si="2"/>
        <v>0.43200464677267114</v>
      </c>
      <c r="K120" s="22">
        <f t="shared" si="17"/>
        <v>0.89456869009584661</v>
      </c>
      <c r="L120" s="19">
        <f t="shared" si="36"/>
        <v>51</v>
      </c>
      <c r="M120" s="53">
        <v>2805</v>
      </c>
      <c r="N120" s="23">
        <f t="shared" ca="1" si="15"/>
        <v>5.0914833369636245E-2</v>
      </c>
      <c r="O120" s="22">
        <f t="shared" si="18"/>
        <v>0.10543130990415335</v>
      </c>
      <c r="P120" s="45">
        <v>13335</v>
      </c>
      <c r="Q120" s="45">
        <v>41605</v>
      </c>
      <c r="R120" s="45">
        <f t="shared" si="61"/>
        <v>54940</v>
      </c>
      <c r="S120" s="45">
        <f>S119+11783</f>
        <v>782383</v>
      </c>
      <c r="T120" s="45">
        <v>465683</v>
      </c>
      <c r="U120" s="19">
        <f t="shared" si="46"/>
        <v>410591</v>
      </c>
      <c r="V120" s="21">
        <f t="shared" si="5"/>
        <v>55092</v>
      </c>
      <c r="W120" s="54">
        <v>0</v>
      </c>
      <c r="X120" s="21">
        <f t="shared" si="40"/>
        <v>11783</v>
      </c>
      <c r="Y120" s="21"/>
      <c r="Z120" s="21"/>
      <c r="AA120" s="21">
        <f t="shared" si="38"/>
        <v>9047</v>
      </c>
      <c r="AB120" s="21"/>
      <c r="AC120" s="21"/>
      <c r="AD120" s="21"/>
      <c r="AE120" s="21">
        <f t="shared" si="19"/>
        <v>1724.7518518518518</v>
      </c>
      <c r="AF120" s="24">
        <f t="shared" si="7"/>
        <v>14.201390401510201</v>
      </c>
      <c r="AG120" s="24">
        <f t="shared" si="8"/>
        <v>8.4528243665141947</v>
      </c>
      <c r="AH120" s="24">
        <f t="shared" si="9"/>
        <v>8.3613678373382623</v>
      </c>
      <c r="AI120" s="23">
        <f t="shared" si="10"/>
        <v>0.11830365291410681</v>
      </c>
      <c r="AJ120" s="23">
        <f t="shared" si="39"/>
        <v>0.11959765668177297</v>
      </c>
      <c r="AK120" s="23">
        <f t="shared" si="21"/>
        <v>2.0033327161636735E-2</v>
      </c>
      <c r="AL120" s="32">
        <f t="shared" si="22"/>
        <v>0.11364826502769892</v>
      </c>
      <c r="AM120" s="43">
        <f t="shared" si="42"/>
        <v>18867.428571428572</v>
      </c>
      <c r="AN120" s="43">
        <f t="shared" si="43"/>
        <v>10366.571428571429</v>
      </c>
      <c r="AO120" s="44">
        <f t="shared" si="44"/>
        <v>1.8200259074497698</v>
      </c>
      <c r="AP120" s="55">
        <f t="shared" si="62"/>
        <v>6243.8356806217789</v>
      </c>
      <c r="AQ120" s="21"/>
      <c r="AR120" s="21"/>
      <c r="AS120" s="56"/>
      <c r="AT120" s="56"/>
      <c r="AU120" s="56"/>
      <c r="AV120" s="56"/>
      <c r="AW120" s="56"/>
      <c r="AX120" s="57"/>
      <c r="AY120" s="57"/>
      <c r="AZ120" s="57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57"/>
      <c r="BN120" s="57"/>
      <c r="BO120" s="29"/>
      <c r="BP120" s="29"/>
      <c r="BQ120" s="29"/>
      <c r="BR120" s="29"/>
      <c r="BS120" s="57"/>
      <c r="BT120" s="55">
        <f t="shared" si="51"/>
        <v>10366.571428571429</v>
      </c>
      <c r="BU120" s="33">
        <f t="shared" si="52"/>
        <v>0.11364826502769892</v>
      </c>
      <c r="BV120" s="30">
        <v>1642</v>
      </c>
      <c r="BW120" s="30">
        <v>95</v>
      </c>
      <c r="BX120" s="43">
        <f t="shared" si="53"/>
        <v>3218</v>
      </c>
      <c r="BY120" s="33">
        <f t="shared" si="54"/>
        <v>5.7856272838002439E-2</v>
      </c>
      <c r="BZ120" s="33">
        <f t="shared" si="55"/>
        <v>4.9853502619195598E-2</v>
      </c>
      <c r="CA120" s="43">
        <f t="shared" si="56"/>
        <v>7405</v>
      </c>
      <c r="CB120" s="43">
        <f t="shared" si="57"/>
        <v>987</v>
      </c>
      <c r="CC120" s="43">
        <f t="shared" si="58"/>
        <v>7148.5714285714284</v>
      </c>
      <c r="CD120" s="33">
        <f t="shared" si="59"/>
        <v>0.13328831870357866</v>
      </c>
      <c r="CE120" s="33">
        <f t="shared" si="60"/>
        <v>0.14236610711430855</v>
      </c>
      <c r="CF120" s="33">
        <f t="shared" si="31"/>
        <v>6.9955053589950439E-2</v>
      </c>
      <c r="CG120" s="27"/>
      <c r="CH120" s="27"/>
      <c r="CI120" s="27"/>
      <c r="CJ120" s="27"/>
      <c r="CK120" s="27"/>
      <c r="CL120" s="27"/>
      <c r="CM120" s="27"/>
      <c r="CN120" s="27"/>
      <c r="CO120" s="27"/>
    </row>
    <row r="121" spans="1:93" ht="13">
      <c r="A121" s="18">
        <v>44012</v>
      </c>
      <c r="B121" s="19">
        <f t="shared" si="49"/>
        <v>1293</v>
      </c>
      <c r="C121" s="52"/>
      <c r="D121" s="52"/>
      <c r="E121" s="53">
        <v>56385</v>
      </c>
      <c r="F121" s="21">
        <f t="shared" si="26"/>
        <v>28703</v>
      </c>
      <c r="G121" s="22">
        <f t="shared" si="1"/>
        <v>0.50905382637226215</v>
      </c>
      <c r="H121" s="19">
        <f t="shared" si="50"/>
        <v>1006</v>
      </c>
      <c r="I121" s="53">
        <v>24806</v>
      </c>
      <c r="J121" s="22">
        <f t="shared" si="2"/>
        <v>0.43993970027489582</v>
      </c>
      <c r="K121" s="22">
        <f t="shared" si="17"/>
        <v>0.89610577270428438</v>
      </c>
      <c r="L121" s="19">
        <f t="shared" si="36"/>
        <v>71</v>
      </c>
      <c r="M121" s="53">
        <v>2876</v>
      </c>
      <c r="N121" s="23">
        <f t="shared" ca="1" si="15"/>
        <v>5.1006473352842065E-2</v>
      </c>
      <c r="O121" s="22">
        <f t="shared" si="18"/>
        <v>0.10389422729571562</v>
      </c>
      <c r="P121" s="45">
        <v>13182</v>
      </c>
      <c r="Q121" s="45">
        <v>43797</v>
      </c>
      <c r="R121" s="45">
        <f t="shared" si="61"/>
        <v>56979</v>
      </c>
      <c r="S121" s="45">
        <f>S120+21515</f>
        <v>803898</v>
      </c>
      <c r="T121" s="45">
        <v>477318</v>
      </c>
      <c r="U121" s="19">
        <f t="shared" si="46"/>
        <v>420933</v>
      </c>
      <c r="V121" s="21">
        <f t="shared" si="5"/>
        <v>56385</v>
      </c>
      <c r="W121" s="54">
        <v>0</v>
      </c>
      <c r="X121" s="21">
        <f t="shared" si="40"/>
        <v>21515</v>
      </c>
      <c r="Y121" s="21"/>
      <c r="Z121" s="21"/>
      <c r="AA121" s="21">
        <f t="shared" si="38"/>
        <v>11635</v>
      </c>
      <c r="AB121" s="21"/>
      <c r="AC121" s="21"/>
      <c r="AD121" s="21"/>
      <c r="AE121" s="21">
        <f t="shared" si="19"/>
        <v>1767.8444444444444</v>
      </c>
      <c r="AF121" s="24">
        <f t="shared" si="7"/>
        <v>14.25730247406225</v>
      </c>
      <c r="AG121" s="24">
        <f t="shared" si="8"/>
        <v>8.4653365256717219</v>
      </c>
      <c r="AH121" s="24">
        <f t="shared" si="9"/>
        <v>8.9984532095901013</v>
      </c>
      <c r="AI121" s="23">
        <f t="shared" si="10"/>
        <v>0.11812879464005129</v>
      </c>
      <c r="AJ121" s="23">
        <f t="shared" si="39"/>
        <v>0.11113021057155135</v>
      </c>
      <c r="AK121" s="23">
        <f t="shared" si="21"/>
        <v>2.34698322805489E-2</v>
      </c>
      <c r="AL121" s="32">
        <f t="shared" si="22"/>
        <v>0.11223343072834724</v>
      </c>
      <c r="AM121" s="43">
        <f t="shared" si="42"/>
        <v>19382.714285714286</v>
      </c>
      <c r="AN121" s="43">
        <f t="shared" si="43"/>
        <v>10805.285714285714</v>
      </c>
      <c r="AO121" s="44">
        <f t="shared" si="44"/>
        <v>1.7938178404748999</v>
      </c>
      <c r="AP121" s="55">
        <f t="shared" si="62"/>
        <v>6394.948649470497</v>
      </c>
      <c r="AQ121" s="21"/>
      <c r="AR121" s="21"/>
      <c r="AS121" s="56"/>
      <c r="AT121" s="56"/>
      <c r="AU121" s="56"/>
      <c r="AV121" s="56"/>
      <c r="AW121" s="56"/>
      <c r="AX121" s="57"/>
      <c r="AY121" s="57"/>
      <c r="AZ121" s="57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57"/>
      <c r="BN121" s="57"/>
      <c r="BO121" s="29"/>
      <c r="BP121" s="29"/>
      <c r="BQ121" s="29"/>
      <c r="BR121" s="29"/>
      <c r="BS121" s="57"/>
      <c r="BT121" s="55">
        <f t="shared" si="51"/>
        <v>10805.285714285714</v>
      </c>
      <c r="BU121" s="33">
        <f t="shared" si="52"/>
        <v>0.11223343072834724</v>
      </c>
      <c r="BV121" s="30">
        <v>4266</v>
      </c>
      <c r="BW121" s="30">
        <v>198</v>
      </c>
      <c r="BX121" s="43">
        <f t="shared" si="53"/>
        <v>3421.5714285714284</v>
      </c>
      <c r="BY121" s="33">
        <f t="shared" si="54"/>
        <v>4.6413502109704644E-2</v>
      </c>
      <c r="BZ121" s="33">
        <f t="shared" si="55"/>
        <v>4.8223456223122206E-2</v>
      </c>
      <c r="CA121" s="43">
        <f t="shared" si="56"/>
        <v>7369</v>
      </c>
      <c r="CB121" s="43">
        <f t="shared" si="57"/>
        <v>1095</v>
      </c>
      <c r="CC121" s="43">
        <f t="shared" si="58"/>
        <v>7383.7142857142853</v>
      </c>
      <c r="CD121" s="33">
        <f t="shared" si="59"/>
        <v>0.14859546749898223</v>
      </c>
      <c r="CE121" s="33">
        <f t="shared" si="60"/>
        <v>0.1418952907944124</v>
      </c>
      <c r="CF121" s="33">
        <f t="shared" si="31"/>
        <v>7.0855761836757111E-2</v>
      </c>
      <c r="CG121" s="27"/>
      <c r="CH121" s="27"/>
      <c r="CI121" s="27"/>
      <c r="CJ121" s="27"/>
      <c r="CK121" s="27"/>
      <c r="CL121" s="27"/>
      <c r="CM121" s="27"/>
      <c r="CN121" s="27"/>
      <c r="CO121" s="27"/>
    </row>
    <row r="122" spans="1:93" ht="13">
      <c r="A122" s="18">
        <v>44013</v>
      </c>
      <c r="B122" s="19">
        <f t="shared" si="49"/>
        <v>1385</v>
      </c>
      <c r="C122" s="52"/>
      <c r="D122" s="52"/>
      <c r="E122" s="53">
        <v>57770</v>
      </c>
      <c r="F122" s="21">
        <f t="shared" si="26"/>
        <v>29241</v>
      </c>
      <c r="G122" s="22">
        <f t="shared" si="1"/>
        <v>0.50616236801107839</v>
      </c>
      <c r="H122" s="19">
        <f t="shared" si="50"/>
        <v>789</v>
      </c>
      <c r="I122" s="53">
        <v>25595</v>
      </c>
      <c r="J122" s="22">
        <f t="shared" si="2"/>
        <v>0.44305002596503373</v>
      </c>
      <c r="K122" s="22">
        <f t="shared" si="17"/>
        <v>0.89715727855865957</v>
      </c>
      <c r="L122" s="19">
        <f t="shared" si="36"/>
        <v>58</v>
      </c>
      <c r="M122" s="53">
        <v>2934</v>
      </c>
      <c r="N122" s="23">
        <f t="shared" ca="1" si="15"/>
        <v>5.0787606023887828E-2</v>
      </c>
      <c r="O122" s="22">
        <f t="shared" si="18"/>
        <v>0.10284272144134039</v>
      </c>
      <c r="P122" s="45">
        <v>13296</v>
      </c>
      <c r="Q122" s="45">
        <v>45192</v>
      </c>
      <c r="R122" s="45">
        <f t="shared" si="61"/>
        <v>58488</v>
      </c>
      <c r="S122" s="45">
        <f>S121+21738</f>
        <v>825636</v>
      </c>
      <c r="T122" s="45">
        <v>492318</v>
      </c>
      <c r="U122" s="19">
        <f t="shared" si="46"/>
        <v>434548</v>
      </c>
      <c r="V122" s="21">
        <f t="shared" si="5"/>
        <v>57770</v>
      </c>
      <c r="W122" s="54">
        <v>0</v>
      </c>
      <c r="X122" s="21">
        <f t="shared" si="40"/>
        <v>21738</v>
      </c>
      <c r="Y122" s="21"/>
      <c r="Z122" s="21"/>
      <c r="AA122" s="21">
        <f t="shared" si="38"/>
        <v>15000</v>
      </c>
      <c r="AB122" s="21"/>
      <c r="AC122" s="21"/>
      <c r="AD122" s="21"/>
      <c r="AE122" s="21">
        <f t="shared" si="19"/>
        <v>1823.4</v>
      </c>
      <c r="AF122" s="24">
        <f t="shared" si="7"/>
        <v>14.291777739311062</v>
      </c>
      <c r="AG122" s="24">
        <f t="shared" si="8"/>
        <v>8.5220356586463559</v>
      </c>
      <c r="AH122" s="24">
        <f t="shared" si="9"/>
        <v>10.830324909747292</v>
      </c>
      <c r="AI122" s="23">
        <f t="shared" si="10"/>
        <v>0.11734285563396016</v>
      </c>
      <c r="AJ122" s="23">
        <f t="shared" si="39"/>
        <v>9.2333333333333337E-2</v>
      </c>
      <c r="AK122" s="23">
        <f t="shared" si="21"/>
        <v>2.456327037332624E-2</v>
      </c>
      <c r="AL122" s="32">
        <f t="shared" si="22"/>
        <v>0.11174887434788709</v>
      </c>
      <c r="AM122" s="43">
        <f t="shared" si="42"/>
        <v>19454.857142857141</v>
      </c>
      <c r="AN122" s="43">
        <f t="shared" si="43"/>
        <v>11199.857142857143</v>
      </c>
      <c r="AO122" s="44">
        <f t="shared" si="44"/>
        <v>1.7370629727419991</v>
      </c>
      <c r="AP122" s="55">
        <f t="shared" si="62"/>
        <v>6535.9681628592207</v>
      </c>
      <c r="AQ122" s="21"/>
      <c r="AR122" s="21"/>
      <c r="AS122" s="56"/>
      <c r="AT122" s="56"/>
      <c r="AU122" s="56"/>
      <c r="AV122" s="56"/>
      <c r="AW122" s="56"/>
      <c r="AX122" s="57"/>
      <c r="AY122" s="57"/>
      <c r="AZ122" s="57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57"/>
      <c r="BN122" s="57"/>
      <c r="BO122" s="29"/>
      <c r="BP122" s="29"/>
      <c r="BQ122" s="29"/>
      <c r="BR122" s="29"/>
      <c r="BS122" s="57"/>
      <c r="BT122" s="55">
        <f t="shared" si="51"/>
        <v>11199.857142857143</v>
      </c>
      <c r="BU122" s="33">
        <f t="shared" si="52"/>
        <v>0.11174887434788709</v>
      </c>
      <c r="BV122" s="30">
        <v>3277</v>
      </c>
      <c r="BW122" s="30">
        <v>204</v>
      </c>
      <c r="BX122" s="43">
        <f t="shared" si="53"/>
        <v>3331.2857142857142</v>
      </c>
      <c r="BY122" s="33">
        <f t="shared" si="54"/>
        <v>6.2252059810802562E-2</v>
      </c>
      <c r="BZ122" s="33">
        <f t="shared" si="55"/>
        <v>5.1674600111497063E-2</v>
      </c>
      <c r="CA122" s="43">
        <f t="shared" si="56"/>
        <v>11723</v>
      </c>
      <c r="CB122" s="43">
        <f t="shared" si="57"/>
        <v>1181</v>
      </c>
      <c r="CC122" s="43">
        <f t="shared" si="58"/>
        <v>7868.5714285714284</v>
      </c>
      <c r="CD122" s="33">
        <f t="shared" si="59"/>
        <v>0.100742130853877</v>
      </c>
      <c r="CE122" s="33">
        <f t="shared" si="60"/>
        <v>0.13718228031953522</v>
      </c>
      <c r="CF122" s="33">
        <f t="shared" si="31"/>
        <v>7.0359281437125748E-2</v>
      </c>
      <c r="CG122" s="27"/>
      <c r="CH122" s="27"/>
      <c r="CI122" s="27"/>
      <c r="CJ122" s="27"/>
      <c r="CK122" s="27"/>
      <c r="CL122" s="27"/>
      <c r="CM122" s="27"/>
      <c r="CN122" s="27"/>
      <c r="CO122" s="27"/>
    </row>
    <row r="123" spans="1:93" ht="13">
      <c r="A123" s="18">
        <v>44014</v>
      </c>
      <c r="B123" s="19">
        <f t="shared" si="49"/>
        <v>1624</v>
      </c>
      <c r="C123" s="52"/>
      <c r="D123" s="52"/>
      <c r="E123" s="53">
        <v>59394</v>
      </c>
      <c r="F123" s="21">
        <f t="shared" si="26"/>
        <v>29740</v>
      </c>
      <c r="G123" s="22">
        <f t="shared" si="1"/>
        <v>0.50072397885308284</v>
      </c>
      <c r="H123" s="19">
        <f t="shared" si="50"/>
        <v>1072</v>
      </c>
      <c r="I123" s="53">
        <v>26667</v>
      </c>
      <c r="J123" s="22">
        <f t="shared" si="2"/>
        <v>0.44898474593393273</v>
      </c>
      <c r="K123" s="22">
        <f t="shared" si="17"/>
        <v>0.8992715991097322</v>
      </c>
      <c r="L123" s="19">
        <f t="shared" si="36"/>
        <v>53</v>
      </c>
      <c r="M123" s="53">
        <v>2987</v>
      </c>
      <c r="N123" s="23">
        <f t="shared" ca="1" si="15"/>
        <v>5.0291275212984474E-2</v>
      </c>
      <c r="O123" s="22">
        <f t="shared" si="18"/>
        <v>0.10072840089026776</v>
      </c>
      <c r="P123" s="45">
        <v>13359</v>
      </c>
      <c r="Q123" s="45">
        <v>40778</v>
      </c>
      <c r="R123" s="45">
        <f t="shared" si="61"/>
        <v>54137</v>
      </c>
      <c r="S123" s="45">
        <v>849155</v>
      </c>
      <c r="T123" s="45">
        <v>503132</v>
      </c>
      <c r="U123" s="19">
        <f t="shared" si="46"/>
        <v>443738</v>
      </c>
      <c r="V123" s="21">
        <f t="shared" si="5"/>
        <v>59394</v>
      </c>
      <c r="W123" s="54">
        <v>0</v>
      </c>
      <c r="X123" s="21">
        <f t="shared" si="40"/>
        <v>23519</v>
      </c>
      <c r="Y123" s="21"/>
      <c r="Z123" s="21"/>
      <c r="AA123" s="21">
        <f t="shared" si="38"/>
        <v>10814</v>
      </c>
      <c r="AB123" s="21"/>
      <c r="AC123" s="21"/>
      <c r="AD123" s="21"/>
      <c r="AE123" s="21">
        <f t="shared" si="19"/>
        <v>1863.4518518518519</v>
      </c>
      <c r="AF123" s="24">
        <f t="shared" si="7"/>
        <v>14.296982860221572</v>
      </c>
      <c r="AG123" s="24">
        <f t="shared" si="8"/>
        <v>8.4710913560292287</v>
      </c>
      <c r="AH123" s="24">
        <f t="shared" si="9"/>
        <v>6.6588669950738915</v>
      </c>
      <c r="AI123" s="23">
        <f t="shared" si="10"/>
        <v>0.11804854392087961</v>
      </c>
      <c r="AJ123" s="23">
        <f t="shared" si="39"/>
        <v>0.15017569816904014</v>
      </c>
      <c r="AK123" s="23">
        <f t="shared" si="21"/>
        <v>2.8111476544919509E-2</v>
      </c>
      <c r="AL123" s="32">
        <f t="shared" si="22"/>
        <v>0.12118619527733172</v>
      </c>
      <c r="AM123" s="43">
        <f t="shared" si="42"/>
        <v>20027.571428571428</v>
      </c>
      <c r="AN123" s="43">
        <f t="shared" si="43"/>
        <v>10853.428571428571</v>
      </c>
      <c r="AO123" s="44">
        <f t="shared" si="44"/>
        <v>1.8452760154789798</v>
      </c>
      <c r="AP123" s="55">
        <f t="shared" si="62"/>
        <v>6560.6570537289072</v>
      </c>
      <c r="AQ123" s="21"/>
      <c r="AR123" s="21"/>
      <c r="AS123" s="56"/>
      <c r="AT123" s="56"/>
      <c r="AU123" s="56"/>
      <c r="AV123" s="56"/>
      <c r="AW123" s="56"/>
      <c r="AX123" s="57"/>
      <c r="AY123" s="57"/>
      <c r="AZ123" s="57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57"/>
      <c r="BN123" s="57"/>
      <c r="BO123" s="29"/>
      <c r="BP123" s="29"/>
      <c r="BQ123" s="29"/>
      <c r="BR123" s="29"/>
      <c r="BS123" s="57"/>
      <c r="BT123" s="55">
        <f t="shared" si="51"/>
        <v>10853.428571428571</v>
      </c>
      <c r="BU123" s="33">
        <f t="shared" si="52"/>
        <v>0.12118619527733172</v>
      </c>
      <c r="BV123" s="30">
        <v>3325</v>
      </c>
      <c r="BW123" s="30">
        <v>198</v>
      </c>
      <c r="BX123" s="43">
        <f t="shared" si="53"/>
        <v>3245.2857142857142</v>
      </c>
      <c r="BY123" s="33">
        <f t="shared" si="54"/>
        <v>5.9548872180451129E-2</v>
      </c>
      <c r="BZ123" s="33">
        <f t="shared" si="55"/>
        <v>5.317603556807677E-2</v>
      </c>
      <c r="CA123" s="43">
        <f t="shared" si="56"/>
        <v>7489</v>
      </c>
      <c r="CB123" s="43">
        <f t="shared" si="57"/>
        <v>1426</v>
      </c>
      <c r="CC123" s="43">
        <f t="shared" si="58"/>
        <v>7608.1428571428569</v>
      </c>
      <c r="CD123" s="33">
        <f t="shared" si="59"/>
        <v>0.1904126051542262</v>
      </c>
      <c r="CE123" s="33">
        <f t="shared" si="60"/>
        <v>0.15019621833749555</v>
      </c>
      <c r="CF123" s="33">
        <f t="shared" si="31"/>
        <v>6.5660147937987634E-2</v>
      </c>
      <c r="CG123" s="27"/>
      <c r="CH123" s="27"/>
      <c r="CI123" s="27"/>
      <c r="CJ123" s="27"/>
      <c r="CK123" s="27"/>
      <c r="CL123" s="27"/>
      <c r="CM123" s="27"/>
      <c r="CN123" s="27"/>
      <c r="CO123" s="27"/>
    </row>
    <row r="124" spans="1:93" ht="13">
      <c r="A124" s="18">
        <v>44015</v>
      </c>
      <c r="B124" s="19">
        <f t="shared" si="49"/>
        <v>1301</v>
      </c>
      <c r="C124" s="52"/>
      <c r="D124" s="52"/>
      <c r="E124" s="53">
        <v>60695</v>
      </c>
      <c r="F124" s="21">
        <f t="shared" si="26"/>
        <v>30091</v>
      </c>
      <c r="G124" s="22">
        <f t="shared" si="1"/>
        <v>0.49577395172584232</v>
      </c>
      <c r="H124" s="19">
        <f t="shared" si="50"/>
        <v>901</v>
      </c>
      <c r="I124" s="53">
        <v>27568</v>
      </c>
      <c r="J124" s="22">
        <f t="shared" si="2"/>
        <v>0.45420545349699315</v>
      </c>
      <c r="K124" s="22">
        <f t="shared" si="17"/>
        <v>0.90079728140112403</v>
      </c>
      <c r="L124" s="19">
        <f t="shared" si="36"/>
        <v>49</v>
      </c>
      <c r="M124" s="53">
        <v>3036</v>
      </c>
      <c r="N124" s="23">
        <f t="shared" ca="1" si="15"/>
        <v>5.0020594777164508E-2</v>
      </c>
      <c r="O124" s="22">
        <f t="shared" si="18"/>
        <v>9.9202718598875958E-2</v>
      </c>
      <c r="P124" s="45">
        <v>13609</v>
      </c>
      <c r="Q124" s="45">
        <v>38767</v>
      </c>
      <c r="R124" s="45">
        <f t="shared" si="61"/>
        <v>52376</v>
      </c>
      <c r="S124" s="45">
        <v>871436</v>
      </c>
      <c r="T124" s="45">
        <v>519970</v>
      </c>
      <c r="U124" s="19">
        <f t="shared" si="46"/>
        <v>459275</v>
      </c>
      <c r="V124" s="21">
        <f t="shared" si="5"/>
        <v>60695</v>
      </c>
      <c r="W124" s="54">
        <v>0</v>
      </c>
      <c r="X124" s="21">
        <f t="shared" si="40"/>
        <v>22281</v>
      </c>
      <c r="Y124" s="21"/>
      <c r="Z124" s="21"/>
      <c r="AA124" s="21">
        <f t="shared" si="38"/>
        <v>16838</v>
      </c>
      <c r="AB124" s="21"/>
      <c r="AC124" s="21"/>
      <c r="AD124" s="21"/>
      <c r="AE124" s="21">
        <f t="shared" si="19"/>
        <v>1925.8148148148148</v>
      </c>
      <c r="AF124" s="24">
        <f t="shared" si="7"/>
        <v>14.357624186506301</v>
      </c>
      <c r="AG124" s="24">
        <f t="shared" si="8"/>
        <v>8.5669330257846603</v>
      </c>
      <c r="AH124" s="24">
        <f t="shared" si="9"/>
        <v>12.942352036894697</v>
      </c>
      <c r="AI124" s="23">
        <f t="shared" si="10"/>
        <v>0.11672788814739311</v>
      </c>
      <c r="AJ124" s="23">
        <f t="shared" si="39"/>
        <v>7.7265708516450884E-2</v>
      </c>
      <c r="AK124" s="23">
        <f t="shared" si="21"/>
        <v>2.1904569485133179E-2</v>
      </c>
      <c r="AL124" s="32">
        <f t="shared" si="22"/>
        <v>0.11575883991356807</v>
      </c>
      <c r="AM124" s="43">
        <f t="shared" si="42"/>
        <v>19950.714285714286</v>
      </c>
      <c r="AN124" s="43">
        <f t="shared" si="43"/>
        <v>11437.571428571429</v>
      </c>
      <c r="AO124" s="44">
        <f t="shared" si="44"/>
        <v>1.7443138528408877</v>
      </c>
      <c r="AP124" s="55">
        <f t="shared" si="62"/>
        <v>6062.984999313041</v>
      </c>
      <c r="AQ124" s="21"/>
      <c r="AR124" s="21"/>
      <c r="AS124" s="56"/>
      <c r="AT124" s="56"/>
      <c r="AU124" s="56"/>
      <c r="AV124" s="56"/>
      <c r="AW124" s="56"/>
      <c r="AX124" s="57"/>
      <c r="AY124" s="57"/>
      <c r="AZ124" s="57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57"/>
      <c r="BN124" s="57"/>
      <c r="BO124" s="29"/>
      <c r="BP124" s="29"/>
      <c r="BQ124" s="29"/>
      <c r="BR124" s="29"/>
      <c r="BS124" s="57"/>
      <c r="BT124" s="55">
        <f t="shared" si="51"/>
        <v>11437.571428571429</v>
      </c>
      <c r="BU124" s="33">
        <f t="shared" si="52"/>
        <v>0.11575883991356807</v>
      </c>
      <c r="BV124" s="30">
        <v>3447</v>
      </c>
      <c r="BW124" s="30">
        <v>144</v>
      </c>
      <c r="BX124" s="43">
        <f t="shared" si="53"/>
        <v>3148.8571428571427</v>
      </c>
      <c r="BY124" s="33">
        <f t="shared" si="54"/>
        <v>4.1775456919060053E-2</v>
      </c>
      <c r="BZ124" s="33">
        <f t="shared" si="55"/>
        <v>5.3715633790037201E-2</v>
      </c>
      <c r="CA124" s="43">
        <f t="shared" si="56"/>
        <v>13391</v>
      </c>
      <c r="CB124" s="43">
        <f t="shared" si="57"/>
        <v>1157</v>
      </c>
      <c r="CC124" s="43">
        <f t="shared" si="58"/>
        <v>8288.7142857142862</v>
      </c>
      <c r="CD124" s="33">
        <f t="shared" si="59"/>
        <v>8.6401314315585093E-2</v>
      </c>
      <c r="CE124" s="33">
        <f t="shared" si="60"/>
        <v>0.13932886368728564</v>
      </c>
      <c r="CF124" s="33">
        <f t="shared" si="31"/>
        <v>6.4879146687542813E-2</v>
      </c>
      <c r="CG124" s="27"/>
      <c r="CH124" s="27"/>
      <c r="CI124" s="27"/>
      <c r="CJ124" s="27"/>
      <c r="CK124" s="27"/>
      <c r="CL124" s="27"/>
      <c r="CM124" s="27"/>
      <c r="CN124" s="27"/>
      <c r="CO124" s="27"/>
    </row>
    <row r="125" spans="1:93" ht="13">
      <c r="A125" s="18">
        <v>44016</v>
      </c>
      <c r="B125" s="19">
        <f t="shared" si="49"/>
        <v>1447</v>
      </c>
      <c r="C125" s="52"/>
      <c r="D125" s="52"/>
      <c r="E125" s="53">
        <v>62142</v>
      </c>
      <c r="F125" s="21">
        <f t="shared" si="26"/>
        <v>30834</v>
      </c>
      <c r="G125" s="22">
        <f t="shared" si="1"/>
        <v>0.49618615429178331</v>
      </c>
      <c r="H125" s="19">
        <f t="shared" si="50"/>
        <v>651</v>
      </c>
      <c r="I125" s="53">
        <v>28219</v>
      </c>
      <c r="J125" s="22">
        <f t="shared" si="2"/>
        <v>0.45410511409352772</v>
      </c>
      <c r="K125" s="22">
        <f t="shared" si="17"/>
        <v>0.90133512201354282</v>
      </c>
      <c r="L125" s="19">
        <f t="shared" si="36"/>
        <v>53</v>
      </c>
      <c r="M125" s="53">
        <v>3089</v>
      </c>
      <c r="N125" s="23">
        <f t="shared" ca="1" si="15"/>
        <v>4.9708731614688938E-2</v>
      </c>
      <c r="O125" s="22">
        <f t="shared" si="18"/>
        <v>9.8664877986457136E-2</v>
      </c>
      <c r="P125" s="45">
        <v>14205</v>
      </c>
      <c r="Q125" s="45">
        <v>38890</v>
      </c>
      <c r="R125" s="45">
        <f t="shared" si="61"/>
        <v>53095</v>
      </c>
      <c r="S125" s="45">
        <f>S124+22992</f>
        <v>894428</v>
      </c>
      <c r="T125" s="45">
        <v>529669</v>
      </c>
      <c r="U125" s="19">
        <f t="shared" si="46"/>
        <v>467527</v>
      </c>
      <c r="V125" s="21">
        <f t="shared" si="5"/>
        <v>62142</v>
      </c>
      <c r="W125" s="54">
        <v>0</v>
      </c>
      <c r="X125" s="21">
        <f t="shared" si="40"/>
        <v>22992</v>
      </c>
      <c r="Y125" s="21"/>
      <c r="Z125" s="21"/>
      <c r="AA125" s="21">
        <f t="shared" si="38"/>
        <v>9699</v>
      </c>
      <c r="AB125" s="21"/>
      <c r="AC125" s="21"/>
      <c r="AD125" s="21"/>
      <c r="AE125" s="21">
        <f t="shared" si="19"/>
        <v>1961.737037037037</v>
      </c>
      <c r="AF125" s="24">
        <f t="shared" si="7"/>
        <v>14.393292781049853</v>
      </c>
      <c r="AG125" s="24">
        <f t="shared" si="8"/>
        <v>8.5235267612886609</v>
      </c>
      <c r="AH125" s="24">
        <f t="shared" si="9"/>
        <v>6.7028334485141672</v>
      </c>
      <c r="AI125" s="23">
        <f t="shared" si="10"/>
        <v>0.11732232771787664</v>
      </c>
      <c r="AJ125" s="23">
        <f t="shared" si="39"/>
        <v>0.14919063821012477</v>
      </c>
      <c r="AK125" s="23">
        <f t="shared" si="21"/>
        <v>2.3840514045638025E-2</v>
      </c>
      <c r="AL125" s="32">
        <f t="shared" si="22"/>
        <v>0.11647940074906367</v>
      </c>
      <c r="AM125" s="43">
        <f t="shared" si="42"/>
        <v>20151.142857142859</v>
      </c>
      <c r="AN125" s="43">
        <f t="shared" si="43"/>
        <v>11442.857142857143</v>
      </c>
      <c r="AO125" s="44">
        <f t="shared" si="44"/>
        <v>1.7610237203495631</v>
      </c>
      <c r="AP125" s="55">
        <f t="shared" si="62"/>
        <v>6184.4737827715353</v>
      </c>
      <c r="AQ125" s="21"/>
      <c r="AR125" s="21"/>
      <c r="AS125" s="56"/>
      <c r="AT125" s="56"/>
      <c r="AU125" s="56"/>
      <c r="AV125" s="56"/>
      <c r="AW125" s="56"/>
      <c r="AX125" s="57"/>
      <c r="AY125" s="57"/>
      <c r="AZ125" s="57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57"/>
      <c r="BN125" s="57"/>
      <c r="BO125" s="29"/>
      <c r="BP125" s="29"/>
      <c r="BQ125" s="29"/>
      <c r="BR125" s="29"/>
      <c r="BS125" s="57"/>
      <c r="BT125" s="55">
        <f t="shared" si="51"/>
        <v>11442.857142857143</v>
      </c>
      <c r="BU125" s="33">
        <f t="shared" si="52"/>
        <v>0.11647940074906367</v>
      </c>
      <c r="BV125" s="30">
        <v>4199</v>
      </c>
      <c r="BW125" s="30">
        <v>215</v>
      </c>
      <c r="BX125" s="43">
        <f t="shared" si="53"/>
        <v>3321</v>
      </c>
      <c r="BY125" s="33">
        <f t="shared" si="54"/>
        <v>5.1202667301738509E-2</v>
      </c>
      <c r="BZ125" s="33">
        <f t="shared" si="55"/>
        <v>5.1017335570181101E-2</v>
      </c>
      <c r="CA125" s="43">
        <f t="shared" si="56"/>
        <v>5500</v>
      </c>
      <c r="CB125" s="43">
        <f t="shared" si="57"/>
        <v>1232</v>
      </c>
      <c r="CC125" s="43">
        <f t="shared" si="58"/>
        <v>8121.8571428571431</v>
      </c>
      <c r="CD125" s="33">
        <f t="shared" si="59"/>
        <v>0.224</v>
      </c>
      <c r="CE125" s="33">
        <f t="shared" si="60"/>
        <v>0.14324661847220024</v>
      </c>
      <c r="CF125" s="33">
        <f t="shared" si="31"/>
        <v>6.3854489164086689E-2</v>
      </c>
      <c r="CG125" s="27"/>
      <c r="CH125" s="27"/>
      <c r="CI125" s="27"/>
      <c r="CJ125" s="27"/>
      <c r="CK125" s="27"/>
      <c r="CL125" s="27"/>
      <c r="CM125" s="27"/>
      <c r="CN125" s="27"/>
      <c r="CO125" s="27"/>
    </row>
    <row r="126" spans="1:93" ht="13">
      <c r="A126" s="18">
        <v>44017</v>
      </c>
      <c r="B126" s="19">
        <f t="shared" si="49"/>
        <v>1607</v>
      </c>
      <c r="C126" s="52"/>
      <c r="D126" s="52"/>
      <c r="E126" s="53">
        <v>63749</v>
      </c>
      <c r="F126" s="21">
        <f t="shared" si="26"/>
        <v>31473</v>
      </c>
      <c r="G126" s="22">
        <f t="shared" si="1"/>
        <v>0.493701861989992</v>
      </c>
      <c r="H126" s="19">
        <f t="shared" si="50"/>
        <v>886</v>
      </c>
      <c r="I126" s="53">
        <v>29105</v>
      </c>
      <c r="J126" s="22">
        <f t="shared" si="2"/>
        <v>0.45655618127343173</v>
      </c>
      <c r="K126" s="22">
        <f t="shared" si="17"/>
        <v>0.90175362498450862</v>
      </c>
      <c r="L126" s="19">
        <f t="shared" si="36"/>
        <v>82</v>
      </c>
      <c r="M126" s="53">
        <v>3171</v>
      </c>
      <c r="N126" s="23">
        <f t="shared" ca="1" si="15"/>
        <v>4.9741956736576262E-2</v>
      </c>
      <c r="O126" s="22">
        <f t="shared" si="18"/>
        <v>9.8246375015491383E-2</v>
      </c>
      <c r="P126" s="45">
        <v>13767</v>
      </c>
      <c r="Q126" s="45">
        <v>39928</v>
      </c>
      <c r="R126" s="45">
        <f t="shared" si="61"/>
        <v>53695</v>
      </c>
      <c r="S126" s="45">
        <v>915482</v>
      </c>
      <c r="T126" s="45">
        <v>540175</v>
      </c>
      <c r="U126" s="19">
        <f t="shared" si="46"/>
        <v>476426</v>
      </c>
      <c r="V126" s="21">
        <f t="shared" si="5"/>
        <v>63749</v>
      </c>
      <c r="W126" s="54">
        <v>0</v>
      </c>
      <c r="X126" s="21">
        <f t="shared" si="40"/>
        <v>21054</v>
      </c>
      <c r="Y126" s="21"/>
      <c r="Z126" s="21"/>
      <c r="AA126" s="21">
        <f t="shared" si="38"/>
        <v>10506</v>
      </c>
      <c r="AB126" s="21"/>
      <c r="AC126" s="21"/>
      <c r="AD126" s="21"/>
      <c r="AE126" s="21">
        <f t="shared" si="19"/>
        <v>2000.648148148148</v>
      </c>
      <c r="AF126" s="24">
        <f t="shared" si="7"/>
        <v>14.360727227093758</v>
      </c>
      <c r="AG126" s="24">
        <f t="shared" si="8"/>
        <v>8.4734662504509881</v>
      </c>
      <c r="AH126" s="24">
        <f t="shared" si="9"/>
        <v>6.5376477909147477</v>
      </c>
      <c r="AI126" s="23">
        <f t="shared" si="10"/>
        <v>0.11801545795344101</v>
      </c>
      <c r="AJ126" s="23">
        <f t="shared" si="39"/>
        <v>0.15296021321149819</v>
      </c>
      <c r="AK126" s="23">
        <f t="shared" si="21"/>
        <v>2.5860126806346754E-2</v>
      </c>
      <c r="AL126" s="32">
        <f t="shared" si="22"/>
        <v>0.11658027986928261</v>
      </c>
      <c r="AM126" s="43">
        <f t="shared" si="42"/>
        <v>20697.428571428572</v>
      </c>
      <c r="AN126" s="43">
        <f t="shared" si="43"/>
        <v>11934.142857142857</v>
      </c>
      <c r="AO126" s="44">
        <f t="shared" si="44"/>
        <v>1.7343037383736939</v>
      </c>
      <c r="AP126" s="55">
        <f t="shared" si="62"/>
        <v>6259.7781275811303</v>
      </c>
      <c r="AQ126" s="21"/>
      <c r="AR126" s="21"/>
      <c r="AS126" s="56"/>
      <c r="AT126" s="56"/>
      <c r="AU126" s="56"/>
      <c r="AV126" s="56"/>
      <c r="AW126" s="56"/>
      <c r="AX126" s="57"/>
      <c r="AY126" s="57"/>
      <c r="AZ126" s="57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57"/>
      <c r="BN126" s="57"/>
      <c r="BO126" s="29"/>
      <c r="BP126" s="29"/>
      <c r="BQ126" s="29"/>
      <c r="BR126" s="29"/>
      <c r="BS126" s="57"/>
      <c r="BT126" s="55">
        <f t="shared" si="51"/>
        <v>11934.142857142857</v>
      </c>
      <c r="BU126" s="33">
        <f t="shared" si="52"/>
        <v>0.11658027986928261</v>
      </c>
      <c r="BV126" s="30">
        <v>4251</v>
      </c>
      <c r="BW126" s="30">
        <v>256</v>
      </c>
      <c r="BX126" s="43">
        <f t="shared" si="53"/>
        <v>3486.7142857142858</v>
      </c>
      <c r="BY126" s="33">
        <f t="shared" si="54"/>
        <v>6.0221124441307929E-2</v>
      </c>
      <c r="BZ126" s="33">
        <f t="shared" si="55"/>
        <v>5.3673126562051872E-2</v>
      </c>
      <c r="CA126" s="43">
        <f t="shared" si="56"/>
        <v>6255</v>
      </c>
      <c r="CB126" s="43">
        <f t="shared" si="57"/>
        <v>1351</v>
      </c>
      <c r="CC126" s="43">
        <f t="shared" si="58"/>
        <v>8447.4285714285706</v>
      </c>
      <c r="CD126" s="33">
        <f t="shared" si="59"/>
        <v>0.21598721023181455</v>
      </c>
      <c r="CE126" s="33">
        <f t="shared" si="60"/>
        <v>0.14254549144287357</v>
      </c>
      <c r="CF126" s="33">
        <f t="shared" si="31"/>
        <v>6.5975142510045784E-2</v>
      </c>
      <c r="CG126" s="27"/>
      <c r="CH126" s="27"/>
      <c r="CI126" s="27"/>
      <c r="CJ126" s="27"/>
      <c r="CK126" s="27"/>
      <c r="CL126" s="27"/>
      <c r="CM126" s="27"/>
      <c r="CN126" s="27"/>
      <c r="CO126" s="27"/>
    </row>
    <row r="127" spans="1:93" ht="13">
      <c r="A127" s="18">
        <v>44018</v>
      </c>
      <c r="B127" s="19">
        <f t="shared" si="49"/>
        <v>1209</v>
      </c>
      <c r="C127" s="52"/>
      <c r="D127" s="52"/>
      <c r="E127" s="53">
        <v>64958</v>
      </c>
      <c r="F127" s="21">
        <f t="shared" si="26"/>
        <v>31798</v>
      </c>
      <c r="G127" s="22">
        <f t="shared" si="1"/>
        <v>0.48951630284183628</v>
      </c>
      <c r="H127" s="19">
        <f t="shared" si="50"/>
        <v>814</v>
      </c>
      <c r="I127" s="53">
        <v>29919</v>
      </c>
      <c r="J127" s="22">
        <f t="shared" si="2"/>
        <v>0.46058991964038304</v>
      </c>
      <c r="K127" s="22">
        <f t="shared" si="17"/>
        <v>0.9022617611580217</v>
      </c>
      <c r="L127" s="19">
        <f t="shared" si="36"/>
        <v>70</v>
      </c>
      <c r="M127" s="53">
        <v>3241</v>
      </c>
      <c r="N127" s="23">
        <f t="shared" ca="1" si="15"/>
        <v>4.9893777517780721E-2</v>
      </c>
      <c r="O127" s="22">
        <f t="shared" si="18"/>
        <v>9.7738238841978284E-2</v>
      </c>
      <c r="P127" s="45">
        <v>13360</v>
      </c>
      <c r="Q127" s="45">
        <v>38748</v>
      </c>
      <c r="R127" s="45">
        <f t="shared" si="61"/>
        <v>52108</v>
      </c>
      <c r="S127" s="45">
        <f>S126+12756</f>
        <v>928238</v>
      </c>
      <c r="T127" s="45">
        <v>552084</v>
      </c>
      <c r="U127" s="19">
        <f t="shared" si="46"/>
        <v>487126</v>
      </c>
      <c r="V127" s="21">
        <f t="shared" si="5"/>
        <v>64958</v>
      </c>
      <c r="W127" s="54">
        <v>0</v>
      </c>
      <c r="X127" s="21">
        <f t="shared" si="40"/>
        <v>12756</v>
      </c>
      <c r="Y127" s="21"/>
      <c r="Z127" s="21"/>
      <c r="AA127" s="21">
        <f t="shared" si="38"/>
        <v>11909</v>
      </c>
      <c r="AB127" s="21"/>
      <c r="AC127" s="21"/>
      <c r="AD127" s="21"/>
      <c r="AE127" s="21">
        <f t="shared" si="19"/>
        <v>2044.7555555555555</v>
      </c>
      <c r="AF127" s="24">
        <f t="shared" si="7"/>
        <v>14.28981803626959</v>
      </c>
      <c r="AG127" s="24">
        <f t="shared" si="8"/>
        <v>8.4990917208042127</v>
      </c>
      <c r="AH127" s="24">
        <f t="shared" si="9"/>
        <v>9.8502894954507862</v>
      </c>
      <c r="AI127" s="23">
        <f t="shared" si="10"/>
        <v>0.11765963150535064</v>
      </c>
      <c r="AJ127" s="23">
        <f t="shared" si="39"/>
        <v>0.10151985893022084</v>
      </c>
      <c r="AK127" s="23">
        <f t="shared" si="21"/>
        <v>1.8965003372601923E-2</v>
      </c>
      <c r="AL127" s="32">
        <f t="shared" si="22"/>
        <v>0.11418849318873624</v>
      </c>
      <c r="AM127" s="43">
        <f t="shared" si="42"/>
        <v>20836.428571428572</v>
      </c>
      <c r="AN127" s="43">
        <f t="shared" si="43"/>
        <v>12343</v>
      </c>
      <c r="AO127" s="44">
        <f t="shared" si="44"/>
        <v>1.6881170356824575</v>
      </c>
      <c r="AP127" s="55">
        <f t="shared" si="62"/>
        <v>5950.1340030786678</v>
      </c>
      <c r="AQ127" s="21"/>
      <c r="AR127" s="21"/>
      <c r="AS127" s="56"/>
      <c r="AT127" s="56"/>
      <c r="AU127" s="56"/>
      <c r="AV127" s="56"/>
      <c r="AW127" s="56"/>
      <c r="AX127" s="57"/>
      <c r="AY127" s="57"/>
      <c r="AZ127" s="57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57"/>
      <c r="BN127" s="57"/>
      <c r="BO127" s="29"/>
      <c r="BP127" s="29"/>
      <c r="BQ127" s="29"/>
      <c r="BR127" s="29"/>
      <c r="BS127" s="57"/>
      <c r="BT127" s="55">
        <f t="shared" si="51"/>
        <v>12343</v>
      </c>
      <c r="BU127" s="33">
        <f t="shared" si="52"/>
        <v>0.11418849318873624</v>
      </c>
      <c r="BV127" s="30">
        <v>2748</v>
      </c>
      <c r="BW127" s="30">
        <v>231</v>
      </c>
      <c r="BX127" s="43">
        <f t="shared" si="53"/>
        <v>3644.7142857142858</v>
      </c>
      <c r="BY127" s="33">
        <f t="shared" si="54"/>
        <v>8.4061135371179041E-2</v>
      </c>
      <c r="BZ127" s="33">
        <f t="shared" si="55"/>
        <v>5.6676988202093048E-2</v>
      </c>
      <c r="CA127" s="43">
        <f t="shared" si="56"/>
        <v>9161</v>
      </c>
      <c r="CB127" s="43">
        <f t="shared" si="57"/>
        <v>978</v>
      </c>
      <c r="CC127" s="43">
        <f t="shared" si="58"/>
        <v>8698.2857142857138</v>
      </c>
      <c r="CD127" s="33">
        <f t="shared" si="59"/>
        <v>0.10675690426809301</v>
      </c>
      <c r="CE127" s="33">
        <f t="shared" si="60"/>
        <v>0.13828669031664695</v>
      </c>
      <c r="CF127" s="33">
        <f t="shared" si="31"/>
        <v>6.6255364806866959E-2</v>
      </c>
      <c r="CG127" s="27"/>
      <c r="CH127" s="27"/>
      <c r="CI127" s="27"/>
      <c r="CJ127" s="27"/>
      <c r="CK127" s="27"/>
      <c r="CL127" s="27"/>
      <c r="CM127" s="27"/>
      <c r="CN127" s="27"/>
      <c r="CO127" s="27"/>
    </row>
    <row r="128" spans="1:93" ht="13">
      <c r="A128" s="18">
        <v>44019</v>
      </c>
      <c r="B128" s="19">
        <f t="shared" si="49"/>
        <v>1268</v>
      </c>
      <c r="C128" s="52"/>
      <c r="D128" s="52"/>
      <c r="E128" s="53">
        <v>66226</v>
      </c>
      <c r="F128" s="21">
        <f t="shared" si="26"/>
        <v>32132</v>
      </c>
      <c r="G128" s="22">
        <f t="shared" si="1"/>
        <v>0.48518708664270832</v>
      </c>
      <c r="H128" s="19">
        <f t="shared" si="50"/>
        <v>866</v>
      </c>
      <c r="I128" s="53">
        <v>30785</v>
      </c>
      <c r="J128" s="22">
        <f t="shared" si="2"/>
        <v>0.46484764291969921</v>
      </c>
      <c r="K128" s="22">
        <f t="shared" si="17"/>
        <v>0.90294479967149643</v>
      </c>
      <c r="L128" s="19">
        <f t="shared" si="36"/>
        <v>68</v>
      </c>
      <c r="M128" s="53">
        <v>3309</v>
      </c>
      <c r="N128" s="23">
        <f t="shared" ca="1" si="15"/>
        <v>4.9965270437592489E-2</v>
      </c>
      <c r="O128" s="22">
        <f t="shared" si="18"/>
        <v>9.7055200328503552E-2</v>
      </c>
      <c r="P128" s="45">
        <v>13471</v>
      </c>
      <c r="Q128" s="45">
        <v>38702</v>
      </c>
      <c r="R128" s="45">
        <f t="shared" si="61"/>
        <v>52173</v>
      </c>
      <c r="S128" s="45">
        <v>946054</v>
      </c>
      <c r="T128" s="45">
        <v>562759</v>
      </c>
      <c r="U128" s="19">
        <f t="shared" si="46"/>
        <v>496533</v>
      </c>
      <c r="V128" s="21">
        <f t="shared" si="5"/>
        <v>66226</v>
      </c>
      <c r="W128" s="54">
        <v>0</v>
      </c>
      <c r="X128" s="21">
        <f t="shared" si="40"/>
        <v>17816</v>
      </c>
      <c r="Y128" s="21"/>
      <c r="Z128" s="21"/>
      <c r="AA128" s="21">
        <f t="shared" si="38"/>
        <v>10675</v>
      </c>
      <c r="AB128" s="21"/>
      <c r="AC128" s="21"/>
      <c r="AD128" s="21"/>
      <c r="AE128" s="21">
        <f t="shared" si="19"/>
        <v>2084.2925925925924</v>
      </c>
      <c r="AF128" s="24">
        <f t="shared" si="7"/>
        <v>14.285235406033884</v>
      </c>
      <c r="AG128" s="24">
        <f t="shared" si="8"/>
        <v>8.4975538308217313</v>
      </c>
      <c r="AH128" s="24">
        <f t="shared" si="9"/>
        <v>8.4187697160883275</v>
      </c>
      <c r="AI128" s="23">
        <f t="shared" si="10"/>
        <v>0.11768092558270947</v>
      </c>
      <c r="AJ128" s="23">
        <f t="shared" si="39"/>
        <v>0.11878220140515222</v>
      </c>
      <c r="AK128" s="23">
        <f t="shared" si="21"/>
        <v>1.9520305428122785E-2</v>
      </c>
      <c r="AL128" s="32">
        <f t="shared" si="22"/>
        <v>0.11517889537809717</v>
      </c>
      <c r="AM128" s="43">
        <f t="shared" si="42"/>
        <v>20308</v>
      </c>
      <c r="AN128" s="43">
        <f t="shared" si="43"/>
        <v>12205.857142857143</v>
      </c>
      <c r="AO128" s="44">
        <f t="shared" si="44"/>
        <v>1.6637913882094075</v>
      </c>
      <c r="AP128" s="55">
        <f t="shared" si="62"/>
        <v>6009.228508561464</v>
      </c>
      <c r="AQ128" s="21"/>
      <c r="AR128" s="21"/>
      <c r="AS128" s="56"/>
      <c r="AT128" s="56"/>
      <c r="AU128" s="56"/>
      <c r="AV128" s="56"/>
      <c r="AW128" s="56"/>
      <c r="AX128" s="57"/>
      <c r="AY128" s="57"/>
      <c r="AZ128" s="57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57"/>
      <c r="BN128" s="57"/>
      <c r="BO128" s="29"/>
      <c r="BP128" s="29"/>
      <c r="BQ128" s="29"/>
      <c r="BR128" s="29"/>
      <c r="BS128" s="57"/>
      <c r="BT128" s="55">
        <f t="shared" si="51"/>
        <v>12205.857142857143</v>
      </c>
      <c r="BU128" s="33">
        <f t="shared" si="52"/>
        <v>0.11517889537809717</v>
      </c>
      <c r="BV128" s="30">
        <v>2389</v>
      </c>
      <c r="BW128" s="30">
        <v>199</v>
      </c>
      <c r="BX128" s="43">
        <f t="shared" si="53"/>
        <v>3376.5714285714284</v>
      </c>
      <c r="BY128" s="33">
        <f t="shared" si="54"/>
        <v>8.3298451234826293E-2</v>
      </c>
      <c r="BZ128" s="33">
        <f t="shared" si="55"/>
        <v>6.1220172618040275E-2</v>
      </c>
      <c r="CA128" s="43">
        <f t="shared" si="56"/>
        <v>8286</v>
      </c>
      <c r="CB128" s="43">
        <f t="shared" si="57"/>
        <v>1069</v>
      </c>
      <c r="CC128" s="43">
        <f t="shared" si="58"/>
        <v>8829.2857142857138</v>
      </c>
      <c r="CD128" s="33">
        <f t="shared" si="59"/>
        <v>0.12901279266232199</v>
      </c>
      <c r="CE128" s="33">
        <f t="shared" si="60"/>
        <v>0.13581425451015289</v>
      </c>
      <c r="CF128" s="33">
        <f t="shared" si="31"/>
        <v>6.7047817047817052E-2</v>
      </c>
      <c r="CG128" s="27"/>
      <c r="CH128" s="27"/>
      <c r="CI128" s="27"/>
      <c r="CJ128" s="27"/>
      <c r="CK128" s="27"/>
      <c r="CL128" s="27"/>
      <c r="CM128" s="27"/>
      <c r="CN128" s="27"/>
      <c r="CO128" s="27"/>
    </row>
    <row r="129" spans="1:93" ht="13">
      <c r="A129" s="18">
        <v>44020</v>
      </c>
      <c r="B129" s="19">
        <f t="shared" si="49"/>
        <v>1853</v>
      </c>
      <c r="C129" s="52"/>
      <c r="D129" s="52"/>
      <c r="E129" s="53">
        <v>68079</v>
      </c>
      <c r="F129" s="21">
        <f t="shared" si="26"/>
        <v>33135</v>
      </c>
      <c r="G129" s="22">
        <f t="shared" si="1"/>
        <v>0.48671396465870531</v>
      </c>
      <c r="H129" s="19">
        <f t="shared" si="50"/>
        <v>800</v>
      </c>
      <c r="I129" s="53">
        <v>31585</v>
      </c>
      <c r="J129" s="22">
        <f t="shared" si="2"/>
        <v>0.46394629768357348</v>
      </c>
      <c r="K129" s="22">
        <f t="shared" si="17"/>
        <v>0.9038747710622711</v>
      </c>
      <c r="L129" s="19">
        <f t="shared" si="36"/>
        <v>50</v>
      </c>
      <c r="M129" s="53">
        <v>3359</v>
      </c>
      <c r="N129" s="23">
        <f t="shared" ca="1" si="15"/>
        <v>4.9339737657721178E-2</v>
      </c>
      <c r="O129" s="22">
        <f t="shared" si="18"/>
        <v>9.6125228937728943E-2</v>
      </c>
      <c r="P129" s="45">
        <v>13636</v>
      </c>
      <c r="Q129" s="45">
        <v>38498</v>
      </c>
      <c r="R129" s="45">
        <f t="shared" si="61"/>
        <v>52134</v>
      </c>
      <c r="S129" s="45">
        <f>S128+22183</f>
        <v>968237</v>
      </c>
      <c r="T129" s="45">
        <v>575536</v>
      </c>
      <c r="U129" s="19">
        <f t="shared" si="46"/>
        <v>507457</v>
      </c>
      <c r="V129" s="21">
        <f t="shared" si="5"/>
        <v>68079</v>
      </c>
      <c r="W129" s="54">
        <v>0</v>
      </c>
      <c r="X129" s="21">
        <f t="shared" si="40"/>
        <v>22183</v>
      </c>
      <c r="Y129" s="21"/>
      <c r="Z129" s="21"/>
      <c r="AA129" s="21">
        <f t="shared" si="38"/>
        <v>12777</v>
      </c>
      <c r="AB129" s="21"/>
      <c r="AC129" s="21"/>
      <c r="AD129" s="21"/>
      <c r="AE129" s="21">
        <f t="shared" si="19"/>
        <v>2131.614814814815</v>
      </c>
      <c r="AF129" s="24">
        <f t="shared" si="7"/>
        <v>14.222256496129496</v>
      </c>
      <c r="AG129" s="24">
        <f t="shared" si="8"/>
        <v>8.4539432130319181</v>
      </c>
      <c r="AH129" s="24">
        <f t="shared" si="9"/>
        <v>6.8953049109552076</v>
      </c>
      <c r="AI129" s="23">
        <f t="shared" si="10"/>
        <v>0.1182879958855745</v>
      </c>
      <c r="AJ129" s="23">
        <f t="shared" si="39"/>
        <v>0.14502621898724269</v>
      </c>
      <c r="AK129" s="23">
        <f t="shared" si="21"/>
        <v>2.7979947452662097E-2</v>
      </c>
      <c r="AL129" s="32">
        <f t="shared" si="22"/>
        <v>0.12387944915763417</v>
      </c>
      <c r="AM129" s="43">
        <f t="shared" si="42"/>
        <v>20371.571428571428</v>
      </c>
      <c r="AN129" s="43">
        <f t="shared" si="43"/>
        <v>11888.285714285714</v>
      </c>
      <c r="AO129" s="44">
        <f t="shared" si="44"/>
        <v>1.7135835997019875</v>
      </c>
      <c r="AP129" s="55">
        <f t="shared" si="62"/>
        <v>6458.3312023840999</v>
      </c>
      <c r="AQ129" s="21"/>
      <c r="AR129" s="21"/>
      <c r="AS129" s="56"/>
      <c r="AT129" s="56"/>
      <c r="AU129" s="56"/>
      <c r="AV129" s="56"/>
      <c r="AW129" s="56"/>
      <c r="AX129" s="57"/>
      <c r="AY129" s="57"/>
      <c r="AZ129" s="57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57"/>
      <c r="BN129" s="57"/>
      <c r="BO129" s="29"/>
      <c r="BP129" s="29"/>
      <c r="BQ129" s="29"/>
      <c r="BR129" s="29"/>
      <c r="BS129" s="57"/>
      <c r="BT129" s="55">
        <f t="shared" si="51"/>
        <v>11888.285714285714</v>
      </c>
      <c r="BU129" s="33">
        <f t="shared" si="52"/>
        <v>0.12387944915763417</v>
      </c>
      <c r="BV129" s="30">
        <v>3202</v>
      </c>
      <c r="BW129" s="30">
        <v>344</v>
      </c>
      <c r="BX129" s="43">
        <f t="shared" si="53"/>
        <v>3365.8571428571427</v>
      </c>
      <c r="BY129" s="33">
        <f t="shared" si="54"/>
        <v>0.10743285446595878</v>
      </c>
      <c r="BZ129" s="33">
        <f t="shared" si="55"/>
        <v>6.7357073129323888E-2</v>
      </c>
      <c r="CA129" s="43">
        <f t="shared" si="56"/>
        <v>9575</v>
      </c>
      <c r="CB129" s="43">
        <f t="shared" si="57"/>
        <v>1509</v>
      </c>
      <c r="CC129" s="43">
        <f t="shared" si="58"/>
        <v>8522.4285714285706</v>
      </c>
      <c r="CD129" s="33">
        <f t="shared" si="59"/>
        <v>0.15759791122715405</v>
      </c>
      <c r="CE129" s="33">
        <f t="shared" si="60"/>
        <v>0.14620245738136345</v>
      </c>
      <c r="CF129" s="33">
        <f t="shared" si="31"/>
        <v>6.5900897124172048E-2</v>
      </c>
      <c r="CG129" s="27"/>
      <c r="CH129" s="27"/>
      <c r="CI129" s="27"/>
      <c r="CJ129" s="27"/>
      <c r="CK129" s="27"/>
      <c r="CL129" s="27"/>
      <c r="CM129" s="27"/>
      <c r="CN129" s="27"/>
      <c r="CO129" s="27"/>
    </row>
    <row r="130" spans="1:93" ht="13">
      <c r="A130" s="18">
        <v>44021</v>
      </c>
      <c r="B130" s="19">
        <f t="shared" si="49"/>
        <v>2657</v>
      </c>
      <c r="C130" s="52"/>
      <c r="D130" s="52"/>
      <c r="E130" s="53">
        <v>70736</v>
      </c>
      <c r="F130" s="21">
        <f t="shared" si="26"/>
        <v>34668</v>
      </c>
      <c r="G130" s="22">
        <f t="shared" si="1"/>
        <v>0.49010404885772452</v>
      </c>
      <c r="H130" s="19">
        <f t="shared" si="50"/>
        <v>1066</v>
      </c>
      <c r="I130" s="53">
        <v>32651</v>
      </c>
      <c r="J130" s="22">
        <f t="shared" si="2"/>
        <v>0.46158957249491067</v>
      </c>
      <c r="K130" s="22">
        <f t="shared" si="17"/>
        <v>0.90526228235555062</v>
      </c>
      <c r="L130" s="19">
        <f t="shared" si="36"/>
        <v>58</v>
      </c>
      <c r="M130" s="53">
        <v>3417</v>
      </c>
      <c r="N130" s="23">
        <f t="shared" ca="1" si="15"/>
        <v>4.8306378647364846E-2</v>
      </c>
      <c r="O130" s="22">
        <f t="shared" si="18"/>
        <v>9.4737717644449368E-2</v>
      </c>
      <c r="P130" s="45">
        <v>13732</v>
      </c>
      <c r="Q130" s="45">
        <v>38498</v>
      </c>
      <c r="R130" s="45">
        <f t="shared" si="61"/>
        <v>52230</v>
      </c>
      <c r="S130" s="45">
        <f>S129+23832</f>
        <v>992069</v>
      </c>
      <c r="T130" s="45">
        <v>588080</v>
      </c>
      <c r="U130" s="19">
        <f t="shared" si="46"/>
        <v>517344</v>
      </c>
      <c r="V130" s="21">
        <f t="shared" si="5"/>
        <v>70736</v>
      </c>
      <c r="W130" s="54">
        <v>0</v>
      </c>
      <c r="X130" s="21">
        <f t="shared" si="40"/>
        <v>23832</v>
      </c>
      <c r="Y130" s="21"/>
      <c r="Z130" s="21"/>
      <c r="AA130" s="21">
        <f t="shared" si="38"/>
        <v>12544</v>
      </c>
      <c r="AB130" s="21"/>
      <c r="AC130" s="21"/>
      <c r="AD130" s="21"/>
      <c r="AE130" s="21">
        <f t="shared" si="19"/>
        <v>2178.0740740740739</v>
      </c>
      <c r="AF130" s="24">
        <f t="shared" si="7"/>
        <v>14.024951933951595</v>
      </c>
      <c r="AG130" s="24">
        <f t="shared" si="8"/>
        <v>8.3137299253562542</v>
      </c>
      <c r="AH130" s="24">
        <f t="shared" si="9"/>
        <v>4.7211140383891603</v>
      </c>
      <c r="AI130" s="23">
        <f t="shared" si="10"/>
        <v>0.12028295470004081</v>
      </c>
      <c r="AJ130" s="23">
        <f t="shared" si="39"/>
        <v>0.21181441326530612</v>
      </c>
      <c r="AK130" s="23">
        <f t="shared" si="21"/>
        <v>3.9028187840596952E-2</v>
      </c>
      <c r="AL130" s="32">
        <f t="shared" si="22"/>
        <v>0.1335169750906437</v>
      </c>
      <c r="AM130" s="43">
        <f t="shared" si="42"/>
        <v>20416.285714285714</v>
      </c>
      <c r="AN130" s="43">
        <f t="shared" si="43"/>
        <v>12135.428571428571</v>
      </c>
      <c r="AO130" s="44">
        <f t="shared" si="44"/>
        <v>1.682370391298206</v>
      </c>
      <c r="AP130" s="55">
        <f t="shared" si="62"/>
        <v>6973.5916089843204</v>
      </c>
      <c r="AQ130" s="21"/>
      <c r="AR130" s="21"/>
      <c r="AS130" s="56"/>
      <c r="AT130" s="56"/>
      <c r="AU130" s="56"/>
      <c r="AV130" s="56"/>
      <c r="AW130" s="56"/>
      <c r="AX130" s="57"/>
      <c r="AY130" s="57"/>
      <c r="AZ130" s="57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57"/>
      <c r="BN130" s="57"/>
      <c r="BO130" s="29"/>
      <c r="BP130" s="29"/>
      <c r="BQ130" s="29"/>
      <c r="BR130" s="29"/>
      <c r="BS130" s="57"/>
      <c r="BT130" s="55">
        <f t="shared" si="51"/>
        <v>12135.428571428571</v>
      </c>
      <c r="BU130" s="33">
        <f t="shared" si="52"/>
        <v>0.1335169750906437</v>
      </c>
      <c r="BV130" s="30">
        <v>4334</v>
      </c>
      <c r="BW130" s="30">
        <v>293</v>
      </c>
      <c r="BX130" s="43">
        <f t="shared" si="53"/>
        <v>3510</v>
      </c>
      <c r="BY130" s="33">
        <f t="shared" si="54"/>
        <v>6.7604983848638667E-2</v>
      </c>
      <c r="BZ130" s="33">
        <f t="shared" si="55"/>
        <v>6.8457468457468459E-2</v>
      </c>
      <c r="CA130" s="43">
        <f t="shared" si="56"/>
        <v>8210</v>
      </c>
      <c r="CB130" s="43">
        <f t="shared" si="57"/>
        <v>2364</v>
      </c>
      <c r="CC130" s="43">
        <f t="shared" si="58"/>
        <v>8625.4285714285706</v>
      </c>
      <c r="CD130" s="33">
        <f t="shared" si="59"/>
        <v>0.28794153471376371</v>
      </c>
      <c r="CE130" s="33">
        <f t="shared" si="60"/>
        <v>0.15999205008446785</v>
      </c>
      <c r="CF130" s="33">
        <f t="shared" si="31"/>
        <v>6.531716112112769E-2</v>
      </c>
      <c r="CG130" s="27"/>
      <c r="CH130" s="27"/>
      <c r="CI130" s="27"/>
      <c r="CJ130" s="27"/>
      <c r="CK130" s="27"/>
      <c r="CL130" s="27"/>
      <c r="CM130" s="27"/>
      <c r="CN130" s="27"/>
      <c r="CO130" s="27"/>
    </row>
    <row r="131" spans="1:93" ht="13">
      <c r="A131" s="18">
        <v>44022</v>
      </c>
      <c r="B131" s="19">
        <f t="shared" si="49"/>
        <v>1611</v>
      </c>
      <c r="C131" s="52"/>
      <c r="D131" s="52"/>
      <c r="E131" s="53">
        <v>72347</v>
      </c>
      <c r="F131" s="21">
        <f t="shared" si="26"/>
        <v>35349</v>
      </c>
      <c r="G131" s="22">
        <f t="shared" si="1"/>
        <v>0.48860353573748738</v>
      </c>
      <c r="H131" s="19">
        <f t="shared" si="50"/>
        <v>878</v>
      </c>
      <c r="I131" s="53">
        <v>33529</v>
      </c>
      <c r="J131" s="22">
        <f t="shared" si="2"/>
        <v>0.46344699849337223</v>
      </c>
      <c r="K131" s="22">
        <f t="shared" si="17"/>
        <v>0.90623817503648851</v>
      </c>
      <c r="L131" s="19">
        <f t="shared" si="36"/>
        <v>52</v>
      </c>
      <c r="M131" s="53">
        <v>3469</v>
      </c>
      <c r="N131" s="23">
        <f t="shared" ca="1" si="15"/>
        <v>4.7949465769140394E-2</v>
      </c>
      <c r="O131" s="22">
        <f t="shared" si="18"/>
        <v>9.3761824963511542E-2</v>
      </c>
      <c r="P131" s="45">
        <v>13882</v>
      </c>
      <c r="Q131" s="45">
        <v>38705</v>
      </c>
      <c r="R131" s="45">
        <f t="shared" si="61"/>
        <v>52587</v>
      </c>
      <c r="S131" s="45">
        <f>S130+23609</f>
        <v>1015678</v>
      </c>
      <c r="T131" s="45">
        <v>597468</v>
      </c>
      <c r="U131" s="19">
        <f t="shared" si="46"/>
        <v>525121</v>
      </c>
      <c r="V131" s="21">
        <f t="shared" si="5"/>
        <v>72347</v>
      </c>
      <c r="W131" s="54">
        <v>0</v>
      </c>
      <c r="X131" s="21">
        <f t="shared" si="40"/>
        <v>23609</v>
      </c>
      <c r="Y131" s="21"/>
      <c r="Z131" s="21"/>
      <c r="AA131" s="21">
        <f t="shared" si="38"/>
        <v>9388</v>
      </c>
      <c r="AB131" s="21"/>
      <c r="AC131" s="21"/>
      <c r="AD131" s="21"/>
      <c r="AE131" s="21">
        <f t="shared" si="19"/>
        <v>2212.8444444444444</v>
      </c>
      <c r="AF131" s="24">
        <f t="shared" si="7"/>
        <v>14.038978810455168</v>
      </c>
      <c r="AG131" s="24">
        <f t="shared" si="8"/>
        <v>8.2583659308609896</v>
      </c>
      <c r="AH131" s="24">
        <f t="shared" si="9"/>
        <v>5.8274363749224083</v>
      </c>
      <c r="AI131" s="23">
        <f t="shared" si="10"/>
        <v>0.12108933030722985</v>
      </c>
      <c r="AJ131" s="23">
        <f t="shared" si="39"/>
        <v>0.17160204516403921</v>
      </c>
      <c r="AK131" s="23">
        <f t="shared" si="21"/>
        <v>2.2774824700294051E-2</v>
      </c>
      <c r="AL131" s="32">
        <f t="shared" si="22"/>
        <v>0.15035226715528144</v>
      </c>
      <c r="AM131" s="43">
        <f t="shared" si="42"/>
        <v>20606</v>
      </c>
      <c r="AN131" s="43">
        <f t="shared" si="43"/>
        <v>11071.142857142857</v>
      </c>
      <c r="AO131" s="44">
        <f t="shared" si="44"/>
        <v>1.8612351286484814</v>
      </c>
      <c r="AP131" s="55">
        <f t="shared" si="62"/>
        <v>7906.5746728947852</v>
      </c>
      <c r="AQ131" s="21"/>
      <c r="AR131" s="21"/>
      <c r="AS131" s="56"/>
      <c r="AT131" s="56"/>
      <c r="AU131" s="56"/>
      <c r="AV131" s="56"/>
      <c r="AW131" s="56"/>
      <c r="AX131" s="57"/>
      <c r="AY131" s="57"/>
      <c r="AZ131" s="57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57"/>
      <c r="BN131" s="57"/>
      <c r="BO131" s="29"/>
      <c r="BP131" s="29"/>
      <c r="BQ131" s="29"/>
      <c r="BR131" s="29"/>
      <c r="BS131" s="57"/>
      <c r="BT131" s="55">
        <f t="shared" si="51"/>
        <v>11071.142857142857</v>
      </c>
      <c r="BU131" s="33">
        <f t="shared" si="52"/>
        <v>0.15035226715528144</v>
      </c>
      <c r="BV131" s="30">
        <v>4480</v>
      </c>
      <c r="BW131" s="30">
        <v>236</v>
      </c>
      <c r="BX131" s="43">
        <f t="shared" si="53"/>
        <v>3657.5714285714284</v>
      </c>
      <c r="BY131" s="33">
        <f t="shared" si="54"/>
        <v>5.2678571428571429E-2</v>
      </c>
      <c r="BZ131" s="33">
        <f t="shared" si="55"/>
        <v>6.9288755223997189E-2</v>
      </c>
      <c r="CA131" s="43">
        <f t="shared" si="56"/>
        <v>4908</v>
      </c>
      <c r="CB131" s="43">
        <f t="shared" si="57"/>
        <v>1375</v>
      </c>
      <c r="CC131" s="43">
        <f t="shared" si="58"/>
        <v>7413.5714285714284</v>
      </c>
      <c r="CD131" s="33">
        <f t="shared" si="59"/>
        <v>0.28015484922575384</v>
      </c>
      <c r="CE131" s="33">
        <f t="shared" si="60"/>
        <v>0.19034589074091918</v>
      </c>
      <c r="CF131" s="33">
        <f t="shared" si="31"/>
        <v>6.444735979009511E-2</v>
      </c>
      <c r="CG131" s="27"/>
      <c r="CH131" s="27"/>
      <c r="CI131" s="27"/>
      <c r="CJ131" s="27"/>
      <c r="CK131" s="27"/>
      <c r="CL131" s="27"/>
      <c r="CM131" s="27"/>
      <c r="CN131" s="27"/>
      <c r="CO131" s="27"/>
    </row>
    <row r="132" spans="1:93" ht="13">
      <c r="A132" s="18">
        <v>44023</v>
      </c>
      <c r="B132" s="19">
        <f t="shared" si="49"/>
        <v>1671</v>
      </c>
      <c r="C132" s="52"/>
      <c r="D132" s="52"/>
      <c r="E132" s="53">
        <v>74018</v>
      </c>
      <c r="F132" s="21">
        <f t="shared" si="26"/>
        <v>35764</v>
      </c>
      <c r="G132" s="22">
        <f t="shared" si="1"/>
        <v>0.48317976708368232</v>
      </c>
      <c r="H132" s="19">
        <f t="shared" si="50"/>
        <v>1190</v>
      </c>
      <c r="I132" s="53">
        <v>34719</v>
      </c>
      <c r="J132" s="22">
        <f t="shared" si="2"/>
        <v>0.46906157961576916</v>
      </c>
      <c r="K132" s="22">
        <f t="shared" si="17"/>
        <v>0.90759136299471954</v>
      </c>
      <c r="L132" s="19">
        <f t="shared" si="36"/>
        <v>66</v>
      </c>
      <c r="M132" s="53">
        <v>3535</v>
      </c>
      <c r="N132" s="23">
        <f t="shared" ca="1" si="15"/>
        <v>4.7758653300548515E-2</v>
      </c>
      <c r="O132" s="22">
        <f t="shared" si="18"/>
        <v>9.24086370052805E-2</v>
      </c>
      <c r="P132" s="45">
        <v>13752</v>
      </c>
      <c r="Q132" s="45">
        <v>34887</v>
      </c>
      <c r="R132" s="45">
        <f t="shared" si="61"/>
        <v>48639</v>
      </c>
      <c r="S132" s="45">
        <f>S131+23310</f>
        <v>1038988</v>
      </c>
      <c r="T132" s="45">
        <v>610093</v>
      </c>
      <c r="U132" s="19">
        <f t="shared" si="46"/>
        <v>536075</v>
      </c>
      <c r="V132" s="21">
        <f t="shared" si="5"/>
        <v>74018</v>
      </c>
      <c r="W132" s="54">
        <v>0</v>
      </c>
      <c r="X132" s="21">
        <f t="shared" si="40"/>
        <v>23310</v>
      </c>
      <c r="Y132" s="21"/>
      <c r="Z132" s="21"/>
      <c r="AA132" s="21">
        <f t="shared" si="38"/>
        <v>12625</v>
      </c>
      <c r="AB132" s="21"/>
      <c r="AC132" s="21"/>
      <c r="AD132" s="21"/>
      <c r="AE132" s="21">
        <f t="shared" si="19"/>
        <v>2259.6037037037036</v>
      </c>
      <c r="AF132" s="24">
        <f t="shared" si="7"/>
        <v>14.036963981734173</v>
      </c>
      <c r="AG132" s="24">
        <f t="shared" si="8"/>
        <v>8.242495068767056</v>
      </c>
      <c r="AH132" s="24">
        <f t="shared" si="9"/>
        <v>7.5553560742070616</v>
      </c>
      <c r="AI132" s="23">
        <f t="shared" si="10"/>
        <v>0.12132248689953827</v>
      </c>
      <c r="AJ132" s="23">
        <f t="shared" si="39"/>
        <v>0.13235643564356436</v>
      </c>
      <c r="AK132" s="23">
        <f t="shared" si="21"/>
        <v>2.3097018535668375E-2</v>
      </c>
      <c r="AL132" s="32">
        <f t="shared" si="22"/>
        <v>0.14766736297622601</v>
      </c>
      <c r="AM132" s="43">
        <f t="shared" si="42"/>
        <v>20651.428571428572</v>
      </c>
      <c r="AN132" s="43">
        <f t="shared" si="43"/>
        <v>11489.142857142857</v>
      </c>
      <c r="AO132" s="44">
        <f t="shared" si="44"/>
        <v>1.797473391027554</v>
      </c>
      <c r="AP132" s="55">
        <f t="shared" si="62"/>
        <v>7182.3928678006569</v>
      </c>
      <c r="AQ132" s="21"/>
      <c r="AR132" s="21"/>
      <c r="AS132" s="56"/>
      <c r="AT132" s="56"/>
      <c r="AU132" s="56"/>
      <c r="AV132" s="56"/>
      <c r="AW132" s="56"/>
      <c r="AX132" s="57"/>
      <c r="AY132" s="57"/>
      <c r="AZ132" s="57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57"/>
      <c r="BN132" s="57"/>
      <c r="BO132" s="29"/>
      <c r="BP132" s="29"/>
      <c r="BQ132" s="29"/>
      <c r="BR132" s="29"/>
      <c r="BS132" s="57"/>
      <c r="BT132" s="55">
        <f t="shared" si="51"/>
        <v>11489.142857142857</v>
      </c>
      <c r="BU132" s="33">
        <f t="shared" si="52"/>
        <v>0.14766736297622601</v>
      </c>
      <c r="BV132" s="30">
        <v>4890</v>
      </c>
      <c r="BW132" s="30">
        <v>359</v>
      </c>
      <c r="BX132" s="43">
        <f t="shared" si="53"/>
        <v>3756.2857142857142</v>
      </c>
      <c r="BY132" s="33">
        <f t="shared" si="54"/>
        <v>7.341513292433538E-2</v>
      </c>
      <c r="BZ132" s="33">
        <f t="shared" si="55"/>
        <v>7.2944397961512128E-2</v>
      </c>
      <c r="CA132" s="43">
        <f t="shared" si="56"/>
        <v>7735</v>
      </c>
      <c r="CB132" s="43">
        <f t="shared" si="57"/>
        <v>1312</v>
      </c>
      <c r="CC132" s="43">
        <f t="shared" si="58"/>
        <v>7732.8571428571431</v>
      </c>
      <c r="CD132" s="33">
        <f t="shared" si="59"/>
        <v>0.16961861667744021</v>
      </c>
      <c r="CE132" s="33">
        <f t="shared" si="60"/>
        <v>0.18396452983558101</v>
      </c>
      <c r="CF132" s="33">
        <f t="shared" si="31"/>
        <v>6.362217017954723E-2</v>
      </c>
      <c r="CG132" s="27"/>
      <c r="CH132" s="27"/>
      <c r="CI132" s="27"/>
      <c r="CJ132" s="27"/>
      <c r="CK132" s="27"/>
      <c r="CL132" s="27"/>
      <c r="CM132" s="27"/>
      <c r="CN132" s="27"/>
      <c r="CO132" s="27"/>
    </row>
    <row r="133" spans="1:93" ht="13">
      <c r="A133" s="18">
        <v>44024</v>
      </c>
      <c r="B133" s="19">
        <f t="shared" si="49"/>
        <v>1681</v>
      </c>
      <c r="C133" s="52"/>
      <c r="D133" s="52"/>
      <c r="E133" s="53">
        <v>75699</v>
      </c>
      <c r="F133" s="21">
        <f t="shared" si="26"/>
        <v>36455</v>
      </c>
      <c r="G133" s="22">
        <f t="shared" si="1"/>
        <v>0.481578356385157</v>
      </c>
      <c r="H133" s="19">
        <f t="shared" si="50"/>
        <v>919</v>
      </c>
      <c r="I133" s="53">
        <v>35638</v>
      </c>
      <c r="J133" s="22">
        <f t="shared" si="2"/>
        <v>0.47078561143476133</v>
      </c>
      <c r="K133" s="22">
        <f t="shared" si="17"/>
        <v>0.9081133421669555</v>
      </c>
      <c r="L133" s="19">
        <f t="shared" si="36"/>
        <v>71</v>
      </c>
      <c r="M133" s="53">
        <v>3606</v>
      </c>
      <c r="N133" s="23">
        <f t="shared" ca="1" si="15"/>
        <v>4.7636032180081639E-2</v>
      </c>
      <c r="O133" s="22">
        <f t="shared" si="18"/>
        <v>9.1886657833044547E-2</v>
      </c>
      <c r="P133" s="45">
        <v>14515</v>
      </c>
      <c r="Q133" s="45">
        <v>34486</v>
      </c>
      <c r="R133" s="45">
        <f t="shared" si="61"/>
        <v>49001</v>
      </c>
      <c r="S133" s="45">
        <f>S132+22379</f>
        <v>1061367</v>
      </c>
      <c r="T133" s="45">
        <v>621087</v>
      </c>
      <c r="U133" s="19">
        <f t="shared" si="46"/>
        <v>545388</v>
      </c>
      <c r="V133" s="21">
        <f t="shared" si="5"/>
        <v>75699</v>
      </c>
      <c r="W133" s="54">
        <v>0</v>
      </c>
      <c r="X133" s="21">
        <f t="shared" si="40"/>
        <v>22379</v>
      </c>
      <c r="Y133" s="21"/>
      <c r="Z133" s="21"/>
      <c r="AA133" s="21">
        <f t="shared" si="38"/>
        <v>10994</v>
      </c>
      <c r="AB133" s="21"/>
      <c r="AC133" s="21"/>
      <c r="AD133" s="21"/>
      <c r="AE133" s="21">
        <f t="shared" si="19"/>
        <v>2300.3222222222221</v>
      </c>
      <c r="AF133" s="24">
        <f t="shared" si="7"/>
        <v>14.0208853485515</v>
      </c>
      <c r="AG133" s="24">
        <f t="shared" si="8"/>
        <v>8.204692268061665</v>
      </c>
      <c r="AH133" s="24">
        <f t="shared" si="9"/>
        <v>6.5401546698393815</v>
      </c>
      <c r="AI133" s="23">
        <f t="shared" si="10"/>
        <v>0.12188147554207382</v>
      </c>
      <c r="AJ133" s="23">
        <f t="shared" si="39"/>
        <v>0.15290158268146262</v>
      </c>
      <c r="AK133" s="23">
        <f t="shared" si="21"/>
        <v>2.2710691993839335E-2</v>
      </c>
      <c r="AL133" s="32">
        <f t="shared" si="22"/>
        <v>0.14769131896381255</v>
      </c>
      <c r="AM133" s="43">
        <f t="shared" si="42"/>
        <v>20840.714285714286</v>
      </c>
      <c r="AN133" s="43">
        <f t="shared" si="43"/>
        <v>11558.857142857143</v>
      </c>
      <c r="AO133" s="44">
        <f t="shared" si="44"/>
        <v>1.8030082064465098</v>
      </c>
      <c r="AP133" s="55">
        <f t="shared" si="62"/>
        <v>7237.0223205457787</v>
      </c>
      <c r="AQ133" s="21"/>
      <c r="AR133" s="21"/>
      <c r="AS133" s="56"/>
      <c r="AT133" s="56"/>
      <c r="AU133" s="56"/>
      <c r="AV133" s="56"/>
      <c r="AW133" s="56"/>
      <c r="AX133" s="57"/>
      <c r="AY133" s="57"/>
      <c r="AZ133" s="57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57"/>
      <c r="BN133" s="57"/>
      <c r="BO133" s="29"/>
      <c r="BP133" s="29"/>
      <c r="BQ133" s="29"/>
      <c r="BR133" s="29"/>
      <c r="BS133" s="57"/>
      <c r="BT133" s="55">
        <f t="shared" si="51"/>
        <v>11558.857142857143</v>
      </c>
      <c r="BU133" s="33">
        <f t="shared" si="52"/>
        <v>0.14769131896381255</v>
      </c>
      <c r="BV133" s="30">
        <v>3821</v>
      </c>
      <c r="BW133" s="30">
        <v>404</v>
      </c>
      <c r="BX133" s="43">
        <f t="shared" si="53"/>
        <v>3694.8571428571427</v>
      </c>
      <c r="BY133" s="33">
        <f t="shared" si="54"/>
        <v>0.10573148390473698</v>
      </c>
      <c r="BZ133" s="33">
        <f t="shared" si="55"/>
        <v>7.9879369007114134E-2</v>
      </c>
      <c r="CA133" s="43">
        <f t="shared" si="56"/>
        <v>7173</v>
      </c>
      <c r="CB133" s="43">
        <f t="shared" si="57"/>
        <v>1277</v>
      </c>
      <c r="CC133" s="43">
        <f t="shared" si="58"/>
        <v>7864</v>
      </c>
      <c r="CD133" s="33">
        <f t="shared" si="59"/>
        <v>0.17802871880663598</v>
      </c>
      <c r="CE133" s="33">
        <f t="shared" si="60"/>
        <v>0.17955239064089523</v>
      </c>
      <c r="CF133" s="33">
        <f t="shared" si="31"/>
        <v>6.7076051015588098E-2</v>
      </c>
      <c r="CG133" s="27"/>
      <c r="CH133" s="27"/>
      <c r="CI133" s="27"/>
      <c r="CJ133" s="27"/>
      <c r="CK133" s="27"/>
      <c r="CL133" s="27"/>
      <c r="CM133" s="27"/>
      <c r="CN133" s="27"/>
      <c r="CO133" s="27"/>
    </row>
    <row r="134" spans="1:93" ht="13">
      <c r="A134" s="18">
        <v>44025</v>
      </c>
      <c r="B134" s="19">
        <f t="shared" si="49"/>
        <v>1282</v>
      </c>
      <c r="C134" s="52"/>
      <c r="D134" s="52"/>
      <c r="E134" s="53">
        <v>76981</v>
      </c>
      <c r="F134" s="21">
        <f t="shared" si="26"/>
        <v>36636</v>
      </c>
      <c r="G134" s="22">
        <f t="shared" si="1"/>
        <v>0.47590964004104908</v>
      </c>
      <c r="H134" s="19">
        <f t="shared" si="50"/>
        <v>1051</v>
      </c>
      <c r="I134" s="53">
        <v>36689</v>
      </c>
      <c r="J134" s="22">
        <f t="shared" si="2"/>
        <v>0.47659812161442433</v>
      </c>
      <c r="K134" s="22">
        <f t="shared" si="17"/>
        <v>0.90938158383938528</v>
      </c>
      <c r="L134" s="19">
        <f t="shared" si="36"/>
        <v>50</v>
      </c>
      <c r="M134" s="53">
        <v>3656</v>
      </c>
      <c r="N134" s="23">
        <f t="shared" ca="1" si="15"/>
        <v>4.7492238344526573E-2</v>
      </c>
      <c r="O134" s="22">
        <f t="shared" si="18"/>
        <v>9.0618416160614695E-2</v>
      </c>
      <c r="P134" s="45">
        <v>13439</v>
      </c>
      <c r="Q134" s="45">
        <v>33504</v>
      </c>
      <c r="R134" s="45">
        <f t="shared" si="61"/>
        <v>46943</v>
      </c>
      <c r="S134" s="45">
        <f>S133+13100</f>
        <v>1074467</v>
      </c>
      <c r="T134" s="45">
        <v>630149</v>
      </c>
      <c r="U134" s="19">
        <f t="shared" si="46"/>
        <v>553168</v>
      </c>
      <c r="V134" s="21">
        <f t="shared" si="5"/>
        <v>76981</v>
      </c>
      <c r="W134" s="54">
        <v>0</v>
      </c>
      <c r="X134" s="21">
        <f t="shared" si="40"/>
        <v>13100</v>
      </c>
      <c r="Y134" s="21"/>
      <c r="Z134" s="21"/>
      <c r="AA134" s="21">
        <f t="shared" si="38"/>
        <v>9062</v>
      </c>
      <c r="AB134" s="21"/>
      <c r="AC134" s="21"/>
      <c r="AD134" s="21"/>
      <c r="AE134" s="21">
        <f t="shared" si="19"/>
        <v>2333.885185185185</v>
      </c>
      <c r="AF134" s="24">
        <f t="shared" si="7"/>
        <v>13.95756095659968</v>
      </c>
      <c r="AG134" s="24">
        <f t="shared" si="8"/>
        <v>8.1857731128460269</v>
      </c>
      <c r="AH134" s="24">
        <f t="shared" si="9"/>
        <v>7.0686427457098286</v>
      </c>
      <c r="AI134" s="23">
        <f t="shared" si="10"/>
        <v>0.12216317093258897</v>
      </c>
      <c r="AJ134" s="23">
        <f t="shared" si="39"/>
        <v>0.14146987419995585</v>
      </c>
      <c r="AK134" s="23">
        <f t="shared" si="21"/>
        <v>1.693549452436624E-2</v>
      </c>
      <c r="AL134" s="32">
        <f t="shared" si="22"/>
        <v>0.154012681739576</v>
      </c>
      <c r="AM134" s="43">
        <f t="shared" si="42"/>
        <v>20889.857142857141</v>
      </c>
      <c r="AN134" s="43">
        <f t="shared" si="43"/>
        <v>11152.142857142857</v>
      </c>
      <c r="AO134" s="44">
        <f t="shared" si="44"/>
        <v>1.8731697944021006</v>
      </c>
      <c r="AP134" s="55">
        <f t="shared" si="62"/>
        <v>7229.8173189009158</v>
      </c>
      <c r="AQ134" s="21"/>
      <c r="AR134" s="21"/>
      <c r="AS134" s="56"/>
      <c r="AT134" s="56"/>
      <c r="AU134" s="56"/>
      <c r="AV134" s="56"/>
      <c r="AW134" s="56"/>
      <c r="AX134" s="57"/>
      <c r="AY134" s="57"/>
      <c r="AZ134" s="57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57"/>
      <c r="BN134" s="57"/>
      <c r="BO134" s="29"/>
      <c r="BP134" s="29"/>
      <c r="BQ134" s="29"/>
      <c r="BR134" s="29"/>
      <c r="BS134" s="57"/>
      <c r="BT134" s="55">
        <f t="shared" si="51"/>
        <v>11152.142857142857</v>
      </c>
      <c r="BU134" s="33">
        <f t="shared" si="52"/>
        <v>0.154012681739576</v>
      </c>
      <c r="BV134" s="30">
        <v>2893</v>
      </c>
      <c r="BW134" s="30">
        <v>279</v>
      </c>
      <c r="BX134" s="43">
        <f t="shared" si="53"/>
        <v>3715.5714285714284</v>
      </c>
      <c r="BY134" s="33">
        <f t="shared" si="54"/>
        <v>9.6439681991012785E-2</v>
      </c>
      <c r="BZ134" s="33">
        <f t="shared" si="55"/>
        <v>8.1279557076396627E-2</v>
      </c>
      <c r="CA134" s="43">
        <f t="shared" si="56"/>
        <v>6169</v>
      </c>
      <c r="CB134" s="43">
        <f t="shared" si="57"/>
        <v>1003</v>
      </c>
      <c r="CC134" s="43">
        <f t="shared" si="58"/>
        <v>7436.5714285714284</v>
      </c>
      <c r="CD134" s="33">
        <f t="shared" si="59"/>
        <v>0.16258712919435889</v>
      </c>
      <c r="CE134" s="33">
        <f t="shared" si="60"/>
        <v>0.19035269709543567</v>
      </c>
      <c r="CF134" s="33">
        <f t="shared" si="31"/>
        <v>6.6025292885406164E-2</v>
      </c>
      <c r="CG134" s="27"/>
      <c r="CH134" s="27"/>
      <c r="CI134" s="27"/>
      <c r="CJ134" s="27"/>
      <c r="CK134" s="27"/>
      <c r="CL134" s="27"/>
      <c r="CM134" s="27"/>
      <c r="CN134" s="27"/>
      <c r="CO134" s="27"/>
    </row>
    <row r="135" spans="1:93" ht="13">
      <c r="A135" s="18">
        <v>44026</v>
      </c>
      <c r="B135" s="19">
        <f t="shared" si="49"/>
        <v>1591</v>
      </c>
      <c r="C135" s="52"/>
      <c r="D135" s="52"/>
      <c r="E135" s="53">
        <v>78572</v>
      </c>
      <c r="F135" s="21">
        <f t="shared" si="26"/>
        <v>37226</v>
      </c>
      <c r="G135" s="22">
        <f t="shared" si="1"/>
        <v>0.47378200885811739</v>
      </c>
      <c r="H135" s="19">
        <f t="shared" si="50"/>
        <v>947</v>
      </c>
      <c r="I135" s="53">
        <v>37636</v>
      </c>
      <c r="J135" s="22">
        <f t="shared" si="2"/>
        <v>0.47900015272616198</v>
      </c>
      <c r="K135" s="22">
        <f t="shared" si="17"/>
        <v>0.91026943356068302</v>
      </c>
      <c r="L135" s="19">
        <f t="shared" si="36"/>
        <v>54</v>
      </c>
      <c r="M135" s="53">
        <v>3710</v>
      </c>
      <c r="N135" s="23">
        <f t="shared" ca="1" si="15"/>
        <v>4.7217838415720616E-2</v>
      </c>
      <c r="O135" s="22">
        <f t="shared" si="18"/>
        <v>8.9730566439316983E-2</v>
      </c>
      <c r="P135" s="45"/>
      <c r="Q135" s="45"/>
      <c r="R135" s="45">
        <v>46701</v>
      </c>
      <c r="S135" s="45">
        <f>S134+23001</f>
        <v>1097468</v>
      </c>
      <c r="T135" s="45">
        <v>642164</v>
      </c>
      <c r="U135" s="19">
        <f t="shared" si="46"/>
        <v>563592</v>
      </c>
      <c r="V135" s="21">
        <f t="shared" si="5"/>
        <v>78572</v>
      </c>
      <c r="W135" s="54">
        <v>0</v>
      </c>
      <c r="X135" s="21">
        <f t="shared" si="40"/>
        <v>23001</v>
      </c>
      <c r="Y135" s="21"/>
      <c r="Z135" s="21"/>
      <c r="AA135" s="21">
        <f t="shared" si="38"/>
        <v>12015</v>
      </c>
      <c r="AB135" s="21"/>
      <c r="AC135" s="21"/>
      <c r="AD135" s="21"/>
      <c r="AE135" s="21">
        <f t="shared" si="19"/>
        <v>2378.385185185185</v>
      </c>
      <c r="AF135" s="24">
        <f t="shared" si="7"/>
        <v>13.967672962378455</v>
      </c>
      <c r="AG135" s="24">
        <f t="shared" si="8"/>
        <v>8.1729369240950973</v>
      </c>
      <c r="AH135" s="24">
        <f t="shared" si="9"/>
        <v>7.5518541797611567</v>
      </c>
      <c r="AI135" s="23">
        <f t="shared" si="10"/>
        <v>0.1223550370310388</v>
      </c>
      <c r="AJ135" s="23">
        <f t="shared" si="39"/>
        <v>0.13241781106949646</v>
      </c>
      <c r="AK135" s="23">
        <f t="shared" si="21"/>
        <v>2.0667437419623024E-2</v>
      </c>
      <c r="AL135" s="32">
        <f t="shared" si="22"/>
        <v>0.15548139285939172</v>
      </c>
      <c r="AM135" s="43">
        <f t="shared" si="42"/>
        <v>21630.571428571428</v>
      </c>
      <c r="AN135" s="43">
        <f t="shared" si="43"/>
        <v>11343.571428571429</v>
      </c>
      <c r="AO135" s="44">
        <f t="shared" si="44"/>
        <v>1.9068572508028458</v>
      </c>
      <c r="AP135" s="55">
        <f t="shared" si="62"/>
        <v>7261.1365279264528</v>
      </c>
      <c r="AQ135" s="21"/>
      <c r="AR135" s="21"/>
      <c r="AS135" s="56"/>
      <c r="AT135" s="56"/>
      <c r="AU135" s="56"/>
      <c r="AV135" s="56"/>
      <c r="AW135" s="56"/>
      <c r="AX135" s="57"/>
      <c r="AY135" s="57"/>
      <c r="AZ135" s="57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57"/>
      <c r="BN135" s="57"/>
      <c r="BO135" s="29"/>
      <c r="BP135" s="29"/>
      <c r="BQ135" s="29"/>
      <c r="BR135" s="29"/>
      <c r="BS135" s="57"/>
      <c r="BT135" s="55">
        <f t="shared" si="51"/>
        <v>11343.571428571429</v>
      </c>
      <c r="BU135" s="33">
        <f t="shared" si="52"/>
        <v>0.15548139285939172</v>
      </c>
      <c r="BV135" s="30">
        <v>4009</v>
      </c>
      <c r="BW135" s="30">
        <v>275</v>
      </c>
      <c r="BX135" s="43">
        <f t="shared" si="53"/>
        <v>3947</v>
      </c>
      <c r="BY135" s="33">
        <f t="shared" si="54"/>
        <v>6.8595659765527561E-2</v>
      </c>
      <c r="BZ135" s="33">
        <f t="shared" si="55"/>
        <v>7.9264540880958412E-2</v>
      </c>
      <c r="CA135" s="43">
        <f t="shared" si="56"/>
        <v>8006</v>
      </c>
      <c r="CB135" s="43">
        <f t="shared" si="57"/>
        <v>1316</v>
      </c>
      <c r="CC135" s="43">
        <f t="shared" si="58"/>
        <v>7396.5714285714284</v>
      </c>
      <c r="CD135" s="33">
        <f t="shared" si="59"/>
        <v>0.16437671746190358</v>
      </c>
      <c r="CE135" s="33">
        <f t="shared" si="60"/>
        <v>0.19615265760197775</v>
      </c>
      <c r="CF135" s="33">
        <f t="shared" si="31"/>
        <v>6.5003897116134066E-2</v>
      </c>
      <c r="CG135" s="27"/>
      <c r="CH135" s="27"/>
      <c r="CI135" s="27"/>
      <c r="CJ135" s="27"/>
      <c r="CK135" s="27"/>
      <c r="CL135" s="27"/>
      <c r="CM135" s="27"/>
      <c r="CN135" s="27"/>
      <c r="CO135" s="27"/>
    </row>
    <row r="136" spans="1:93" ht="13">
      <c r="A136" s="18">
        <v>44027</v>
      </c>
      <c r="B136" s="19">
        <f t="shared" si="49"/>
        <v>1522</v>
      </c>
      <c r="C136" s="52"/>
      <c r="D136" s="52"/>
      <c r="E136" s="53">
        <v>80094</v>
      </c>
      <c r="F136" s="21">
        <f t="shared" si="26"/>
        <v>37247</v>
      </c>
      <c r="G136" s="22">
        <f t="shared" si="1"/>
        <v>0.46504107673483658</v>
      </c>
      <c r="H136" s="19">
        <f t="shared" si="50"/>
        <v>1414</v>
      </c>
      <c r="I136" s="53">
        <v>39050</v>
      </c>
      <c r="J136" s="22">
        <f t="shared" si="2"/>
        <v>0.48755212625165428</v>
      </c>
      <c r="K136" s="22">
        <f t="shared" si="17"/>
        <v>0.91138236049198307</v>
      </c>
      <c r="L136" s="19">
        <f t="shared" si="36"/>
        <v>87</v>
      </c>
      <c r="M136" s="53">
        <v>3797</v>
      </c>
      <c r="N136" s="23">
        <f t="shared" ca="1" si="15"/>
        <v>4.7406797013509125E-2</v>
      </c>
      <c r="O136" s="22">
        <f t="shared" si="18"/>
        <v>8.861763950801689E-2</v>
      </c>
      <c r="P136" s="45"/>
      <c r="Q136" s="45"/>
      <c r="R136" s="45">
        <v>47859</v>
      </c>
      <c r="S136" s="45">
        <f>S135+24871</f>
        <v>1122339</v>
      </c>
      <c r="T136" s="45">
        <v>657655</v>
      </c>
      <c r="U136" s="19">
        <f t="shared" si="46"/>
        <v>577561</v>
      </c>
      <c r="V136" s="21">
        <f t="shared" si="5"/>
        <v>80094</v>
      </c>
      <c r="W136" s="54">
        <v>0</v>
      </c>
      <c r="X136" s="21">
        <f t="shared" si="40"/>
        <v>24871</v>
      </c>
      <c r="Y136" s="21"/>
      <c r="Z136" s="21"/>
      <c r="AA136" s="21">
        <f t="shared" si="38"/>
        <v>15491</v>
      </c>
      <c r="AB136" s="21"/>
      <c r="AC136" s="21"/>
      <c r="AD136" s="21"/>
      <c r="AE136" s="21">
        <f t="shared" si="19"/>
        <v>2435.7592592592591</v>
      </c>
      <c r="AF136" s="24">
        <f t="shared" si="7"/>
        <v>14.012772492321522</v>
      </c>
      <c r="AG136" s="24">
        <f t="shared" si="8"/>
        <v>8.2110395285539486</v>
      </c>
      <c r="AH136" s="24">
        <f t="shared" si="9"/>
        <v>10.178055190538764</v>
      </c>
      <c r="AI136" s="23">
        <f t="shared" si="10"/>
        <v>0.12178725927728064</v>
      </c>
      <c r="AJ136" s="23">
        <f t="shared" si="39"/>
        <v>9.8250597120908917E-2</v>
      </c>
      <c r="AK136" s="23">
        <f t="shared" si="21"/>
        <v>1.9370768212594817E-2</v>
      </c>
      <c r="AL136" s="32">
        <f t="shared" si="22"/>
        <v>0.14631205932853542</v>
      </c>
      <c r="AM136" s="43">
        <f t="shared" si="42"/>
        <v>22014.571428571428</v>
      </c>
      <c r="AN136" s="43">
        <f t="shared" si="43"/>
        <v>11731.285714285714</v>
      </c>
      <c r="AO136" s="44">
        <f t="shared" si="44"/>
        <v>1.8765693688427769</v>
      </c>
      <c r="AP136" s="55">
        <f t="shared" si="62"/>
        <v>7002.3488474043761</v>
      </c>
      <c r="AQ136" s="21"/>
      <c r="AR136" s="21"/>
      <c r="AS136" s="56"/>
      <c r="AT136" s="56"/>
      <c r="AU136" s="56"/>
      <c r="AV136" s="56"/>
      <c r="AW136" s="56"/>
      <c r="AX136" s="57"/>
      <c r="AY136" s="57"/>
      <c r="AZ136" s="57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57"/>
      <c r="BN136" s="57"/>
      <c r="BO136" s="29"/>
      <c r="BP136" s="29"/>
      <c r="BQ136" s="29"/>
      <c r="BR136" s="29"/>
      <c r="BS136" s="57"/>
      <c r="BT136" s="55">
        <f t="shared" si="51"/>
        <v>11731.285714285714</v>
      </c>
      <c r="BU136" s="33">
        <f t="shared" si="52"/>
        <v>0.14631205932853542</v>
      </c>
      <c r="BV136" s="30">
        <v>4519</v>
      </c>
      <c r="BW136" s="30">
        <v>258</v>
      </c>
      <c r="BX136" s="43">
        <f t="shared" si="53"/>
        <v>4135.1428571428569</v>
      </c>
      <c r="BY136" s="33">
        <f t="shared" si="54"/>
        <v>5.7092277052445232E-2</v>
      </c>
      <c r="BZ136" s="33">
        <f t="shared" si="55"/>
        <v>7.2687072479789949E-2</v>
      </c>
      <c r="CA136" s="43">
        <f t="shared" si="56"/>
        <v>10972</v>
      </c>
      <c r="CB136" s="43">
        <f t="shared" si="57"/>
        <v>1264</v>
      </c>
      <c r="CC136" s="43">
        <f t="shared" si="58"/>
        <v>7596.1428571428569</v>
      </c>
      <c r="CD136" s="33">
        <f t="shared" si="59"/>
        <v>0.11520233321181189</v>
      </c>
      <c r="CE136" s="33">
        <f t="shared" si="60"/>
        <v>0.18639158971658548</v>
      </c>
      <c r="CF136" s="33">
        <f t="shared" si="31"/>
        <v>6.413972500929023E-2</v>
      </c>
      <c r="CG136" s="27"/>
      <c r="CH136" s="27"/>
      <c r="CI136" s="27"/>
      <c r="CJ136" s="27"/>
      <c r="CK136" s="27"/>
      <c r="CL136" s="27"/>
      <c r="CM136" s="27"/>
      <c r="CN136" s="27"/>
      <c r="CO136" s="27"/>
    </row>
    <row r="137" spans="1:93" ht="13">
      <c r="A137" s="18">
        <v>44028</v>
      </c>
      <c r="B137" s="19">
        <f t="shared" si="49"/>
        <v>1574</v>
      </c>
      <c r="C137" s="52"/>
      <c r="D137" s="52"/>
      <c r="E137" s="53">
        <v>81668</v>
      </c>
      <c r="F137" s="21">
        <f t="shared" si="26"/>
        <v>37450</v>
      </c>
      <c r="G137" s="22">
        <f t="shared" si="1"/>
        <v>0.45856394181319488</v>
      </c>
      <c r="H137" s="19">
        <f t="shared" si="50"/>
        <v>1295</v>
      </c>
      <c r="I137" s="53">
        <v>40345</v>
      </c>
      <c r="J137" s="22">
        <f t="shared" si="2"/>
        <v>0.4940123426556301</v>
      </c>
      <c r="K137" s="22">
        <f t="shared" si="17"/>
        <v>0.91241123524356593</v>
      </c>
      <c r="L137" s="19">
        <f t="shared" si="36"/>
        <v>76</v>
      </c>
      <c r="M137" s="53">
        <v>3873</v>
      </c>
      <c r="N137" s="23">
        <f t="shared" ca="1" si="15"/>
        <v>4.7423715531174998E-2</v>
      </c>
      <c r="O137" s="22">
        <f t="shared" si="18"/>
        <v>8.7588764756434026E-2</v>
      </c>
      <c r="P137" s="45"/>
      <c r="Q137" s="45"/>
      <c r="R137" s="45">
        <v>46727</v>
      </c>
      <c r="S137" s="45">
        <f>S136+23947</f>
        <v>1146286</v>
      </c>
      <c r="T137" s="45">
        <v>669811</v>
      </c>
      <c r="U137" s="19">
        <f t="shared" si="46"/>
        <v>588143</v>
      </c>
      <c r="V137" s="21">
        <f t="shared" si="5"/>
        <v>81668</v>
      </c>
      <c r="W137" s="54">
        <v>0</v>
      </c>
      <c r="X137" s="21">
        <f t="shared" si="40"/>
        <v>23947</v>
      </c>
      <c r="Y137" s="21"/>
      <c r="Z137" s="21"/>
      <c r="AA137" s="21">
        <f t="shared" si="38"/>
        <v>12156</v>
      </c>
      <c r="AB137" s="21"/>
      <c r="AC137" s="21"/>
      <c r="AD137" s="21"/>
      <c r="AE137" s="21">
        <f t="shared" si="19"/>
        <v>2480.7814814814815</v>
      </c>
      <c r="AF137" s="24">
        <f t="shared" si="7"/>
        <v>14.03592594406622</v>
      </c>
      <c r="AG137" s="24">
        <f t="shared" si="8"/>
        <v>8.2016334427193023</v>
      </c>
      <c r="AH137" s="24">
        <f t="shared" si="9"/>
        <v>7.7229987293519695</v>
      </c>
      <c r="AI137" s="23">
        <f t="shared" si="10"/>
        <v>0.12192693162698134</v>
      </c>
      <c r="AJ137" s="23">
        <f t="shared" si="39"/>
        <v>0.12948338269167489</v>
      </c>
      <c r="AK137" s="23">
        <f t="shared" si="21"/>
        <v>1.9651909006916872E-2</v>
      </c>
      <c r="AL137" s="32">
        <f t="shared" si="22"/>
        <v>0.13375585763051964</v>
      </c>
      <c r="AM137" s="43">
        <f t="shared" si="42"/>
        <v>22031</v>
      </c>
      <c r="AN137" s="43">
        <f t="shared" si="43"/>
        <v>11675.857142857143</v>
      </c>
      <c r="AO137" s="44">
        <f t="shared" si="44"/>
        <v>1.8868850252658109</v>
      </c>
      <c r="AP137" s="55">
        <f t="shared" si="62"/>
        <v>6250.0099595012916</v>
      </c>
      <c r="AQ137" s="21"/>
      <c r="AR137" s="21"/>
      <c r="AS137" s="56"/>
      <c r="AT137" s="56"/>
      <c r="AU137" s="56"/>
      <c r="AV137" s="56"/>
      <c r="AW137" s="56"/>
      <c r="AX137" s="57"/>
      <c r="AY137" s="57"/>
      <c r="AZ137" s="57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57"/>
      <c r="BN137" s="57"/>
      <c r="BO137" s="29"/>
      <c r="BP137" s="29"/>
      <c r="BQ137" s="29"/>
      <c r="BR137" s="29"/>
      <c r="BS137" s="57"/>
      <c r="BT137" s="55">
        <f t="shared" si="51"/>
        <v>11675.857142857143</v>
      </c>
      <c r="BU137" s="33">
        <f t="shared" si="52"/>
        <v>0.13375585763051964</v>
      </c>
      <c r="BV137" s="30">
        <v>4199</v>
      </c>
      <c r="BW137" s="30">
        <v>304</v>
      </c>
      <c r="BX137" s="43">
        <f t="shared" si="53"/>
        <v>4115.8571428571431</v>
      </c>
      <c r="BY137" s="33">
        <f t="shared" si="54"/>
        <v>7.2398190045248875E-2</v>
      </c>
      <c r="BZ137" s="33">
        <f t="shared" si="55"/>
        <v>7.3409461663947795E-2</v>
      </c>
      <c r="CA137" s="43">
        <f t="shared" si="56"/>
        <v>7957</v>
      </c>
      <c r="CB137" s="43">
        <f t="shared" si="57"/>
        <v>1270</v>
      </c>
      <c r="CC137" s="43">
        <f t="shared" si="58"/>
        <v>7560</v>
      </c>
      <c r="CD137" s="33">
        <f t="shared" si="59"/>
        <v>0.15960789242176701</v>
      </c>
      <c r="CE137" s="33">
        <f t="shared" si="60"/>
        <v>0.16660997732426303</v>
      </c>
      <c r="CF137" s="33">
        <f t="shared" si="31"/>
        <v>6.4775551981283819E-2</v>
      </c>
      <c r="CG137" s="27"/>
      <c r="CH137" s="27"/>
      <c r="CI137" s="27"/>
      <c r="CJ137" s="27"/>
      <c r="CK137" s="27"/>
      <c r="CL137" s="27"/>
      <c r="CM137" s="27"/>
      <c r="CN137" s="27"/>
      <c r="CO137" s="27"/>
    </row>
    <row r="138" spans="1:93" ht="13">
      <c r="A138" s="18">
        <v>44029</v>
      </c>
      <c r="B138" s="19">
        <f t="shared" si="49"/>
        <v>1462</v>
      </c>
      <c r="C138" s="52"/>
      <c r="D138" s="52"/>
      <c r="E138" s="53">
        <v>83130</v>
      </c>
      <c r="F138" s="21">
        <f t="shared" si="26"/>
        <v>37339</v>
      </c>
      <c r="G138" s="22">
        <f t="shared" si="1"/>
        <v>0.4491639600625526</v>
      </c>
      <c r="H138" s="19">
        <f t="shared" si="50"/>
        <v>1489</v>
      </c>
      <c r="I138" s="53">
        <v>41834</v>
      </c>
      <c r="J138" s="22">
        <f t="shared" si="2"/>
        <v>0.50323589558522797</v>
      </c>
      <c r="K138" s="22">
        <f t="shared" si="17"/>
        <v>0.91358563909938639</v>
      </c>
      <c r="L138" s="19">
        <f t="shared" si="36"/>
        <v>84</v>
      </c>
      <c r="M138" s="53">
        <v>3957</v>
      </c>
      <c r="N138" s="23">
        <f t="shared" ca="1" si="15"/>
        <v>4.7600144352219417E-2</v>
      </c>
      <c r="O138" s="22">
        <f t="shared" si="18"/>
        <v>8.6414360900613663E-2</v>
      </c>
      <c r="P138" s="45"/>
      <c r="Q138" s="45"/>
      <c r="R138" s="45">
        <v>46493</v>
      </c>
      <c r="S138" s="45">
        <f>S137+29176</f>
        <v>1175462</v>
      </c>
      <c r="T138" s="45">
        <v>683805</v>
      </c>
      <c r="U138" s="19">
        <f t="shared" si="46"/>
        <v>600675</v>
      </c>
      <c r="V138" s="21">
        <f t="shared" si="5"/>
        <v>83130</v>
      </c>
      <c r="W138" s="54">
        <v>0</v>
      </c>
      <c r="X138" s="21">
        <f t="shared" si="40"/>
        <v>29176</v>
      </c>
      <c r="Y138" s="21"/>
      <c r="Z138" s="21"/>
      <c r="AA138" s="21">
        <f t="shared" si="38"/>
        <v>13994</v>
      </c>
      <c r="AB138" s="21"/>
      <c r="AC138" s="21"/>
      <c r="AD138" s="21"/>
      <c r="AE138" s="21">
        <f t="shared" si="19"/>
        <v>2532.6111111111113</v>
      </c>
      <c r="AF138" s="24">
        <f t="shared" si="7"/>
        <v>14.140045711536148</v>
      </c>
      <c r="AG138" s="24">
        <f t="shared" si="8"/>
        <v>8.2257307831107909</v>
      </c>
      <c r="AH138" s="24">
        <f t="shared" si="9"/>
        <v>9.5718194254445965</v>
      </c>
      <c r="AI138" s="23">
        <f t="shared" si="10"/>
        <v>0.12156974576085287</v>
      </c>
      <c r="AJ138" s="23">
        <f t="shared" si="39"/>
        <v>0.10447334571959412</v>
      </c>
      <c r="AK138" s="23">
        <f t="shared" si="21"/>
        <v>1.7901748542880933E-2</v>
      </c>
      <c r="AL138" s="32">
        <f t="shared" si="22"/>
        <v>0.12489430950809038</v>
      </c>
      <c r="AM138" s="43">
        <f t="shared" si="42"/>
        <v>22826.285714285714</v>
      </c>
      <c r="AN138" s="43">
        <f t="shared" si="43"/>
        <v>12333.857142857143</v>
      </c>
      <c r="AO138" s="44">
        <f t="shared" si="44"/>
        <v>1.8507013215654933</v>
      </c>
      <c r="AP138" s="55">
        <f t="shared" si="62"/>
        <v>5806.7111319596461</v>
      </c>
      <c r="AQ138" s="21"/>
      <c r="AR138" s="21"/>
      <c r="AS138" s="56"/>
      <c r="AT138" s="56"/>
      <c r="AU138" s="56"/>
      <c r="AV138" s="56"/>
      <c r="AW138" s="56"/>
      <c r="AX138" s="57"/>
      <c r="AY138" s="57"/>
      <c r="AZ138" s="57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57"/>
      <c r="BN138" s="57"/>
      <c r="BO138" s="29"/>
      <c r="BP138" s="29"/>
      <c r="BQ138" s="29"/>
      <c r="BR138" s="29"/>
      <c r="BS138" s="57"/>
      <c r="BT138" s="55">
        <f t="shared" si="51"/>
        <v>12333.857142857143</v>
      </c>
      <c r="BU138" s="33">
        <f t="shared" si="52"/>
        <v>0.12489430950809038</v>
      </c>
      <c r="BV138" s="30">
        <v>4875</v>
      </c>
      <c r="BW138" s="30">
        <v>231</v>
      </c>
      <c r="BX138" s="43">
        <f t="shared" si="53"/>
        <v>4172.2857142857147</v>
      </c>
      <c r="BY138" s="33">
        <f t="shared" si="54"/>
        <v>4.7384615384615386E-2</v>
      </c>
      <c r="BZ138" s="33">
        <f t="shared" si="55"/>
        <v>7.2245429021433952E-2</v>
      </c>
      <c r="CA138" s="43">
        <f t="shared" si="56"/>
        <v>9119</v>
      </c>
      <c r="CB138" s="43">
        <f t="shared" si="57"/>
        <v>1231</v>
      </c>
      <c r="CC138" s="43">
        <f t="shared" si="58"/>
        <v>8161.5714285714284</v>
      </c>
      <c r="CD138" s="33">
        <f t="shared" si="59"/>
        <v>0.13499287202544138</v>
      </c>
      <c r="CE138" s="33">
        <f t="shared" si="60"/>
        <v>0.15180900036757627</v>
      </c>
      <c r="CF138" s="33">
        <f t="shared" si="31"/>
        <v>6.4559091546333935E-2</v>
      </c>
      <c r="CG138" s="27"/>
      <c r="CH138" s="27"/>
      <c r="CI138" s="27"/>
      <c r="CJ138" s="27"/>
      <c r="CK138" s="27"/>
      <c r="CL138" s="27"/>
      <c r="CM138" s="27"/>
      <c r="CN138" s="27"/>
      <c r="CO138" s="27"/>
    </row>
    <row r="139" spans="1:93" ht="13">
      <c r="A139" s="18">
        <v>44030</v>
      </c>
      <c r="B139" s="19">
        <f t="shared" si="49"/>
        <v>1752</v>
      </c>
      <c r="C139" s="52"/>
      <c r="D139" s="52"/>
      <c r="E139" s="53">
        <v>84882</v>
      </c>
      <c r="F139" s="21">
        <f t="shared" si="26"/>
        <v>37598</v>
      </c>
      <c r="G139" s="22">
        <f t="shared" si="1"/>
        <v>0.4429443227068165</v>
      </c>
      <c r="H139" s="19">
        <f t="shared" si="50"/>
        <v>1434</v>
      </c>
      <c r="I139" s="53">
        <f>I138+1434</f>
        <v>43268</v>
      </c>
      <c r="J139" s="22">
        <f t="shared" si="2"/>
        <v>0.50974293725407038</v>
      </c>
      <c r="K139" s="22">
        <f t="shared" si="17"/>
        <v>0.91506640724135013</v>
      </c>
      <c r="L139" s="19">
        <f t="shared" si="36"/>
        <v>59</v>
      </c>
      <c r="M139" s="53">
        <f>M138+59</f>
        <v>4016</v>
      </c>
      <c r="N139" s="23">
        <f t="shared" ca="1" si="15"/>
        <v>4.7312740039113121E-2</v>
      </c>
      <c r="O139" s="22">
        <f t="shared" si="18"/>
        <v>8.4933592758649867E-2</v>
      </c>
      <c r="P139" s="45"/>
      <c r="Q139" s="45"/>
      <c r="R139" s="45">
        <v>37593</v>
      </c>
      <c r="S139" s="45">
        <f>S138+25552</f>
        <v>1201014</v>
      </c>
      <c r="T139" s="45">
        <v>697043</v>
      </c>
      <c r="U139" s="19">
        <f t="shared" si="46"/>
        <v>612161</v>
      </c>
      <c r="V139" s="21">
        <f t="shared" si="5"/>
        <v>84882</v>
      </c>
      <c r="W139" s="54">
        <v>0</v>
      </c>
      <c r="X139" s="21">
        <f t="shared" si="40"/>
        <v>25552</v>
      </c>
      <c r="Y139" s="21"/>
      <c r="Z139" s="21"/>
      <c r="AA139" s="21">
        <f t="shared" si="38"/>
        <v>13238</v>
      </c>
      <c r="AB139" s="21"/>
      <c r="AC139" s="21"/>
      <c r="AD139" s="21"/>
      <c r="AE139" s="21">
        <f t="shared" si="19"/>
        <v>2581.640740740741</v>
      </c>
      <c r="AF139" s="24">
        <f t="shared" si="7"/>
        <v>14.149218915671167</v>
      </c>
      <c r="AG139" s="24">
        <f t="shared" si="8"/>
        <v>8.2119059400108387</v>
      </c>
      <c r="AH139" s="24">
        <f t="shared" si="9"/>
        <v>7.5559360730593603</v>
      </c>
      <c r="AI139" s="23">
        <f t="shared" si="10"/>
        <v>0.12177440990010659</v>
      </c>
      <c r="AJ139" s="23">
        <f t="shared" si="39"/>
        <v>0.13234627587248829</v>
      </c>
      <c r="AK139" s="23">
        <f t="shared" si="21"/>
        <v>2.1075424034644533E-2</v>
      </c>
      <c r="AL139" s="32">
        <f t="shared" si="22"/>
        <v>0.12494537090281771</v>
      </c>
      <c r="AM139" s="43">
        <f t="shared" si="42"/>
        <v>23146.571428571428</v>
      </c>
      <c r="AN139" s="43">
        <f t="shared" si="43"/>
        <v>12421.428571428571</v>
      </c>
      <c r="AO139" s="44">
        <f t="shared" si="44"/>
        <v>1.863438757906843</v>
      </c>
      <c r="AP139" s="55">
        <f t="shared" si="62"/>
        <v>4697.0713283496261</v>
      </c>
      <c r="AQ139" s="21"/>
      <c r="AR139" s="21"/>
      <c r="AS139" s="56"/>
      <c r="AT139" s="56"/>
      <c r="AU139" s="56"/>
      <c r="AV139" s="56"/>
      <c r="AW139" s="56"/>
      <c r="AX139" s="57"/>
      <c r="AY139" s="57"/>
      <c r="AZ139" s="57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57"/>
      <c r="BN139" s="57"/>
      <c r="BO139" s="29"/>
      <c r="BP139" s="29"/>
      <c r="BQ139" s="29"/>
      <c r="BR139" s="29"/>
      <c r="BS139" s="57"/>
      <c r="BT139" s="55">
        <f t="shared" si="51"/>
        <v>12421.428571428571</v>
      </c>
      <c r="BU139" s="33">
        <f t="shared" si="52"/>
        <v>0.12494537090281771</v>
      </c>
      <c r="BV139" s="30">
        <v>6267</v>
      </c>
      <c r="BW139" s="30">
        <v>331</v>
      </c>
      <c r="BX139" s="43">
        <f t="shared" si="53"/>
        <v>4369</v>
      </c>
      <c r="BY139" s="33">
        <f t="shared" si="54"/>
        <v>5.2816339556406577E-2</v>
      </c>
      <c r="BZ139" s="33">
        <f t="shared" si="55"/>
        <v>6.8077036261975601E-2</v>
      </c>
      <c r="CA139" s="43">
        <f t="shared" si="56"/>
        <v>6971</v>
      </c>
      <c r="CB139" s="43">
        <f t="shared" si="57"/>
        <v>1421</v>
      </c>
      <c r="CC139" s="43">
        <f t="shared" si="58"/>
        <v>8052.4285714285716</v>
      </c>
      <c r="CD139" s="33">
        <f t="shared" si="59"/>
        <v>0.2038444986372113</v>
      </c>
      <c r="CE139" s="33">
        <f t="shared" si="60"/>
        <v>0.15580037965476254</v>
      </c>
      <c r="CF139" s="33">
        <f t="shared" si="31"/>
        <v>6.1598777327397172E-2</v>
      </c>
      <c r="CG139" s="27"/>
      <c r="CH139" s="27"/>
      <c r="CI139" s="27"/>
      <c r="CJ139" s="27"/>
      <c r="CK139" s="27"/>
      <c r="CL139" s="27"/>
      <c r="CM139" s="27"/>
      <c r="CN139" s="27"/>
      <c r="CO139" s="27"/>
    </row>
    <row r="140" spans="1:93" ht="13">
      <c r="A140" s="18">
        <v>44031</v>
      </c>
      <c r="B140" s="19">
        <f t="shared" si="49"/>
        <v>1639</v>
      </c>
      <c r="C140" s="52"/>
      <c r="D140" s="52"/>
      <c r="E140" s="53">
        <v>86521</v>
      </c>
      <c r="F140" s="21">
        <f t="shared" si="26"/>
        <v>36977</v>
      </c>
      <c r="G140" s="22">
        <f t="shared" si="1"/>
        <v>0.427376012759908</v>
      </c>
      <c r="H140" s="19">
        <f t="shared" si="50"/>
        <v>2133</v>
      </c>
      <c r="I140" s="53">
        <v>45401</v>
      </c>
      <c r="J140" s="22">
        <f t="shared" si="2"/>
        <v>0.52473965857999794</v>
      </c>
      <c r="K140" s="22">
        <f t="shared" si="17"/>
        <v>0.91637736153721949</v>
      </c>
      <c r="L140" s="19">
        <f t="shared" si="36"/>
        <v>127</v>
      </c>
      <c r="M140" s="53">
        <v>4143</v>
      </c>
      <c r="N140" s="23">
        <f t="shared" ca="1" si="15"/>
        <v>4.788432866009408E-2</v>
      </c>
      <c r="O140" s="22">
        <f t="shared" si="18"/>
        <v>8.3622638462780563E-2</v>
      </c>
      <c r="P140" s="45"/>
      <c r="Q140" s="45"/>
      <c r="R140" s="45">
        <v>37505</v>
      </c>
      <c r="S140" s="45">
        <f>S139+20504</f>
        <v>1221518</v>
      </c>
      <c r="T140" s="45">
        <v>707238</v>
      </c>
      <c r="U140" s="19">
        <f t="shared" si="46"/>
        <v>620717</v>
      </c>
      <c r="V140" s="21">
        <f t="shared" si="5"/>
        <v>86521</v>
      </c>
      <c r="W140" s="54">
        <v>0</v>
      </c>
      <c r="X140" s="21">
        <f t="shared" si="40"/>
        <v>20504</v>
      </c>
      <c r="Y140" s="21"/>
      <c r="Z140" s="21"/>
      <c r="AA140" s="21">
        <f t="shared" si="38"/>
        <v>10195</v>
      </c>
      <c r="AB140" s="21"/>
      <c r="AC140" s="21"/>
      <c r="AD140" s="21"/>
      <c r="AE140" s="21">
        <f t="shared" si="19"/>
        <v>2619.4</v>
      </c>
      <c r="AF140" s="24">
        <f t="shared" si="7"/>
        <v>14.118167843644896</v>
      </c>
      <c r="AG140" s="24">
        <f t="shared" si="8"/>
        <v>8.1741773673443436</v>
      </c>
      <c r="AH140" s="24">
        <f t="shared" si="9"/>
        <v>6.2202562538133011</v>
      </c>
      <c r="AI140" s="23">
        <f t="shared" si="10"/>
        <v>0.12233646947703603</v>
      </c>
      <c r="AJ140" s="23">
        <f t="shared" si="39"/>
        <v>0.1607650809220206</v>
      </c>
      <c r="AK140" s="23">
        <f t="shared" si="21"/>
        <v>1.9309158596640043E-2</v>
      </c>
      <c r="AL140" s="32">
        <f t="shared" si="22"/>
        <v>0.12561664983575349</v>
      </c>
      <c r="AM140" s="43">
        <f t="shared" si="42"/>
        <v>22878.714285714286</v>
      </c>
      <c r="AN140" s="43">
        <f t="shared" si="43"/>
        <v>12307.285714285714</v>
      </c>
      <c r="AO140" s="44">
        <f t="shared" si="44"/>
        <v>1.8589569476848791</v>
      </c>
      <c r="AP140" s="55">
        <f t="shared" si="62"/>
        <v>4711.2524520899351</v>
      </c>
      <c r="AQ140" s="21"/>
      <c r="AR140" s="21"/>
      <c r="AS140" s="56"/>
      <c r="AT140" s="56"/>
      <c r="AU140" s="56"/>
      <c r="AV140" s="56"/>
      <c r="AW140" s="56"/>
      <c r="AX140" s="57"/>
      <c r="AY140" s="57"/>
      <c r="AZ140" s="57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57"/>
      <c r="BN140" s="57"/>
      <c r="BO140" s="29"/>
      <c r="BP140" s="29"/>
      <c r="BQ140" s="29"/>
      <c r="BR140" s="29"/>
      <c r="BS140" s="57"/>
      <c r="BT140" s="55">
        <f t="shared" si="51"/>
        <v>12307.285714285714</v>
      </c>
      <c r="BU140" s="33">
        <f t="shared" si="52"/>
        <v>0.12561664983575349</v>
      </c>
      <c r="BV140" s="30">
        <v>4252</v>
      </c>
      <c r="BW140" s="30">
        <v>312</v>
      </c>
      <c r="BX140" s="43">
        <f t="shared" si="53"/>
        <v>4430.5714285714284</v>
      </c>
      <c r="BY140" s="33">
        <f t="shared" si="54"/>
        <v>7.337723424270931E-2</v>
      </c>
      <c r="BZ140" s="33">
        <f t="shared" si="55"/>
        <v>6.4164570838975948E-2</v>
      </c>
      <c r="CA140" s="43">
        <f t="shared" si="56"/>
        <v>5943</v>
      </c>
      <c r="CB140" s="43">
        <f t="shared" si="57"/>
        <v>1327</v>
      </c>
      <c r="CC140" s="43">
        <f t="shared" si="58"/>
        <v>7876.7142857142853</v>
      </c>
      <c r="CD140" s="33">
        <f t="shared" si="59"/>
        <v>0.22328790173313143</v>
      </c>
      <c r="CE140" s="33">
        <f t="shared" si="60"/>
        <v>0.16018281734588388</v>
      </c>
      <c r="CF140" s="33">
        <f t="shared" si="31"/>
        <v>5.964653902798233E-2</v>
      </c>
      <c r="CG140" s="27"/>
      <c r="CH140" s="27"/>
      <c r="CI140" s="27"/>
      <c r="CJ140" s="27"/>
      <c r="CK140" s="27"/>
      <c r="CL140" s="27"/>
      <c r="CM140" s="27"/>
      <c r="CN140" s="27"/>
      <c r="CO140" s="27"/>
    </row>
    <row r="141" spans="1:93" ht="13">
      <c r="A141" s="18">
        <v>44032</v>
      </c>
      <c r="B141" s="19">
        <f t="shared" si="49"/>
        <v>1693</v>
      </c>
      <c r="C141" s="52"/>
      <c r="D141" s="52"/>
      <c r="E141" s="53">
        <v>88214</v>
      </c>
      <c r="F141" s="21">
        <f t="shared" si="26"/>
        <v>36998</v>
      </c>
      <c r="G141" s="22">
        <f t="shared" si="1"/>
        <v>0.41941188473484936</v>
      </c>
      <c r="H141" s="19">
        <f t="shared" si="50"/>
        <v>1576</v>
      </c>
      <c r="I141" s="53">
        <v>46977</v>
      </c>
      <c r="J141" s="22">
        <f t="shared" si="2"/>
        <v>0.53253451833042376</v>
      </c>
      <c r="K141" s="22">
        <f t="shared" si="17"/>
        <v>0.91723289597000934</v>
      </c>
      <c r="L141" s="19">
        <f t="shared" si="36"/>
        <v>96</v>
      </c>
      <c r="M141" s="53">
        <v>4239</v>
      </c>
      <c r="N141" s="23">
        <f t="shared" ca="1" si="15"/>
        <v>4.8053596934726911E-2</v>
      </c>
      <c r="O141" s="22">
        <f t="shared" si="18"/>
        <v>8.2767104029990629E-2</v>
      </c>
      <c r="P141" s="45"/>
      <c r="Q141" s="45"/>
      <c r="R141" s="45">
        <v>36380</v>
      </c>
      <c r="S141" s="45">
        <f>S140+14027</f>
        <v>1235545</v>
      </c>
      <c r="T141" s="45">
        <v>720497</v>
      </c>
      <c r="U141" s="19">
        <f t="shared" si="46"/>
        <v>632283</v>
      </c>
      <c r="V141" s="21">
        <f t="shared" si="5"/>
        <v>88214</v>
      </c>
      <c r="W141" s="54">
        <v>0</v>
      </c>
      <c r="X141" s="21">
        <f t="shared" si="40"/>
        <v>14027</v>
      </c>
      <c r="Y141" s="21"/>
      <c r="Z141" s="21"/>
      <c r="AA141" s="21">
        <f t="shared" si="38"/>
        <v>13259</v>
      </c>
      <c r="AB141" s="21"/>
      <c r="AC141" s="21"/>
      <c r="AD141" s="21"/>
      <c r="AE141" s="21">
        <f t="shared" si="19"/>
        <v>2668.5074074074073</v>
      </c>
      <c r="AF141" s="24">
        <f t="shared" si="7"/>
        <v>14.006223501938468</v>
      </c>
      <c r="AG141" s="24">
        <f t="shared" si="8"/>
        <v>8.1676037817126534</v>
      </c>
      <c r="AH141" s="24">
        <f t="shared" si="9"/>
        <v>7.8316597755463677</v>
      </c>
      <c r="AI141" s="23">
        <f t="shared" si="10"/>
        <v>0.12243493033281193</v>
      </c>
      <c r="AJ141" s="23">
        <f t="shared" si="39"/>
        <v>0.12768685421223319</v>
      </c>
      <c r="AK141" s="23">
        <f t="shared" si="21"/>
        <v>1.9567503842997654E-2</v>
      </c>
      <c r="AL141" s="32">
        <f t="shared" si="22"/>
        <v>0.12433036702528003</v>
      </c>
      <c r="AM141" s="43">
        <f t="shared" si="42"/>
        <v>23011.142857142859</v>
      </c>
      <c r="AN141" s="43">
        <f t="shared" si="43"/>
        <v>12906.857142857143</v>
      </c>
      <c r="AO141" s="44">
        <f t="shared" si="44"/>
        <v>1.7828618231726214</v>
      </c>
      <c r="AP141" s="55">
        <f t="shared" si="62"/>
        <v>4523.1387523796875</v>
      </c>
      <c r="AQ141" s="21"/>
      <c r="AR141" s="21"/>
      <c r="AS141" s="56"/>
      <c r="AT141" s="56"/>
      <c r="AU141" s="56"/>
      <c r="AV141" s="56"/>
      <c r="AW141" s="56"/>
      <c r="AX141" s="57"/>
      <c r="AY141" s="57"/>
      <c r="AZ141" s="57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57"/>
      <c r="BN141" s="57"/>
      <c r="BO141" s="29"/>
      <c r="BP141" s="29"/>
      <c r="BQ141" s="29"/>
      <c r="BR141" s="29"/>
      <c r="BS141" s="57"/>
      <c r="BT141" s="55">
        <f t="shared" si="51"/>
        <v>12906.857142857143</v>
      </c>
      <c r="BU141" s="33">
        <f t="shared" si="52"/>
        <v>0.12433036702528003</v>
      </c>
      <c r="BV141" s="30">
        <v>2794</v>
      </c>
      <c r="BW141" s="30">
        <v>361</v>
      </c>
      <c r="BX141" s="43">
        <f t="shared" si="53"/>
        <v>4416.4285714285716</v>
      </c>
      <c r="BY141" s="33">
        <f t="shared" si="54"/>
        <v>0.12920544022906227</v>
      </c>
      <c r="BZ141" s="33">
        <f t="shared" si="55"/>
        <v>6.7022480996280123E-2</v>
      </c>
      <c r="CA141" s="43">
        <f t="shared" si="56"/>
        <v>10465</v>
      </c>
      <c r="CB141" s="43">
        <f t="shared" si="57"/>
        <v>1332</v>
      </c>
      <c r="CC141" s="43">
        <f t="shared" si="58"/>
        <v>8490.4285714285706</v>
      </c>
      <c r="CD141" s="33">
        <f t="shared" si="59"/>
        <v>0.12728141423793599</v>
      </c>
      <c r="CE141" s="33">
        <f t="shared" si="60"/>
        <v>0.15413995591674659</v>
      </c>
      <c r="CF141" s="33">
        <f t="shared" si="31"/>
        <v>5.8506272716613905E-2</v>
      </c>
      <c r="CG141" s="27"/>
      <c r="CH141" s="27"/>
      <c r="CI141" s="27"/>
      <c r="CJ141" s="27"/>
      <c r="CK141" s="27"/>
      <c r="CL141" s="27"/>
      <c r="CM141" s="27"/>
      <c r="CN141" s="27"/>
      <c r="CO141" s="27"/>
    </row>
    <row r="142" spans="1:93" ht="13">
      <c r="A142" s="18">
        <v>44033</v>
      </c>
      <c r="B142" s="19">
        <f t="shared" si="49"/>
        <v>1655</v>
      </c>
      <c r="C142" s="52"/>
      <c r="D142" s="52"/>
      <c r="E142" s="53">
        <v>89869</v>
      </c>
      <c r="F142" s="21">
        <f t="shared" si="26"/>
        <v>37083</v>
      </c>
      <c r="G142" s="22">
        <f t="shared" si="1"/>
        <v>0.41263394496433697</v>
      </c>
      <c r="H142" s="19">
        <f t="shared" si="50"/>
        <v>1489</v>
      </c>
      <c r="I142" s="53">
        <v>48466</v>
      </c>
      <c r="J142" s="22">
        <f t="shared" si="2"/>
        <v>0.5392960865259433</v>
      </c>
      <c r="K142" s="22">
        <f t="shared" si="17"/>
        <v>0.91816011821316257</v>
      </c>
      <c r="L142" s="19">
        <f t="shared" si="36"/>
        <v>81</v>
      </c>
      <c r="M142" s="53">
        <v>4320</v>
      </c>
      <c r="N142" s="23">
        <f t="shared" ca="1" si="15"/>
        <v>4.8069968509719702E-2</v>
      </c>
      <c r="O142" s="22">
        <f t="shared" si="18"/>
        <v>8.1839881786837418E-2</v>
      </c>
      <c r="P142" s="45"/>
      <c r="Q142" s="45"/>
      <c r="R142" s="45">
        <v>44003</v>
      </c>
      <c r="S142" s="45">
        <v>1257807</v>
      </c>
      <c r="T142" s="45">
        <v>737844</v>
      </c>
      <c r="U142" s="19">
        <f t="shared" si="46"/>
        <v>647975</v>
      </c>
      <c r="V142" s="21">
        <f t="shared" si="5"/>
        <v>89869</v>
      </c>
      <c r="W142" s="54">
        <v>0</v>
      </c>
      <c r="X142" s="21">
        <f t="shared" si="40"/>
        <v>22262</v>
      </c>
      <c r="Y142" s="21"/>
      <c r="Z142" s="21"/>
      <c r="AA142" s="21">
        <f t="shared" si="38"/>
        <v>17347</v>
      </c>
      <c r="AB142" s="21"/>
      <c r="AC142" s="21"/>
      <c r="AD142" s="21"/>
      <c r="AE142" s="21">
        <f t="shared" si="19"/>
        <v>2732.7555555555555</v>
      </c>
      <c r="AF142" s="24">
        <f t="shared" si="7"/>
        <v>13.996005296598382</v>
      </c>
      <c r="AG142" s="24">
        <f t="shared" si="8"/>
        <v>8.2102170937698205</v>
      </c>
      <c r="AH142" s="24">
        <f t="shared" si="9"/>
        <v>10.481570996978851</v>
      </c>
      <c r="AI142" s="23">
        <f t="shared" si="10"/>
        <v>0.1217994589642255</v>
      </c>
      <c r="AJ142" s="23">
        <f t="shared" si="39"/>
        <v>9.5405545627486016E-2</v>
      </c>
      <c r="AK142" s="23">
        <f t="shared" si="21"/>
        <v>1.876119436824087E-2</v>
      </c>
      <c r="AL142" s="32">
        <f t="shared" si="22"/>
        <v>0.11807065217391305</v>
      </c>
      <c r="AM142" s="43">
        <f t="shared" si="42"/>
        <v>22905.571428571428</v>
      </c>
      <c r="AN142" s="43">
        <f t="shared" si="43"/>
        <v>13668.571428571429</v>
      </c>
      <c r="AO142" s="44">
        <f t="shared" si="44"/>
        <v>1.675783862876254</v>
      </c>
      <c r="AP142" s="55">
        <f t="shared" si="62"/>
        <v>5195.4629076086958</v>
      </c>
      <c r="AQ142" s="21"/>
      <c r="AR142" s="21"/>
      <c r="AS142" s="56"/>
      <c r="AT142" s="56"/>
      <c r="AU142" s="56"/>
      <c r="AV142" s="56"/>
      <c r="AW142" s="56"/>
      <c r="AX142" s="57"/>
      <c r="AY142" s="57"/>
      <c r="AZ142" s="57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57"/>
      <c r="BN142" s="57"/>
      <c r="BO142" s="29"/>
      <c r="BP142" s="29"/>
      <c r="BQ142" s="29"/>
      <c r="BR142" s="29"/>
      <c r="BS142" s="57"/>
      <c r="BT142" s="55">
        <f t="shared" si="51"/>
        <v>13668.571428571429</v>
      </c>
      <c r="BU142" s="33">
        <f t="shared" si="52"/>
        <v>0.11807065217391305</v>
      </c>
      <c r="BV142" s="30">
        <v>5230</v>
      </c>
      <c r="BW142" s="30">
        <v>441</v>
      </c>
      <c r="BX142" s="43">
        <f t="shared" si="53"/>
        <v>4590.8571428571431</v>
      </c>
      <c r="BY142" s="33">
        <f t="shared" si="54"/>
        <v>8.4321223709369023E-2</v>
      </c>
      <c r="BZ142" s="33">
        <f t="shared" si="55"/>
        <v>6.9641523525018664E-2</v>
      </c>
      <c r="CA142" s="43">
        <f t="shared" si="56"/>
        <v>12117</v>
      </c>
      <c r="CB142" s="43">
        <f t="shared" si="57"/>
        <v>1214</v>
      </c>
      <c r="CC142" s="43">
        <f t="shared" si="58"/>
        <v>9077.7142857142862</v>
      </c>
      <c r="CD142" s="33">
        <f t="shared" si="59"/>
        <v>0.10018981596104647</v>
      </c>
      <c r="CE142" s="33">
        <f t="shared" si="60"/>
        <v>0.14256263376557976</v>
      </c>
      <c r="CF142" s="33">
        <f t="shared" si="31"/>
        <v>5.7180023754312539E-2</v>
      </c>
      <c r="CG142" s="27"/>
      <c r="CH142" s="27"/>
      <c r="CI142" s="27"/>
      <c r="CJ142" s="27"/>
      <c r="CK142" s="27"/>
      <c r="CL142" s="27"/>
      <c r="CM142" s="27"/>
      <c r="CN142" s="27"/>
      <c r="CO142" s="27"/>
    </row>
    <row r="143" spans="1:93" ht="13">
      <c r="A143" s="18">
        <v>44034</v>
      </c>
      <c r="B143" s="19">
        <f t="shared" si="49"/>
        <v>1882</v>
      </c>
      <c r="C143" s="52"/>
      <c r="D143" s="52"/>
      <c r="E143" s="53">
        <v>91751</v>
      </c>
      <c r="F143" s="21">
        <f t="shared" si="26"/>
        <v>37037</v>
      </c>
      <c r="G143" s="22">
        <f t="shared" si="1"/>
        <v>0.40366862486512406</v>
      </c>
      <c r="H143" s="19">
        <f t="shared" si="50"/>
        <v>1789</v>
      </c>
      <c r="I143" s="53">
        <v>50255</v>
      </c>
      <c r="J143" s="22">
        <f t="shared" si="2"/>
        <v>0.54773244978256364</v>
      </c>
      <c r="K143" s="22">
        <f t="shared" si="17"/>
        <v>0.91850349087984795</v>
      </c>
      <c r="L143" s="19">
        <f t="shared" si="36"/>
        <v>139</v>
      </c>
      <c r="M143" s="53">
        <v>4459</v>
      </c>
      <c r="N143" s="23">
        <f t="shared" ca="1" si="15"/>
        <v>4.8598925352312236E-2</v>
      </c>
      <c r="O143" s="22">
        <f t="shared" si="18"/>
        <v>8.1496509120152064E-2</v>
      </c>
      <c r="P143" s="45"/>
      <c r="Q143" s="45"/>
      <c r="R143" s="45">
        <v>44222</v>
      </c>
      <c r="S143" s="45">
        <f>S142+25302</f>
        <v>1283109</v>
      </c>
      <c r="T143" s="45">
        <v>749626</v>
      </c>
      <c r="U143" s="19">
        <f t="shared" si="46"/>
        <v>657875</v>
      </c>
      <c r="V143" s="21">
        <f t="shared" si="5"/>
        <v>91751</v>
      </c>
      <c r="W143" s="54">
        <v>0</v>
      </c>
      <c r="X143" s="21">
        <f t="shared" si="40"/>
        <v>25302</v>
      </c>
      <c r="Y143" s="21"/>
      <c r="Z143" s="21"/>
      <c r="AA143" s="21">
        <f t="shared" si="38"/>
        <v>11782</v>
      </c>
      <c r="AB143" s="21"/>
      <c r="AC143" s="21"/>
      <c r="AD143" s="21"/>
      <c r="AE143" s="21">
        <f t="shared" si="19"/>
        <v>2776.3925925925928</v>
      </c>
      <c r="AF143" s="24">
        <f t="shared" si="7"/>
        <v>13.984686815402556</v>
      </c>
      <c r="AG143" s="24">
        <f t="shared" si="8"/>
        <v>8.1702215779664531</v>
      </c>
      <c r="AH143" s="24">
        <f t="shared" si="9"/>
        <v>6.2603613177470772</v>
      </c>
      <c r="AI143" s="23">
        <f t="shared" si="10"/>
        <v>0.12239570132305977</v>
      </c>
      <c r="AJ143" s="23">
        <f t="shared" si="39"/>
        <v>0.15973518927177049</v>
      </c>
      <c r="AK143" s="23">
        <f t="shared" si="21"/>
        <v>2.0941592762799187E-2</v>
      </c>
      <c r="AL143" s="32">
        <f t="shared" si="22"/>
        <v>0.12674647443215797</v>
      </c>
      <c r="AM143" s="43">
        <f t="shared" si="42"/>
        <v>22967.142857142859</v>
      </c>
      <c r="AN143" s="43">
        <f t="shared" si="43"/>
        <v>13138.714285714286</v>
      </c>
      <c r="AO143" s="44">
        <f t="shared" si="44"/>
        <v>1.748051016081156</v>
      </c>
      <c r="AP143" s="55">
        <f t="shared" si="62"/>
        <v>5604.9825923388898</v>
      </c>
      <c r="AQ143" s="21"/>
      <c r="AR143" s="21"/>
      <c r="AS143" s="56"/>
      <c r="AT143" s="56"/>
      <c r="AU143" s="56"/>
      <c r="AV143" s="56"/>
      <c r="AW143" s="56"/>
      <c r="AX143" s="57"/>
      <c r="AY143" s="57"/>
      <c r="AZ143" s="57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57"/>
      <c r="BN143" s="57"/>
      <c r="BO143" s="29"/>
      <c r="BP143" s="29"/>
      <c r="BQ143" s="29"/>
      <c r="BR143" s="29"/>
      <c r="BS143" s="57"/>
      <c r="BT143" s="55">
        <f t="shared" si="51"/>
        <v>13138.714285714286</v>
      </c>
      <c r="BU143" s="33">
        <f t="shared" si="52"/>
        <v>0.12674647443215797</v>
      </c>
      <c r="BV143" s="30">
        <v>4879</v>
      </c>
      <c r="BW143" s="30">
        <v>382</v>
      </c>
      <c r="BX143" s="43">
        <f t="shared" si="53"/>
        <v>4642.2857142857147</v>
      </c>
      <c r="BY143" s="33">
        <f t="shared" si="54"/>
        <v>7.8294732527157199E-2</v>
      </c>
      <c r="BZ143" s="33">
        <f t="shared" si="55"/>
        <v>7.2685869030034461E-2</v>
      </c>
      <c r="CA143" s="43">
        <f t="shared" si="56"/>
        <v>6903</v>
      </c>
      <c r="CB143" s="43">
        <f t="shared" si="57"/>
        <v>1500</v>
      </c>
      <c r="CC143" s="43">
        <f t="shared" si="58"/>
        <v>8496.4285714285706</v>
      </c>
      <c r="CD143" s="33">
        <f t="shared" si="59"/>
        <v>0.21729682746631898</v>
      </c>
      <c r="CE143" s="33">
        <f t="shared" si="60"/>
        <v>0.15628415300546447</v>
      </c>
      <c r="CF143" s="33">
        <f t="shared" si="31"/>
        <v>5.8918050348152118E-2</v>
      </c>
      <c r="CG143" s="27"/>
      <c r="CH143" s="27"/>
      <c r="CI143" s="27"/>
      <c r="CJ143" s="27"/>
      <c r="CK143" s="27"/>
      <c r="CL143" s="27"/>
      <c r="CM143" s="27"/>
      <c r="CN143" s="27"/>
      <c r="CO143" s="27"/>
    </row>
    <row r="144" spans="1:93" ht="13">
      <c r="A144" s="18">
        <v>44035</v>
      </c>
      <c r="B144" s="19">
        <f t="shared" si="49"/>
        <v>1906</v>
      </c>
      <c r="C144" s="52"/>
      <c r="D144" s="52"/>
      <c r="E144" s="53">
        <v>93657</v>
      </c>
      <c r="F144" s="21">
        <f t="shared" si="26"/>
        <v>36917</v>
      </c>
      <c r="G144" s="22">
        <f t="shared" si="1"/>
        <v>0.39417235230682168</v>
      </c>
      <c r="H144" s="19">
        <f t="shared" si="50"/>
        <v>1909</v>
      </c>
      <c r="I144" s="53">
        <v>52164</v>
      </c>
      <c r="J144" s="22">
        <f t="shared" si="2"/>
        <v>0.55696851276466253</v>
      </c>
      <c r="K144" s="22">
        <f t="shared" si="17"/>
        <v>0.91935142756432853</v>
      </c>
      <c r="L144" s="19">
        <f t="shared" si="36"/>
        <v>117</v>
      </c>
      <c r="M144" s="53">
        <v>4576</v>
      </c>
      <c r="N144" s="23">
        <f t="shared" ca="1" si="15"/>
        <v>4.8859134928515756E-2</v>
      </c>
      <c r="O144" s="22">
        <f t="shared" si="18"/>
        <v>8.0648572435671487E-2</v>
      </c>
      <c r="P144" s="45"/>
      <c r="Q144" s="45"/>
      <c r="R144" s="45">
        <v>47756</v>
      </c>
      <c r="S144" s="45">
        <f>S143+27815</f>
        <v>1310924</v>
      </c>
      <c r="T144" s="45">
        <v>762957</v>
      </c>
      <c r="U144" s="19">
        <f t="shared" si="46"/>
        <v>669300</v>
      </c>
      <c r="V144" s="21">
        <f t="shared" si="5"/>
        <v>93657</v>
      </c>
      <c r="W144" s="54">
        <v>0</v>
      </c>
      <c r="X144" s="21">
        <f t="shared" si="40"/>
        <v>27815</v>
      </c>
      <c r="Y144" s="21"/>
      <c r="Z144" s="21"/>
      <c r="AA144" s="21">
        <f t="shared" si="38"/>
        <v>13331</v>
      </c>
      <c r="AB144" s="21"/>
      <c r="AC144" s="21"/>
      <c r="AD144" s="21"/>
      <c r="AE144" s="21">
        <f t="shared" si="19"/>
        <v>2825.7666666666669</v>
      </c>
      <c r="AF144" s="24">
        <f t="shared" si="7"/>
        <v>13.997074431169054</v>
      </c>
      <c r="AG144" s="24">
        <f t="shared" si="8"/>
        <v>8.1462891188058553</v>
      </c>
      <c r="AH144" s="24">
        <f t="shared" si="9"/>
        <v>6.9942287513116472</v>
      </c>
      <c r="AI144" s="23">
        <f t="shared" si="10"/>
        <v>0.12275527978640999</v>
      </c>
      <c r="AJ144" s="23">
        <f t="shared" si="39"/>
        <v>0.14297502062861001</v>
      </c>
      <c r="AK144" s="23">
        <f t="shared" si="21"/>
        <v>2.0773615546424561E-2</v>
      </c>
      <c r="AL144" s="32">
        <f t="shared" si="22"/>
        <v>0.12871191462864751</v>
      </c>
      <c r="AM144" s="43">
        <f t="shared" si="42"/>
        <v>23519.714285714286</v>
      </c>
      <c r="AN144" s="43">
        <f t="shared" si="43"/>
        <v>13306.571428571429</v>
      </c>
      <c r="AO144" s="44">
        <f t="shared" si="44"/>
        <v>1.7675262491142936</v>
      </c>
      <c r="AP144" s="55">
        <f t="shared" si="62"/>
        <v>6146.76619500569</v>
      </c>
      <c r="AQ144" s="21"/>
      <c r="AR144" s="21"/>
      <c r="AS144" s="56"/>
      <c r="AT144" s="56"/>
      <c r="AU144" s="56"/>
      <c r="AV144" s="56"/>
      <c r="AW144" s="56"/>
      <c r="AX144" s="57"/>
      <c r="AY144" s="57"/>
      <c r="AZ144" s="57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57"/>
      <c r="BN144" s="57"/>
      <c r="BO144" s="29"/>
      <c r="BP144" s="29"/>
      <c r="BQ144" s="29"/>
      <c r="BR144" s="29"/>
      <c r="BS144" s="57"/>
      <c r="BT144" s="55">
        <f t="shared" si="51"/>
        <v>13306.571428571429</v>
      </c>
      <c r="BU144" s="33">
        <f t="shared" si="52"/>
        <v>0.12871191462864751</v>
      </c>
      <c r="BV144" s="30">
        <v>5631</v>
      </c>
      <c r="BW144" s="30">
        <v>416</v>
      </c>
      <c r="BX144" s="43">
        <f t="shared" si="53"/>
        <v>4846.8571428571431</v>
      </c>
      <c r="BY144" s="33">
        <f t="shared" si="54"/>
        <v>7.387675368495826E-2</v>
      </c>
      <c r="BZ144" s="33">
        <f t="shared" si="55"/>
        <v>7.291912284838481E-2</v>
      </c>
      <c r="CA144" s="43">
        <f t="shared" si="56"/>
        <v>7700</v>
      </c>
      <c r="CB144" s="43">
        <f t="shared" si="57"/>
        <v>1490</v>
      </c>
      <c r="CC144" s="43">
        <f t="shared" si="58"/>
        <v>8459.7142857142862</v>
      </c>
      <c r="CD144" s="33">
        <f t="shared" si="59"/>
        <v>0.19350649350649352</v>
      </c>
      <c r="CE144" s="33">
        <f t="shared" si="60"/>
        <v>0.16067749670708231</v>
      </c>
      <c r="CF144" s="33">
        <f t="shared" si="31"/>
        <v>5.939629990262902E-2</v>
      </c>
      <c r="CG144" s="27"/>
      <c r="CH144" s="27"/>
      <c r="CI144" s="27"/>
      <c r="CJ144" s="27"/>
      <c r="CK144" s="27"/>
      <c r="CL144" s="27"/>
      <c r="CM144" s="27"/>
      <c r="CN144" s="27"/>
      <c r="CO144" s="27"/>
    </row>
    <row r="145" spans="1:93" ht="13">
      <c r="A145" s="18">
        <v>44036</v>
      </c>
      <c r="B145" s="19">
        <f t="shared" si="49"/>
        <v>1761</v>
      </c>
      <c r="C145" s="52"/>
      <c r="D145" s="52"/>
      <c r="E145" s="53">
        <v>95418</v>
      </c>
      <c r="F145" s="21">
        <f t="shared" si="26"/>
        <v>36808</v>
      </c>
      <c r="G145" s="22">
        <f t="shared" si="1"/>
        <v>0.38575530822276721</v>
      </c>
      <c r="H145" s="19">
        <f t="shared" si="50"/>
        <v>1781</v>
      </c>
      <c r="I145" s="53">
        <v>53945</v>
      </c>
      <c r="J145" s="22">
        <f t="shared" si="2"/>
        <v>0.56535454526399631</v>
      </c>
      <c r="K145" s="22">
        <f t="shared" si="17"/>
        <v>0.92040607404879715</v>
      </c>
      <c r="L145" s="19">
        <f t="shared" si="36"/>
        <v>89</v>
      </c>
      <c r="M145" s="53">
        <v>4665</v>
      </c>
      <c r="N145" s="23">
        <f t="shared" ca="1" si="15"/>
        <v>4.8890146513236497E-2</v>
      </c>
      <c r="O145" s="22">
        <f t="shared" si="18"/>
        <v>7.9593925951202862E-2</v>
      </c>
      <c r="P145" s="45"/>
      <c r="Q145" s="45"/>
      <c r="R145" s="45">
        <v>53702</v>
      </c>
      <c r="S145" s="45">
        <f>S144+24965</f>
        <v>1335889</v>
      </c>
      <c r="T145" s="45">
        <v>777100</v>
      </c>
      <c r="U145" s="19">
        <f t="shared" si="46"/>
        <v>681682</v>
      </c>
      <c r="V145" s="21">
        <f t="shared" si="5"/>
        <v>95418</v>
      </c>
      <c r="W145" s="54">
        <v>0</v>
      </c>
      <c r="X145" s="21">
        <f t="shared" si="40"/>
        <v>24965</v>
      </c>
      <c r="Y145" s="21"/>
      <c r="Z145" s="21"/>
      <c r="AA145" s="21">
        <f t="shared" si="38"/>
        <v>14143</v>
      </c>
      <c r="AB145" s="21"/>
      <c r="AC145" s="21"/>
      <c r="AD145" s="21"/>
      <c r="AE145" s="21">
        <f t="shared" si="19"/>
        <v>2878.1481481481483</v>
      </c>
      <c r="AF145" s="24">
        <f t="shared" si="7"/>
        <v>14.00038776750718</v>
      </c>
      <c r="AG145" s="24">
        <f t="shared" si="8"/>
        <v>8.1441656710473911</v>
      </c>
      <c r="AH145" s="24">
        <f t="shared" si="9"/>
        <v>8.0312322544009085</v>
      </c>
      <c r="AI145" s="23">
        <f t="shared" si="10"/>
        <v>0.12278728606356969</v>
      </c>
      <c r="AJ145" s="23">
        <f t="shared" si="39"/>
        <v>0.12451389379905253</v>
      </c>
      <c r="AK145" s="23">
        <f t="shared" si="21"/>
        <v>1.8802652231013166E-2</v>
      </c>
      <c r="AL145" s="32">
        <f t="shared" si="22"/>
        <v>0.13171123854440217</v>
      </c>
      <c r="AM145" s="43">
        <f t="shared" si="42"/>
        <v>22918.142857142859</v>
      </c>
      <c r="AN145" s="43">
        <f t="shared" si="43"/>
        <v>13327.857142857143</v>
      </c>
      <c r="AO145" s="44">
        <f t="shared" si="44"/>
        <v>1.7195669650034837</v>
      </c>
      <c r="AP145" s="55">
        <f t="shared" si="62"/>
        <v>7073.1569323114854</v>
      </c>
      <c r="AQ145" s="21"/>
      <c r="AR145" s="21"/>
      <c r="AS145" s="56"/>
      <c r="AT145" s="56"/>
      <c r="AU145" s="56"/>
      <c r="AV145" s="56"/>
      <c r="AW145" s="56"/>
      <c r="AX145" s="57"/>
      <c r="AY145" s="57"/>
      <c r="AZ145" s="57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57"/>
      <c r="BN145" s="57"/>
      <c r="BO145" s="29"/>
      <c r="BP145" s="29"/>
      <c r="BQ145" s="29"/>
      <c r="BR145" s="29"/>
      <c r="BS145" s="57"/>
      <c r="BT145" s="55">
        <f t="shared" si="51"/>
        <v>13327.857142857143</v>
      </c>
      <c r="BU145" s="33">
        <f t="shared" si="52"/>
        <v>0.13171123854440217</v>
      </c>
      <c r="BV145" s="30">
        <v>4078</v>
      </c>
      <c r="BW145" s="30">
        <v>279</v>
      </c>
      <c r="BX145" s="43">
        <f t="shared" si="53"/>
        <v>4733</v>
      </c>
      <c r="BY145" s="33">
        <f t="shared" si="54"/>
        <v>6.8415890142226585E-2</v>
      </c>
      <c r="BZ145" s="33">
        <f t="shared" si="55"/>
        <v>7.6122060909722011E-2</v>
      </c>
      <c r="CA145" s="43">
        <f t="shared" si="56"/>
        <v>10065</v>
      </c>
      <c r="CB145" s="43">
        <f t="shared" si="57"/>
        <v>1482</v>
      </c>
      <c r="CC145" s="43">
        <f t="shared" si="58"/>
        <v>8594.8571428571431</v>
      </c>
      <c r="CD145" s="33">
        <f t="shared" si="59"/>
        <v>0.14724292101341283</v>
      </c>
      <c r="CE145" s="33">
        <f t="shared" si="60"/>
        <v>0.1623229838441593</v>
      </c>
      <c r="CF145" s="33">
        <f t="shared" si="31"/>
        <v>5.8581504702194358E-2</v>
      </c>
      <c r="CG145" s="27"/>
      <c r="CH145" s="27"/>
      <c r="CI145" s="27"/>
      <c r="CJ145" s="27"/>
      <c r="CK145" s="27"/>
      <c r="CL145" s="27"/>
      <c r="CM145" s="27"/>
      <c r="CN145" s="27"/>
      <c r="CO145" s="27"/>
    </row>
    <row r="146" spans="1:93" ht="13">
      <c r="A146" s="18">
        <v>44037</v>
      </c>
      <c r="B146" s="19">
        <f t="shared" si="49"/>
        <v>1868</v>
      </c>
      <c r="C146" s="52"/>
      <c r="D146" s="52"/>
      <c r="E146" s="53">
        <v>97286</v>
      </c>
      <c r="F146" s="21">
        <f t="shared" si="26"/>
        <v>37218</v>
      </c>
      <c r="G146" s="22">
        <f t="shared" si="1"/>
        <v>0.38256275311966781</v>
      </c>
      <c r="H146" s="19">
        <f t="shared" si="50"/>
        <v>1409</v>
      </c>
      <c r="I146" s="53">
        <v>55354</v>
      </c>
      <c r="J146" s="22">
        <f t="shared" si="2"/>
        <v>0.56898217626379954</v>
      </c>
      <c r="K146" s="22">
        <f t="shared" si="17"/>
        <v>0.92152227475527737</v>
      </c>
      <c r="L146" s="19">
        <f t="shared" si="36"/>
        <v>49</v>
      </c>
      <c r="M146" s="53">
        <v>4714</v>
      </c>
      <c r="N146" s="23">
        <f t="shared" ca="1" si="15"/>
        <v>4.8455070616532696E-2</v>
      </c>
      <c r="O146" s="22">
        <f t="shared" si="18"/>
        <v>7.8477725244722643E-2</v>
      </c>
      <c r="P146" s="45"/>
      <c r="Q146" s="45"/>
      <c r="R146" s="45">
        <v>54752</v>
      </c>
      <c r="S146" s="45">
        <v>1361207</v>
      </c>
      <c r="T146" s="45">
        <v>789258</v>
      </c>
      <c r="U146" s="19">
        <f t="shared" si="46"/>
        <v>691972</v>
      </c>
      <c r="V146" s="21">
        <f t="shared" si="5"/>
        <v>97286</v>
      </c>
      <c r="W146" s="54">
        <v>0</v>
      </c>
      <c r="X146" s="21">
        <f t="shared" si="40"/>
        <v>25318</v>
      </c>
      <c r="Y146" s="21"/>
      <c r="Z146" s="21"/>
      <c r="AA146" s="21">
        <f t="shared" si="38"/>
        <v>12158</v>
      </c>
      <c r="AB146" s="21"/>
      <c r="AC146" s="21"/>
      <c r="AD146" s="21"/>
      <c r="AE146" s="21">
        <f t="shared" si="19"/>
        <v>2923.1777777777779</v>
      </c>
      <c r="AF146" s="24">
        <f t="shared" si="7"/>
        <v>13.991807659889398</v>
      </c>
      <c r="AG146" s="24">
        <f t="shared" si="8"/>
        <v>8.1127603149476801</v>
      </c>
      <c r="AH146" s="24">
        <f t="shared" si="9"/>
        <v>6.5085653104925054</v>
      </c>
      <c r="AI146" s="23">
        <f t="shared" si="10"/>
        <v>0.12326260867802417</v>
      </c>
      <c r="AJ146" s="23">
        <f t="shared" si="39"/>
        <v>0.1536436913966113</v>
      </c>
      <c r="AK146" s="23">
        <f t="shared" si="21"/>
        <v>1.9577019011088055E-2</v>
      </c>
      <c r="AL146" s="32">
        <f t="shared" si="22"/>
        <v>0.13451173887111642</v>
      </c>
      <c r="AM146" s="43">
        <f t="shared" si="42"/>
        <v>22884.714285714286</v>
      </c>
      <c r="AN146" s="43">
        <f t="shared" si="43"/>
        <v>13173.571428571429</v>
      </c>
      <c r="AO146" s="44">
        <f t="shared" si="44"/>
        <v>1.7371685734424984</v>
      </c>
      <c r="AP146" s="55">
        <f t="shared" si="62"/>
        <v>7364.7867266713665</v>
      </c>
      <c r="AQ146" s="21"/>
      <c r="AR146" s="21"/>
      <c r="AS146" s="56"/>
      <c r="AT146" s="56"/>
      <c r="AU146" s="56"/>
      <c r="AV146" s="56"/>
      <c r="AW146" s="56"/>
      <c r="AX146" s="57"/>
      <c r="AY146" s="57"/>
      <c r="AZ146" s="57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57"/>
      <c r="BN146" s="57"/>
      <c r="BO146" s="29"/>
      <c r="BP146" s="29"/>
      <c r="BQ146" s="29"/>
      <c r="BR146" s="29"/>
      <c r="BS146" s="57"/>
      <c r="BT146" s="55">
        <f t="shared" si="51"/>
        <v>13173.571428571429</v>
      </c>
      <c r="BU146" s="33">
        <f t="shared" si="52"/>
        <v>0.13451173887111642</v>
      </c>
      <c r="BV146" s="30">
        <v>4974</v>
      </c>
      <c r="BW146" s="30">
        <v>393</v>
      </c>
      <c r="BX146" s="43">
        <f t="shared" si="53"/>
        <v>4548.2857142857147</v>
      </c>
      <c r="BY146" s="33">
        <f t="shared" si="54"/>
        <v>7.9010856453558501E-2</v>
      </c>
      <c r="BZ146" s="33">
        <f t="shared" si="55"/>
        <v>8.1160876939506243E-2</v>
      </c>
      <c r="CA146" s="43">
        <f t="shared" si="56"/>
        <v>7184</v>
      </c>
      <c r="CB146" s="43">
        <f t="shared" si="57"/>
        <v>1475</v>
      </c>
      <c r="CC146" s="43">
        <f t="shared" si="58"/>
        <v>8625.2857142857138</v>
      </c>
      <c r="CD146" s="33">
        <f t="shared" si="59"/>
        <v>0.20531737193763919</v>
      </c>
      <c r="CE146" s="33">
        <f t="shared" si="60"/>
        <v>0.16264471570299949</v>
      </c>
      <c r="CF146" s="33">
        <f t="shared" si="31"/>
        <v>5.713593409256118E-2</v>
      </c>
      <c r="CG146" s="27"/>
      <c r="CH146" s="27"/>
      <c r="CI146" s="27"/>
      <c r="CJ146" s="27"/>
      <c r="CK146" s="27"/>
      <c r="CL146" s="27"/>
      <c r="CM146" s="27"/>
      <c r="CN146" s="27"/>
      <c r="CO146" s="27"/>
    </row>
    <row r="147" spans="1:93" ht="13">
      <c r="A147" s="18">
        <v>44038</v>
      </c>
      <c r="B147" s="19">
        <f t="shared" si="49"/>
        <v>1492</v>
      </c>
      <c r="C147" s="52"/>
      <c r="D147" s="52"/>
      <c r="E147" s="53">
        <v>98778</v>
      </c>
      <c r="F147" s="21">
        <f t="shared" si="26"/>
        <v>37342</v>
      </c>
      <c r="G147" s="22">
        <f t="shared" si="1"/>
        <v>0.37803964445524307</v>
      </c>
      <c r="H147" s="19">
        <f t="shared" si="50"/>
        <v>1301</v>
      </c>
      <c r="I147" s="53">
        <v>56655</v>
      </c>
      <c r="J147" s="22">
        <f t="shared" si="2"/>
        <v>0.57355888963129442</v>
      </c>
      <c r="K147" s="22">
        <f t="shared" si="17"/>
        <v>0.92217917833192264</v>
      </c>
      <c r="L147" s="19">
        <f t="shared" si="36"/>
        <v>67</v>
      </c>
      <c r="M147" s="53">
        <v>4781</v>
      </c>
      <c r="N147" s="23">
        <f t="shared" ca="1" si="15"/>
        <v>4.8401465913462512E-2</v>
      </c>
      <c r="O147" s="22">
        <f t="shared" si="18"/>
        <v>7.7820821668077356E-2</v>
      </c>
      <c r="P147" s="45"/>
      <c r="Q147" s="45"/>
      <c r="R147" s="45">
        <v>55647</v>
      </c>
      <c r="S147" s="45">
        <f>S146+20492</f>
        <v>1381699</v>
      </c>
      <c r="T147" s="45">
        <v>796950</v>
      </c>
      <c r="U147" s="19">
        <f t="shared" si="46"/>
        <v>698172</v>
      </c>
      <c r="V147" s="21">
        <f t="shared" si="5"/>
        <v>98778</v>
      </c>
      <c r="W147" s="54">
        <v>0</v>
      </c>
      <c r="X147" s="21">
        <f t="shared" si="40"/>
        <v>20492</v>
      </c>
      <c r="Y147" s="21"/>
      <c r="Z147" s="21"/>
      <c r="AA147" s="21">
        <f t="shared" si="38"/>
        <v>7692</v>
      </c>
      <c r="AB147" s="21"/>
      <c r="AC147" s="21"/>
      <c r="AD147" s="21"/>
      <c r="AE147" s="21">
        <f t="shared" si="19"/>
        <v>2951.6666666666665</v>
      </c>
      <c r="AF147" s="24">
        <f t="shared" si="7"/>
        <v>13.98792241187309</v>
      </c>
      <c r="AG147" s="24">
        <f t="shared" si="8"/>
        <v>8.0680920852821476</v>
      </c>
      <c r="AH147" s="24">
        <f t="shared" si="9"/>
        <v>5.1554959785522785</v>
      </c>
      <c r="AI147" s="23">
        <f t="shared" si="10"/>
        <v>0.12394504046677959</v>
      </c>
      <c r="AJ147" s="23">
        <f t="shared" si="39"/>
        <v>0.19396775871034841</v>
      </c>
      <c r="AK147" s="23">
        <f t="shared" si="21"/>
        <v>1.5336225150586929E-2</v>
      </c>
      <c r="AL147" s="32">
        <f t="shared" si="22"/>
        <v>0.13662609238451934</v>
      </c>
      <c r="AM147" s="43">
        <f t="shared" si="42"/>
        <v>22883</v>
      </c>
      <c r="AN147" s="43">
        <f t="shared" si="43"/>
        <v>12816</v>
      </c>
      <c r="AO147" s="44">
        <f t="shared" si="44"/>
        <v>1.7855024968789013</v>
      </c>
      <c r="AP147" s="55">
        <f t="shared" si="62"/>
        <v>7602.8321629213478</v>
      </c>
      <c r="AQ147" s="21"/>
      <c r="AR147" s="21"/>
      <c r="AS147" s="56"/>
      <c r="AT147" s="56"/>
      <c r="AU147" s="56"/>
      <c r="AV147" s="56"/>
      <c r="AW147" s="56"/>
      <c r="AX147" s="57"/>
      <c r="AY147" s="57"/>
      <c r="AZ147" s="57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57"/>
      <c r="BN147" s="57"/>
      <c r="BO147" s="29"/>
      <c r="BP147" s="29"/>
      <c r="BQ147" s="29"/>
      <c r="BR147" s="29"/>
      <c r="BS147" s="57"/>
      <c r="BT147" s="55">
        <f t="shared" si="51"/>
        <v>12816</v>
      </c>
      <c r="BU147" s="33">
        <f t="shared" si="52"/>
        <v>0.13662609238451934</v>
      </c>
      <c r="BV147" s="30">
        <v>4286</v>
      </c>
      <c r="BW147" s="30">
        <v>378</v>
      </c>
      <c r="BX147" s="43">
        <f t="shared" si="53"/>
        <v>4553.1428571428569</v>
      </c>
      <c r="BY147" s="33">
        <f t="shared" si="54"/>
        <v>8.8194120391973871E-2</v>
      </c>
      <c r="BZ147" s="33">
        <f t="shared" si="55"/>
        <v>8.3145080321285147E-2</v>
      </c>
      <c r="CA147" s="43">
        <f t="shared" si="56"/>
        <v>3406</v>
      </c>
      <c r="CB147" s="43">
        <f t="shared" si="57"/>
        <v>1114</v>
      </c>
      <c r="CC147" s="43">
        <f t="shared" si="58"/>
        <v>8262.8571428571431</v>
      </c>
      <c r="CD147" s="33">
        <f t="shared" si="59"/>
        <v>0.32706987668819731</v>
      </c>
      <c r="CE147" s="33">
        <f t="shared" si="60"/>
        <v>0.16609612724757952</v>
      </c>
      <c r="CF147" s="33">
        <f t="shared" si="31"/>
        <v>5.5907122805348049E-2</v>
      </c>
      <c r="CG147" s="27"/>
      <c r="CH147" s="27"/>
      <c r="CI147" s="27"/>
      <c r="CJ147" s="27"/>
      <c r="CK147" s="27"/>
      <c r="CL147" s="27"/>
      <c r="CM147" s="27"/>
      <c r="CN147" s="27"/>
      <c r="CO147" s="27"/>
    </row>
    <row r="148" spans="1:93" ht="13">
      <c r="A148" s="18">
        <v>44039</v>
      </c>
      <c r="B148" s="19">
        <f t="shared" si="49"/>
        <v>1525</v>
      </c>
      <c r="C148" s="52"/>
      <c r="D148" s="52"/>
      <c r="E148" s="53">
        <v>100303</v>
      </c>
      <c r="F148" s="21">
        <f t="shared" si="26"/>
        <v>37292</v>
      </c>
      <c r="G148" s="22">
        <f t="shared" si="1"/>
        <v>0.37179346579863015</v>
      </c>
      <c r="H148" s="19">
        <f t="shared" si="50"/>
        <v>1518</v>
      </c>
      <c r="I148" s="53">
        <v>58173</v>
      </c>
      <c r="J148" s="22">
        <f t="shared" si="2"/>
        <v>0.57997268277120329</v>
      </c>
      <c r="K148" s="22">
        <f t="shared" si="17"/>
        <v>0.92321975528082401</v>
      </c>
      <c r="L148" s="19">
        <f t="shared" si="36"/>
        <v>57</v>
      </c>
      <c r="M148" s="53">
        <v>4838</v>
      </c>
      <c r="N148" s="23">
        <f t="shared" ca="1" si="15"/>
        <v>4.8233851430166598E-2</v>
      </c>
      <c r="O148" s="22">
        <f t="shared" si="18"/>
        <v>7.6780244719176022E-2</v>
      </c>
      <c r="P148" s="45"/>
      <c r="Q148" s="45"/>
      <c r="R148" s="45">
        <v>54910</v>
      </c>
      <c r="S148" s="45">
        <f>S147+13060</f>
        <v>1394759</v>
      </c>
      <c r="T148" s="45">
        <v>807946</v>
      </c>
      <c r="U148" s="19">
        <f t="shared" si="46"/>
        <v>707643</v>
      </c>
      <c r="V148" s="21">
        <f t="shared" si="5"/>
        <v>100303</v>
      </c>
      <c r="W148" s="54">
        <v>0</v>
      </c>
      <c r="X148" s="21">
        <f t="shared" si="40"/>
        <v>13060</v>
      </c>
      <c r="Y148" s="21"/>
      <c r="Z148" s="21"/>
      <c r="AA148" s="21">
        <f t="shared" si="38"/>
        <v>10996</v>
      </c>
      <c r="AB148" s="21"/>
      <c r="AC148" s="21"/>
      <c r="AD148" s="21"/>
      <c r="AE148" s="21">
        <f t="shared" si="19"/>
        <v>2992.3925925925928</v>
      </c>
      <c r="AF148" s="24">
        <f t="shared" si="7"/>
        <v>13.905456466905276</v>
      </c>
      <c r="AG148" s="24">
        <f t="shared" si="8"/>
        <v>8.055053188837821</v>
      </c>
      <c r="AH148" s="24">
        <f t="shared" si="9"/>
        <v>7.2104918032786882</v>
      </c>
      <c r="AI148" s="23">
        <f t="shared" si="10"/>
        <v>0.12414567310191522</v>
      </c>
      <c r="AJ148" s="23">
        <f t="shared" si="39"/>
        <v>0.13868679519825391</v>
      </c>
      <c r="AK148" s="23">
        <f t="shared" si="21"/>
        <v>1.5438660430460225E-2</v>
      </c>
      <c r="AL148" s="32">
        <f t="shared" si="22"/>
        <v>0.13824057450628366</v>
      </c>
      <c r="AM148" s="43">
        <f t="shared" si="42"/>
        <v>22744.857142857141</v>
      </c>
      <c r="AN148" s="43">
        <f t="shared" si="43"/>
        <v>12492.714285714286</v>
      </c>
      <c r="AO148" s="44">
        <f t="shared" si="44"/>
        <v>1.8206497501400813</v>
      </c>
      <c r="AP148" s="55">
        <f t="shared" si="62"/>
        <v>7590.7899461400357</v>
      </c>
      <c r="AQ148" s="21"/>
      <c r="AR148" s="21"/>
      <c r="AS148" s="56"/>
      <c r="AT148" s="56"/>
      <c r="AU148" s="56"/>
      <c r="AV148" s="56"/>
      <c r="AW148" s="56"/>
      <c r="AX148" s="57"/>
      <c r="AY148" s="57"/>
      <c r="AZ148" s="57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57"/>
      <c r="BN148" s="57"/>
      <c r="BO148" s="29"/>
      <c r="BP148" s="29"/>
      <c r="BQ148" s="29"/>
      <c r="BR148" s="29"/>
      <c r="BS148" s="57"/>
      <c r="BT148" s="55">
        <f t="shared" si="51"/>
        <v>12492.714285714286</v>
      </c>
      <c r="BU148" s="33">
        <f t="shared" si="52"/>
        <v>0.13824057450628366</v>
      </c>
      <c r="BV148" s="30">
        <v>2954</v>
      </c>
      <c r="BW148" s="30">
        <v>473</v>
      </c>
      <c r="BX148" s="43">
        <f t="shared" si="53"/>
        <v>4576</v>
      </c>
      <c r="BY148" s="33">
        <f t="shared" si="54"/>
        <v>0.16012186865267433</v>
      </c>
      <c r="BZ148" s="33">
        <f t="shared" si="55"/>
        <v>8.6226273726273728E-2</v>
      </c>
      <c r="CA148" s="43">
        <f t="shared" si="56"/>
        <v>8042</v>
      </c>
      <c r="CB148" s="43">
        <f t="shared" si="57"/>
        <v>1052</v>
      </c>
      <c r="CC148" s="43">
        <f t="shared" si="58"/>
        <v>7916.7142857142853</v>
      </c>
      <c r="CD148" s="33">
        <f t="shared" si="59"/>
        <v>0.13081323053966676</v>
      </c>
      <c r="CE148" s="33">
        <f t="shared" si="60"/>
        <v>0.16830575455185232</v>
      </c>
      <c r="CF148" s="33">
        <f t="shared" si="31"/>
        <v>5.5017687581455969E-2</v>
      </c>
      <c r="CG148" s="27"/>
      <c r="CH148" s="27"/>
      <c r="CI148" s="27"/>
      <c r="CJ148" s="27"/>
      <c r="CK148" s="27"/>
      <c r="CL148" s="27"/>
      <c r="CM148" s="27"/>
      <c r="CN148" s="27"/>
      <c r="CO148" s="27"/>
    </row>
    <row r="149" spans="1:93" ht="13">
      <c r="A149" s="18">
        <v>44040</v>
      </c>
      <c r="B149" s="19">
        <f t="shared" si="49"/>
        <v>1748</v>
      </c>
      <c r="C149" s="52"/>
      <c r="D149" s="52"/>
      <c r="E149" s="53">
        <v>102051</v>
      </c>
      <c r="F149" s="21">
        <f t="shared" si="26"/>
        <v>36611</v>
      </c>
      <c r="G149" s="22">
        <f t="shared" si="1"/>
        <v>0.35875199655074425</v>
      </c>
      <c r="H149" s="19">
        <f t="shared" si="50"/>
        <v>2366</v>
      </c>
      <c r="I149" s="53">
        <v>60539</v>
      </c>
      <c r="J149" s="22">
        <f t="shared" si="2"/>
        <v>0.59322299634496478</v>
      </c>
      <c r="K149" s="22">
        <f t="shared" si="17"/>
        <v>0.92510696821515892</v>
      </c>
      <c r="L149" s="19">
        <f t="shared" si="36"/>
        <v>63</v>
      </c>
      <c r="M149" s="53">
        <v>4901</v>
      </c>
      <c r="N149" s="23">
        <f t="shared" ca="1" si="15"/>
        <v>4.8025007104290994E-2</v>
      </c>
      <c r="O149" s="22">
        <f t="shared" si="18"/>
        <v>7.489303178484108E-2</v>
      </c>
      <c r="P149" s="45"/>
      <c r="Q149" s="45"/>
      <c r="R149" s="45">
        <v>46648</v>
      </c>
      <c r="S149" s="45">
        <f>S148+22563</f>
        <v>1417322</v>
      </c>
      <c r="T149" s="45">
        <v>823168</v>
      </c>
      <c r="U149" s="19">
        <f t="shared" si="46"/>
        <v>721117</v>
      </c>
      <c r="V149" s="21">
        <f t="shared" si="5"/>
        <v>102051</v>
      </c>
      <c r="W149" s="54">
        <v>0</v>
      </c>
      <c r="X149" s="21">
        <f t="shared" si="40"/>
        <v>22563</v>
      </c>
      <c r="Y149" s="21"/>
      <c r="Z149" s="21"/>
      <c r="AA149" s="21">
        <f t="shared" si="38"/>
        <v>15222</v>
      </c>
      <c r="AB149" s="21"/>
      <c r="AC149" s="21"/>
      <c r="AD149" s="21"/>
      <c r="AE149" s="21">
        <f t="shared" si="19"/>
        <v>3048.7703703703705</v>
      </c>
      <c r="AF149" s="24">
        <f t="shared" si="7"/>
        <v>13.888369540719836</v>
      </c>
      <c r="AG149" s="24">
        <f t="shared" si="8"/>
        <v>8.0662413891093667</v>
      </c>
      <c r="AH149" s="24">
        <f t="shared" si="9"/>
        <v>8.7082379862700225</v>
      </c>
      <c r="AI149" s="23">
        <f t="shared" si="10"/>
        <v>0.12397347807494946</v>
      </c>
      <c r="AJ149" s="23">
        <f t="shared" si="39"/>
        <v>0.11483379319406123</v>
      </c>
      <c r="AK149" s="23">
        <f t="shared" si="21"/>
        <v>1.7427195597340059E-2</v>
      </c>
      <c r="AL149" s="32">
        <f t="shared" si="22"/>
        <v>0.14277342834372508</v>
      </c>
      <c r="AM149" s="43">
        <f t="shared" si="42"/>
        <v>22787.857142857141</v>
      </c>
      <c r="AN149" s="43">
        <f t="shared" si="43"/>
        <v>12189.142857142857</v>
      </c>
      <c r="AO149" s="44">
        <f t="shared" si="44"/>
        <v>1.8695208850968075</v>
      </c>
      <c r="AP149" s="55">
        <f t="shared" si="62"/>
        <v>6660.0948853780874</v>
      </c>
      <c r="AQ149" s="21"/>
      <c r="AR149" s="21"/>
      <c r="AS149" s="56"/>
      <c r="AT149" s="56"/>
      <c r="AU149" s="56"/>
      <c r="AV149" s="56"/>
      <c r="AW149" s="56"/>
      <c r="AX149" s="57"/>
      <c r="AY149" s="57"/>
      <c r="AZ149" s="57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57"/>
      <c r="BN149" s="57"/>
      <c r="BO149" s="29"/>
      <c r="BP149" s="29"/>
      <c r="BQ149" s="29"/>
      <c r="BR149" s="29"/>
      <c r="BS149" s="57"/>
      <c r="BT149" s="55">
        <f t="shared" si="51"/>
        <v>12189.142857142857</v>
      </c>
      <c r="BU149" s="33">
        <f t="shared" si="52"/>
        <v>0.14277342834372508</v>
      </c>
      <c r="BV149" s="30">
        <v>6495</v>
      </c>
      <c r="BW149" s="30">
        <v>412</v>
      </c>
      <c r="BX149" s="43">
        <f t="shared" si="53"/>
        <v>4756.7142857142853</v>
      </c>
      <c r="BY149" s="33">
        <f t="shared" si="54"/>
        <v>6.3433410315627409E-2</v>
      </c>
      <c r="BZ149" s="33">
        <f t="shared" si="55"/>
        <v>8.2079466618614288E-2</v>
      </c>
      <c r="CA149" s="43">
        <f t="shared" si="56"/>
        <v>8727</v>
      </c>
      <c r="CB149" s="43">
        <f t="shared" si="57"/>
        <v>1336</v>
      </c>
      <c r="CC149" s="43">
        <f t="shared" si="58"/>
        <v>7432.4285714285716</v>
      </c>
      <c r="CD149" s="33">
        <f t="shared" si="59"/>
        <v>0.15308811733700012</v>
      </c>
      <c r="CE149" s="33">
        <f t="shared" si="60"/>
        <v>0.18161723720375958</v>
      </c>
      <c r="CF149" s="33">
        <f t="shared" si="31"/>
        <v>5.2001921145701437E-2</v>
      </c>
      <c r="CG149" s="27"/>
      <c r="CH149" s="27"/>
      <c r="CI149" s="27"/>
      <c r="CJ149" s="27"/>
      <c r="CK149" s="27"/>
      <c r="CL149" s="27"/>
      <c r="CM149" s="27"/>
      <c r="CN149" s="27"/>
      <c r="CO149" s="27"/>
    </row>
    <row r="150" spans="1:93" ht="13">
      <c r="A150" s="18">
        <v>44041</v>
      </c>
      <c r="B150" s="19">
        <f t="shared" si="49"/>
        <v>2381</v>
      </c>
      <c r="C150" s="52"/>
      <c r="D150" s="52"/>
      <c r="E150" s="53">
        <v>104432</v>
      </c>
      <c r="F150" s="21">
        <f t="shared" si="26"/>
        <v>37319</v>
      </c>
      <c r="G150" s="22">
        <f t="shared" si="1"/>
        <v>0.35735215259690517</v>
      </c>
      <c r="H150" s="19">
        <f t="shared" si="50"/>
        <v>1599</v>
      </c>
      <c r="I150" s="53">
        <v>62138</v>
      </c>
      <c r="J150" s="22">
        <f t="shared" si="2"/>
        <v>0.59500919258464835</v>
      </c>
      <c r="K150" s="22">
        <f t="shared" si="17"/>
        <v>0.92587129170205473</v>
      </c>
      <c r="L150" s="19">
        <f t="shared" si="36"/>
        <v>74</v>
      </c>
      <c r="M150" s="53">
        <v>4975</v>
      </c>
      <c r="N150" s="23">
        <f t="shared" ca="1" si="15"/>
        <v>4.7638654818446452E-2</v>
      </c>
      <c r="O150" s="22">
        <f t="shared" si="18"/>
        <v>7.4128708297945253E-2</v>
      </c>
      <c r="P150" s="45"/>
      <c r="Q150" s="45"/>
      <c r="R150" s="45">
        <v>57393</v>
      </c>
      <c r="S150" s="45">
        <f t="shared" ref="S150:S212" si="63">S149+X150</f>
        <v>1447583</v>
      </c>
      <c r="T150" s="45">
        <v>841027</v>
      </c>
      <c r="U150" s="19">
        <f t="shared" si="46"/>
        <v>736595</v>
      </c>
      <c r="V150" s="21">
        <f t="shared" si="5"/>
        <v>104432</v>
      </c>
      <c r="W150" s="54">
        <v>0</v>
      </c>
      <c r="X150" s="21">
        <v>30261</v>
      </c>
      <c r="Y150" s="21"/>
      <c r="Z150" s="21"/>
      <c r="AA150" s="21">
        <f t="shared" si="38"/>
        <v>17859</v>
      </c>
      <c r="AB150" s="21"/>
      <c r="AC150" s="21"/>
      <c r="AD150" s="21"/>
      <c r="AE150" s="21">
        <f t="shared" si="19"/>
        <v>3114.9148148148147</v>
      </c>
      <c r="AF150" s="24">
        <f t="shared" si="7"/>
        <v>13.861488815688677</v>
      </c>
      <c r="AG150" s="24">
        <f t="shared" si="8"/>
        <v>8.0533457177876517</v>
      </c>
      <c r="AH150" s="24">
        <f t="shared" si="9"/>
        <v>7.5006299874002522</v>
      </c>
      <c r="AI150" s="23">
        <f t="shared" si="10"/>
        <v>0.12417199447817966</v>
      </c>
      <c r="AJ150" s="23">
        <f t="shared" si="39"/>
        <v>0.1333221344980122</v>
      </c>
      <c r="AK150" s="23">
        <f t="shared" si="21"/>
        <v>2.3331471519142388E-2</v>
      </c>
      <c r="AL150" s="32">
        <f t="shared" si="22"/>
        <v>0.13874027636459119</v>
      </c>
      <c r="AM150" s="43">
        <f t="shared" si="42"/>
        <v>23496.285714285714</v>
      </c>
      <c r="AN150" s="43">
        <f t="shared" si="43"/>
        <v>13057.285714285714</v>
      </c>
      <c r="AO150" s="44">
        <f t="shared" si="44"/>
        <v>1.7994770297917966</v>
      </c>
      <c r="AP150" s="55">
        <f t="shared" si="62"/>
        <v>7962.7206813929815</v>
      </c>
      <c r="AQ150" s="21"/>
      <c r="AR150" s="21"/>
      <c r="AS150" s="56"/>
      <c r="AT150" s="56"/>
      <c r="AU150" s="56"/>
      <c r="AV150" s="56"/>
      <c r="AW150" s="56"/>
      <c r="AX150" s="57"/>
      <c r="AY150" s="57"/>
      <c r="AZ150" s="57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57"/>
      <c r="BN150" s="57"/>
      <c r="BO150" s="29"/>
      <c r="BP150" s="29"/>
      <c r="BQ150" s="29"/>
      <c r="BR150" s="29"/>
      <c r="BS150" s="57"/>
      <c r="BT150" s="55">
        <f t="shared" si="51"/>
        <v>13057.285714285714</v>
      </c>
      <c r="BU150" s="33">
        <f t="shared" si="52"/>
        <v>0.13874027636459119</v>
      </c>
      <c r="BV150" s="30">
        <v>4752</v>
      </c>
      <c r="BW150" s="30">
        <v>566</v>
      </c>
      <c r="BX150" s="43">
        <f t="shared" si="53"/>
        <v>4738.5714285714284</v>
      </c>
      <c r="BY150" s="33">
        <f t="shared" si="54"/>
        <v>0.11910774410774411</v>
      </c>
      <c r="BZ150" s="33">
        <f t="shared" si="55"/>
        <v>8.794091046126018E-2</v>
      </c>
      <c r="CA150" s="43">
        <f t="shared" si="56"/>
        <v>13107</v>
      </c>
      <c r="CB150" s="43">
        <f t="shared" si="57"/>
        <v>1815</v>
      </c>
      <c r="CC150" s="43">
        <f t="shared" si="58"/>
        <v>8318.7142857142862</v>
      </c>
      <c r="CD150" s="33">
        <f t="shared" si="59"/>
        <v>0.13847562371252004</v>
      </c>
      <c r="CE150" s="33">
        <f t="shared" si="60"/>
        <v>0.16767701052703887</v>
      </c>
      <c r="CF150" s="33">
        <f t="shared" si="31"/>
        <v>5.102217602217602E-2</v>
      </c>
      <c r="CG150" s="27"/>
      <c r="CH150" s="27"/>
      <c r="CI150" s="27"/>
      <c r="CJ150" s="27"/>
      <c r="CK150" s="27"/>
      <c r="CL150" s="27"/>
      <c r="CM150" s="27"/>
      <c r="CN150" s="27"/>
      <c r="CO150" s="27"/>
    </row>
    <row r="151" spans="1:93" ht="13">
      <c r="A151" s="18">
        <v>44042</v>
      </c>
      <c r="B151" s="19">
        <f t="shared" si="49"/>
        <v>1904</v>
      </c>
      <c r="C151" s="52"/>
      <c r="D151" s="52"/>
      <c r="E151" s="53">
        <v>106336</v>
      </c>
      <c r="F151" s="21">
        <f t="shared" si="26"/>
        <v>36986</v>
      </c>
      <c r="G151" s="22">
        <f t="shared" si="1"/>
        <v>0.34782199819440263</v>
      </c>
      <c r="H151" s="19">
        <f t="shared" si="50"/>
        <v>2154</v>
      </c>
      <c r="I151" s="53">
        <v>64292</v>
      </c>
      <c r="J151" s="22">
        <f t="shared" si="2"/>
        <v>0.60461179656936503</v>
      </c>
      <c r="K151" s="22">
        <f t="shared" si="17"/>
        <v>0.92706560922855086</v>
      </c>
      <c r="L151" s="19">
        <f t="shared" si="36"/>
        <v>83</v>
      </c>
      <c r="M151" s="53">
        <v>5058</v>
      </c>
      <c r="N151" s="23">
        <f t="shared" ca="1" si="15"/>
        <v>4.7566205236232319E-2</v>
      </c>
      <c r="O151" s="22">
        <f t="shared" si="18"/>
        <v>7.293439077144917E-2</v>
      </c>
      <c r="P151" s="45"/>
      <c r="Q151" s="45"/>
      <c r="R151" s="45">
        <v>53723</v>
      </c>
      <c r="S151" s="45">
        <f t="shared" si="63"/>
        <v>1477629</v>
      </c>
      <c r="T151" s="45">
        <v>856003</v>
      </c>
      <c r="U151" s="19">
        <f t="shared" si="46"/>
        <v>749667</v>
      </c>
      <c r="V151" s="21">
        <f t="shared" si="5"/>
        <v>106336</v>
      </c>
      <c r="W151" s="54">
        <v>0</v>
      </c>
      <c r="X151" s="46">
        <v>30046</v>
      </c>
      <c r="Y151" s="46"/>
      <c r="Z151" s="46"/>
      <c r="AA151" s="21">
        <f t="shared" si="38"/>
        <v>14976</v>
      </c>
      <c r="AB151" s="21"/>
      <c r="AC151" s="21"/>
      <c r="AD151" s="21"/>
      <c r="AE151" s="21">
        <f t="shared" si="19"/>
        <v>3170.3814814814814</v>
      </c>
      <c r="AF151" s="24">
        <f t="shared" si="7"/>
        <v>13.895849006921457</v>
      </c>
      <c r="AG151" s="24">
        <f t="shared" si="8"/>
        <v>8.0499830725248263</v>
      </c>
      <c r="AH151" s="24">
        <f t="shared" si="9"/>
        <v>7.8655462184873945</v>
      </c>
      <c r="AI151" s="23">
        <f t="shared" si="10"/>
        <v>0.12422386370141227</v>
      </c>
      <c r="AJ151" s="23">
        <f t="shared" si="39"/>
        <v>0.12713675213675213</v>
      </c>
      <c r="AK151" s="23">
        <f t="shared" si="21"/>
        <v>1.8231959552627547E-2</v>
      </c>
      <c r="AL151" s="32">
        <f t="shared" si="22"/>
        <v>0.13626593297938655</v>
      </c>
      <c r="AM151" s="43">
        <f t="shared" si="42"/>
        <v>23815</v>
      </c>
      <c r="AN151" s="43">
        <f t="shared" si="43"/>
        <v>13292.285714285714</v>
      </c>
      <c r="AO151" s="44">
        <f t="shared" si="44"/>
        <v>1.7916406938503537</v>
      </c>
      <c r="AP151" s="55">
        <f t="shared" si="62"/>
        <v>7320.6147174515836</v>
      </c>
      <c r="AQ151" s="21"/>
      <c r="AR151" s="21"/>
      <c r="AS151" s="56"/>
      <c r="AT151" s="56"/>
      <c r="AU151" s="56"/>
      <c r="AV151" s="56"/>
      <c r="AW151" s="56"/>
      <c r="AX151" s="57"/>
      <c r="AY151" s="57"/>
      <c r="AZ151" s="57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57"/>
      <c r="BN151" s="57"/>
      <c r="BO151" s="29"/>
      <c r="BP151" s="29"/>
      <c r="BQ151" s="29"/>
      <c r="BR151" s="29"/>
      <c r="BS151" s="57"/>
      <c r="BT151" s="55">
        <f t="shared" si="51"/>
        <v>13292.285714285714</v>
      </c>
      <c r="BU151" s="33">
        <f t="shared" si="52"/>
        <v>0.13626593297938655</v>
      </c>
      <c r="BV151" s="30">
        <v>5573</v>
      </c>
      <c r="BW151" s="30">
        <v>300</v>
      </c>
      <c r="BX151" s="43">
        <f t="shared" si="53"/>
        <v>4730.2857142857147</v>
      </c>
      <c r="BY151" s="33">
        <f t="shared" si="54"/>
        <v>5.3830970751839222E-2</v>
      </c>
      <c r="BZ151" s="33">
        <f t="shared" si="55"/>
        <v>8.4591688813723115E-2</v>
      </c>
      <c r="CA151" s="43">
        <f t="shared" si="56"/>
        <v>9403</v>
      </c>
      <c r="CB151" s="43">
        <f t="shared" si="57"/>
        <v>1604</v>
      </c>
      <c r="CC151" s="43">
        <f t="shared" si="58"/>
        <v>8562</v>
      </c>
      <c r="CD151" s="33">
        <f t="shared" si="59"/>
        <v>0.17058385621610125</v>
      </c>
      <c r="CE151" s="33">
        <f t="shared" si="60"/>
        <v>0.1648146294257016</v>
      </c>
      <c r="CF151" s="33">
        <f t="shared" si="31"/>
        <v>4.9484277780097716E-2</v>
      </c>
      <c r="CG151" s="27"/>
      <c r="CH151" s="27"/>
      <c r="CI151" s="27"/>
      <c r="CJ151" s="27"/>
      <c r="CK151" s="27"/>
      <c r="CL151" s="27"/>
      <c r="CM151" s="27"/>
      <c r="CN151" s="27"/>
      <c r="CO151" s="27"/>
    </row>
    <row r="152" spans="1:93" ht="13">
      <c r="A152" s="18">
        <v>44043</v>
      </c>
      <c r="B152" s="19">
        <f t="shared" si="49"/>
        <v>2040</v>
      </c>
      <c r="C152" s="52"/>
      <c r="D152" s="52"/>
      <c r="E152" s="53">
        <v>108376</v>
      </c>
      <c r="F152" s="21">
        <f t="shared" si="26"/>
        <v>37338</v>
      </c>
      <c r="G152" s="22">
        <f t="shared" si="1"/>
        <v>0.34452277256957259</v>
      </c>
      <c r="H152" s="19">
        <f t="shared" si="50"/>
        <v>1615</v>
      </c>
      <c r="I152" s="53">
        <v>65907</v>
      </c>
      <c r="J152" s="22">
        <f t="shared" si="2"/>
        <v>0.60813279692920941</v>
      </c>
      <c r="K152" s="22">
        <f t="shared" si="17"/>
        <v>0.92777105211295363</v>
      </c>
      <c r="L152" s="19">
        <f t="shared" si="36"/>
        <v>73</v>
      </c>
      <c r="M152" s="53">
        <v>5131</v>
      </c>
      <c r="N152" s="23">
        <f t="shared" ca="1" si="15"/>
        <v>4.7344430501217984E-2</v>
      </c>
      <c r="O152" s="22">
        <f t="shared" si="18"/>
        <v>7.2228947887046369E-2</v>
      </c>
      <c r="P152" s="45"/>
      <c r="Q152" s="45"/>
      <c r="R152" s="45">
        <v>60739</v>
      </c>
      <c r="S152" s="45">
        <f t="shared" si="63"/>
        <v>1506191</v>
      </c>
      <c r="T152" s="45">
        <v>866539</v>
      </c>
      <c r="U152" s="19">
        <f t="shared" si="46"/>
        <v>758163</v>
      </c>
      <c r="V152" s="21">
        <f t="shared" si="5"/>
        <v>108376</v>
      </c>
      <c r="W152" s="54">
        <v>0</v>
      </c>
      <c r="X152" s="46">
        <v>28562</v>
      </c>
      <c r="Y152" s="46"/>
      <c r="Z152" s="46"/>
      <c r="AA152" s="21">
        <f t="shared" si="38"/>
        <v>10536</v>
      </c>
      <c r="AB152" s="21"/>
      <c r="AC152" s="21"/>
      <c r="AD152" s="21"/>
      <c r="AE152" s="21">
        <f t="shared" si="19"/>
        <v>3209.4037037037037</v>
      </c>
      <c r="AF152" s="24">
        <f t="shared" si="7"/>
        <v>13.897827932383553</v>
      </c>
      <c r="AG152" s="24">
        <f t="shared" si="8"/>
        <v>7.9956724736103935</v>
      </c>
      <c r="AH152" s="24">
        <f t="shared" si="9"/>
        <v>5.1647058823529415</v>
      </c>
      <c r="AI152" s="23">
        <f t="shared" si="10"/>
        <v>0.12506765419675284</v>
      </c>
      <c r="AJ152" s="23">
        <f t="shared" si="39"/>
        <v>0.19362186788154898</v>
      </c>
      <c r="AK152" s="23">
        <f t="shared" si="21"/>
        <v>1.91844718627746E-2</v>
      </c>
      <c r="AL152" s="32">
        <f t="shared" si="22"/>
        <v>0.14488086852491641</v>
      </c>
      <c r="AM152" s="43">
        <f t="shared" si="42"/>
        <v>24328.857142857141</v>
      </c>
      <c r="AN152" s="43">
        <f t="shared" si="43"/>
        <v>12777</v>
      </c>
      <c r="AO152" s="44">
        <f t="shared" si="44"/>
        <v>1.9041134180838335</v>
      </c>
      <c r="AP152" s="55">
        <f t="shared" si="62"/>
        <v>8799.9190733348987</v>
      </c>
      <c r="AQ152" s="21"/>
      <c r="AR152" s="21"/>
      <c r="AS152" s="56"/>
      <c r="AT152" s="56"/>
      <c r="AU152" s="56"/>
      <c r="AV152" s="56"/>
      <c r="AW152" s="56"/>
      <c r="AX152" s="57"/>
      <c r="AY152" s="57"/>
      <c r="AZ152" s="57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57"/>
      <c r="BN152" s="57"/>
      <c r="BO152" s="29"/>
      <c r="BP152" s="29"/>
      <c r="BQ152" s="29"/>
      <c r="BR152" s="29"/>
      <c r="BS152" s="57"/>
      <c r="BT152" s="55">
        <f t="shared" si="51"/>
        <v>12777</v>
      </c>
      <c r="BU152" s="33">
        <f t="shared" si="52"/>
        <v>0.14488086852491641</v>
      </c>
      <c r="BV152" s="30">
        <v>5344</v>
      </c>
      <c r="BW152" s="30">
        <v>432</v>
      </c>
      <c r="BX152" s="43">
        <f t="shared" si="53"/>
        <v>4911.1428571428569</v>
      </c>
      <c r="BY152" s="33">
        <f t="shared" si="54"/>
        <v>8.0838323353293412E-2</v>
      </c>
      <c r="BZ152" s="33">
        <f t="shared" si="55"/>
        <v>8.5927046366862533E-2</v>
      </c>
      <c r="CA152" s="43">
        <f t="shared" si="56"/>
        <v>5192</v>
      </c>
      <c r="CB152" s="43">
        <f t="shared" si="57"/>
        <v>1608</v>
      </c>
      <c r="CC152" s="43">
        <f t="shared" si="58"/>
        <v>7865.8571428571431</v>
      </c>
      <c r="CD152" s="33">
        <f t="shared" si="59"/>
        <v>0.30970724191063176</v>
      </c>
      <c r="CE152" s="33">
        <f t="shared" si="60"/>
        <v>0.18168939903016654</v>
      </c>
      <c r="CF152" s="33">
        <f t="shared" si="31"/>
        <v>4.8768329663938854E-2</v>
      </c>
      <c r="CG152" s="27"/>
      <c r="CH152" s="27"/>
      <c r="CI152" s="27"/>
      <c r="CJ152" s="27"/>
      <c r="CK152" s="27"/>
      <c r="CL152" s="27"/>
      <c r="CM152" s="27"/>
      <c r="CN152" s="27"/>
      <c r="CO152" s="27"/>
    </row>
    <row r="153" spans="1:93" ht="13">
      <c r="A153" s="18">
        <v>44044</v>
      </c>
      <c r="B153" s="19">
        <f t="shared" si="49"/>
        <v>1560</v>
      </c>
      <c r="C153" s="52"/>
      <c r="D153" s="52"/>
      <c r="E153" s="53">
        <v>109936</v>
      </c>
      <c r="F153" s="21">
        <f t="shared" si="26"/>
        <v>36824</v>
      </c>
      <c r="G153" s="22">
        <f t="shared" si="1"/>
        <v>0.33495852132149612</v>
      </c>
      <c r="H153" s="19">
        <f t="shared" si="50"/>
        <v>2012</v>
      </c>
      <c r="I153" s="53">
        <v>67919</v>
      </c>
      <c r="J153" s="22">
        <f t="shared" si="2"/>
        <v>0.61780490467180904</v>
      </c>
      <c r="K153" s="22">
        <f t="shared" si="17"/>
        <v>0.92897198818251447</v>
      </c>
      <c r="L153" s="19">
        <f t="shared" si="36"/>
        <v>62</v>
      </c>
      <c r="M153" s="53">
        <v>5193</v>
      </c>
      <c r="N153" s="23">
        <f t="shared" ca="1" si="15"/>
        <v>4.7236574006694801E-2</v>
      </c>
      <c r="O153" s="22">
        <f t="shared" si="18"/>
        <v>7.1028011817485498E-2</v>
      </c>
      <c r="P153" s="45"/>
      <c r="Q153" s="45"/>
      <c r="R153" s="45">
        <v>57816</v>
      </c>
      <c r="S153" s="45">
        <f t="shared" si="63"/>
        <v>1517381</v>
      </c>
      <c r="T153" s="45">
        <v>875894</v>
      </c>
      <c r="U153" s="19">
        <f t="shared" si="46"/>
        <v>765958</v>
      </c>
      <c r="V153" s="21">
        <f t="shared" si="5"/>
        <v>109936</v>
      </c>
      <c r="W153" s="54">
        <v>0</v>
      </c>
      <c r="X153" s="46">
        <v>11190</v>
      </c>
      <c r="Y153" s="46"/>
      <c r="Z153" s="46"/>
      <c r="AA153" s="21">
        <f t="shared" si="38"/>
        <v>9355</v>
      </c>
      <c r="AB153" s="21"/>
      <c r="AC153" s="21"/>
      <c r="AD153" s="21"/>
      <c r="AE153" s="21">
        <f t="shared" si="19"/>
        <v>3244.051851851852</v>
      </c>
      <c r="AF153" s="24">
        <f t="shared" si="7"/>
        <v>13.802403216416824</v>
      </c>
      <c r="AG153" s="24">
        <f t="shared" si="8"/>
        <v>7.9673082520739342</v>
      </c>
      <c r="AH153" s="24">
        <f t="shared" si="9"/>
        <v>5.9967948717948714</v>
      </c>
      <c r="AI153" s="23">
        <f t="shared" si="10"/>
        <v>0.12551290452954353</v>
      </c>
      <c r="AJ153" s="23">
        <f t="shared" si="39"/>
        <v>0.16675574559059328</v>
      </c>
      <c r="AK153" s="23">
        <f t="shared" si="21"/>
        <v>1.4394330848158264E-2</v>
      </c>
      <c r="AL153" s="32">
        <f t="shared" si="22"/>
        <v>0.14601320467242254</v>
      </c>
      <c r="AM153" s="43">
        <f t="shared" si="42"/>
        <v>22310.571428571428</v>
      </c>
      <c r="AN153" s="43">
        <f t="shared" si="43"/>
        <v>12376.571428571429</v>
      </c>
      <c r="AO153" s="44">
        <f t="shared" si="44"/>
        <v>1.8026455515028392</v>
      </c>
      <c r="AP153" s="55">
        <f t="shared" si="62"/>
        <v>8441.8994413407818</v>
      </c>
      <c r="AQ153" s="21"/>
      <c r="AR153" s="21"/>
      <c r="AS153" s="56"/>
      <c r="AT153" s="56"/>
      <c r="AU153" s="56"/>
      <c r="AV153" s="56"/>
      <c r="AW153" s="56"/>
      <c r="AX153" s="57"/>
      <c r="AY153" s="57"/>
      <c r="AZ153" s="57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57"/>
      <c r="BN153" s="57"/>
      <c r="BO153" s="29"/>
      <c r="BP153" s="29"/>
      <c r="BQ153" s="29"/>
      <c r="BR153" s="29"/>
      <c r="BS153" s="57"/>
      <c r="BT153" s="55">
        <f t="shared" si="51"/>
        <v>12376.571428571429</v>
      </c>
      <c r="BU153" s="33">
        <f t="shared" si="52"/>
        <v>0.14601320467242254</v>
      </c>
      <c r="BV153" s="30">
        <v>3002</v>
      </c>
      <c r="BW153" s="30">
        <v>373</v>
      </c>
      <c r="BX153" s="43">
        <f t="shared" si="53"/>
        <v>4629.4285714285716</v>
      </c>
      <c r="BY153" s="33">
        <f t="shared" si="54"/>
        <v>0.12425049966688874</v>
      </c>
      <c r="BZ153" s="33">
        <f t="shared" si="55"/>
        <v>9.0538789113127197E-2</v>
      </c>
      <c r="CA153" s="43">
        <f t="shared" si="56"/>
        <v>6353</v>
      </c>
      <c r="CB153" s="43">
        <f t="shared" si="57"/>
        <v>1187</v>
      </c>
      <c r="CC153" s="43">
        <f t="shared" si="58"/>
        <v>7747.1428571428569</v>
      </c>
      <c r="CD153" s="33">
        <f t="shared" si="59"/>
        <v>0.18684086258460569</v>
      </c>
      <c r="CE153" s="33">
        <f t="shared" si="60"/>
        <v>0.17916282500461</v>
      </c>
      <c r="CF153" s="33">
        <f t="shared" si="31"/>
        <v>4.7746541722445336E-2</v>
      </c>
      <c r="CG153" s="27"/>
      <c r="CH153" s="27"/>
      <c r="CI153" s="27"/>
      <c r="CJ153" s="27"/>
      <c r="CK153" s="27"/>
      <c r="CL153" s="27"/>
      <c r="CM153" s="27"/>
      <c r="CN153" s="27"/>
      <c r="CO153" s="27"/>
    </row>
    <row r="154" spans="1:93" ht="13">
      <c r="A154" s="18">
        <v>44045</v>
      </c>
      <c r="B154" s="19">
        <f t="shared" si="49"/>
        <v>1519</v>
      </c>
      <c r="C154" s="52"/>
      <c r="D154" s="52"/>
      <c r="E154" s="53">
        <v>111455</v>
      </c>
      <c r="F154" s="21">
        <f t="shared" si="26"/>
        <v>37244</v>
      </c>
      <c r="G154" s="22">
        <f t="shared" si="1"/>
        <v>0.33416176932394243</v>
      </c>
      <c r="H154" s="19">
        <f t="shared" si="50"/>
        <v>1056</v>
      </c>
      <c r="I154" s="53">
        <v>68975</v>
      </c>
      <c r="J154" s="22">
        <f t="shared" si="2"/>
        <v>0.61885962944686201</v>
      </c>
      <c r="K154" s="22">
        <f t="shared" si="17"/>
        <v>0.929444421985959</v>
      </c>
      <c r="L154" s="19">
        <f t="shared" si="36"/>
        <v>43</v>
      </c>
      <c r="M154" s="53">
        <v>5236</v>
      </c>
      <c r="N154" s="23">
        <f t="shared" ca="1" si="15"/>
        <v>4.6978601229195636E-2</v>
      </c>
      <c r="O154" s="22">
        <f t="shared" si="18"/>
        <v>7.055557801404104E-2</v>
      </c>
      <c r="P154" s="45"/>
      <c r="Q154" s="45"/>
      <c r="R154" s="45">
        <v>62366</v>
      </c>
      <c r="S154" s="45">
        <f t="shared" si="63"/>
        <v>1537413</v>
      </c>
      <c r="T154" s="45">
        <v>882352</v>
      </c>
      <c r="U154" s="19">
        <f t="shared" si="46"/>
        <v>770897</v>
      </c>
      <c r="V154" s="21">
        <f t="shared" si="5"/>
        <v>111455</v>
      </c>
      <c r="W154" s="54">
        <v>0</v>
      </c>
      <c r="X154" s="46">
        <v>20032</v>
      </c>
      <c r="Y154" s="46"/>
      <c r="Z154" s="46"/>
      <c r="AA154" s="21">
        <f t="shared" si="38"/>
        <v>6458</v>
      </c>
      <c r="AB154" s="21"/>
      <c r="AC154" s="21"/>
      <c r="AD154" s="21"/>
      <c r="AE154" s="21">
        <f t="shared" si="19"/>
        <v>3267.9703703703703</v>
      </c>
      <c r="AF154" s="24">
        <f t="shared" si="7"/>
        <v>13.794024494190481</v>
      </c>
      <c r="AG154" s="24">
        <f t="shared" si="8"/>
        <v>7.9166659189807547</v>
      </c>
      <c r="AH154" s="24">
        <f t="shared" si="9"/>
        <v>4.2514812376563524</v>
      </c>
      <c r="AI154" s="23">
        <f t="shared" si="10"/>
        <v>0.1263158014035215</v>
      </c>
      <c r="AJ154" s="23">
        <f t="shared" si="39"/>
        <v>0.23521213998141841</v>
      </c>
      <c r="AK154" s="23">
        <f t="shared" si="21"/>
        <v>1.3817129966525978E-2</v>
      </c>
      <c r="AL154" s="32">
        <f t="shared" si="22"/>
        <v>0.14843914662420085</v>
      </c>
      <c r="AM154" s="43">
        <f t="shared" si="42"/>
        <v>22244.857142857141</v>
      </c>
      <c r="AN154" s="43">
        <f t="shared" si="43"/>
        <v>12200.285714285714</v>
      </c>
      <c r="AO154" s="44">
        <f t="shared" si="44"/>
        <v>1.8233062457553686</v>
      </c>
      <c r="AP154" s="55">
        <f t="shared" si="62"/>
        <v>9257.55581836491</v>
      </c>
      <c r="AQ154" s="21"/>
      <c r="AR154" s="21"/>
      <c r="AS154" s="56"/>
      <c r="AT154" s="56"/>
      <c r="AU154" s="56"/>
      <c r="AV154" s="56"/>
      <c r="AW154" s="56"/>
      <c r="AX154" s="57"/>
      <c r="AY154" s="57"/>
      <c r="AZ154" s="57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57"/>
      <c r="BN154" s="57"/>
      <c r="BO154" s="29"/>
      <c r="BP154" s="29"/>
      <c r="BQ154" s="29"/>
      <c r="BR154" s="29"/>
      <c r="BS154" s="57"/>
      <c r="BT154" s="55">
        <f t="shared" si="51"/>
        <v>12200.285714285714</v>
      </c>
      <c r="BU154" s="33">
        <f t="shared" si="52"/>
        <v>0.14843914662420085</v>
      </c>
      <c r="BV154" s="30">
        <v>3888</v>
      </c>
      <c r="BW154" s="30">
        <v>379</v>
      </c>
      <c r="BX154" s="43">
        <f t="shared" si="53"/>
        <v>4572.5714285714284</v>
      </c>
      <c r="BY154" s="33">
        <f t="shared" si="54"/>
        <v>9.7479423868312751E-2</v>
      </c>
      <c r="BZ154" s="33">
        <f t="shared" si="55"/>
        <v>9.1695826043489123E-2</v>
      </c>
      <c r="CA154" s="43">
        <f t="shared" si="56"/>
        <v>2570</v>
      </c>
      <c r="CB154" s="43">
        <f t="shared" si="57"/>
        <v>1140</v>
      </c>
      <c r="CC154" s="43">
        <f t="shared" si="58"/>
        <v>7627.7142857142853</v>
      </c>
      <c r="CD154" s="33">
        <f t="shared" si="59"/>
        <v>0.44357976653696496</v>
      </c>
      <c r="CE154" s="33">
        <f t="shared" si="60"/>
        <v>0.18245495748585983</v>
      </c>
      <c r="CF154" s="33">
        <f t="shared" si="31"/>
        <v>4.63646390090778E-2</v>
      </c>
      <c r="CG154" s="27"/>
      <c r="CH154" s="27"/>
      <c r="CI154" s="27"/>
      <c r="CJ154" s="27"/>
      <c r="CK154" s="27"/>
      <c r="CL154" s="27"/>
      <c r="CM154" s="27"/>
      <c r="CN154" s="27"/>
      <c r="CO154" s="27"/>
    </row>
    <row r="155" spans="1:93" ht="13">
      <c r="A155" s="18">
        <v>44046</v>
      </c>
      <c r="B155" s="19">
        <f t="shared" si="49"/>
        <v>1679</v>
      </c>
      <c r="C155" s="52"/>
      <c r="D155" s="52"/>
      <c r="E155" s="53">
        <v>113134</v>
      </c>
      <c r="F155" s="21">
        <f t="shared" si="26"/>
        <v>37595</v>
      </c>
      <c r="G155" s="22">
        <f t="shared" si="1"/>
        <v>0.33230505418353457</v>
      </c>
      <c r="H155" s="19">
        <f t="shared" si="50"/>
        <v>1262</v>
      </c>
      <c r="I155" s="53">
        <v>70237</v>
      </c>
      <c r="J155" s="22">
        <f t="shared" si="2"/>
        <v>0.62083016599784324</v>
      </c>
      <c r="K155" s="22">
        <f t="shared" si="17"/>
        <v>0.92981109095963677</v>
      </c>
      <c r="L155" s="19">
        <f t="shared" si="36"/>
        <v>66</v>
      </c>
      <c r="M155" s="53">
        <v>5302</v>
      </c>
      <c r="N155" s="23">
        <f t="shared" ca="1" si="15"/>
        <v>4.6864779818622165E-2</v>
      </c>
      <c r="O155" s="22">
        <f t="shared" si="18"/>
        <v>7.0188909040363262E-2</v>
      </c>
      <c r="P155" s="45"/>
      <c r="Q155" s="45"/>
      <c r="R155" s="45">
        <v>77572</v>
      </c>
      <c r="S155" s="45">
        <f t="shared" si="63"/>
        <v>1552141</v>
      </c>
      <c r="T155" s="45">
        <v>894531</v>
      </c>
      <c r="U155" s="19">
        <f t="shared" si="46"/>
        <v>781397</v>
      </c>
      <c r="V155" s="21">
        <f t="shared" si="5"/>
        <v>113134</v>
      </c>
      <c r="W155" s="54">
        <v>0</v>
      </c>
      <c r="X155" s="46">
        <v>14728</v>
      </c>
      <c r="Y155" s="46"/>
      <c r="Z155" s="46"/>
      <c r="AA155" s="21">
        <f t="shared" si="38"/>
        <v>12179</v>
      </c>
      <c r="AB155" s="21"/>
      <c r="AC155" s="21"/>
      <c r="AD155" s="21"/>
      <c r="AE155" s="21">
        <f t="shared" si="19"/>
        <v>3313.0777777777776</v>
      </c>
      <c r="AF155" s="24">
        <f t="shared" si="7"/>
        <v>13.719491929923807</v>
      </c>
      <c r="AG155" s="24">
        <f t="shared" si="8"/>
        <v>7.9068273021372883</v>
      </c>
      <c r="AH155" s="24">
        <f t="shared" si="9"/>
        <v>7.2537224538415721</v>
      </c>
      <c r="AI155" s="23">
        <f t="shared" si="10"/>
        <v>0.12647297857760101</v>
      </c>
      <c r="AJ155" s="23">
        <f t="shared" si="39"/>
        <v>0.13786025125215534</v>
      </c>
      <c r="AK155" s="23">
        <f t="shared" si="21"/>
        <v>1.5064375757031985E-2</v>
      </c>
      <c r="AL155" s="32">
        <f t="shared" si="22"/>
        <v>0.1481896402379165</v>
      </c>
      <c r="AM155" s="43">
        <f t="shared" si="42"/>
        <v>22483.142857142859</v>
      </c>
      <c r="AN155" s="43">
        <f t="shared" si="43"/>
        <v>12369.285714285714</v>
      </c>
      <c r="AO155" s="44">
        <f t="shared" si="44"/>
        <v>1.8176589478547094</v>
      </c>
      <c r="AP155" s="55">
        <f t="shared" si="62"/>
        <v>11495.366772535659</v>
      </c>
      <c r="AQ155" s="21"/>
      <c r="AR155" s="21"/>
      <c r="AS155" s="56"/>
      <c r="AT155" s="56"/>
      <c r="AU155" s="56"/>
      <c r="AV155" s="56"/>
      <c r="AW155" s="56"/>
      <c r="AX155" s="57"/>
      <c r="AY155" s="57"/>
      <c r="AZ155" s="57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57"/>
      <c r="BN155" s="57"/>
      <c r="BO155" s="29"/>
      <c r="BP155" s="29"/>
      <c r="BQ155" s="29"/>
      <c r="BR155" s="29"/>
      <c r="BS155" s="57"/>
      <c r="BT155" s="55">
        <f t="shared" si="51"/>
        <v>12369.285714285714</v>
      </c>
      <c r="BU155" s="33">
        <f t="shared" si="52"/>
        <v>0.1481896402379165</v>
      </c>
      <c r="BV155" s="30">
        <v>4234</v>
      </c>
      <c r="BW155" s="30">
        <v>489</v>
      </c>
      <c r="BX155" s="43">
        <f t="shared" si="53"/>
        <v>4755.4285714285716</v>
      </c>
      <c r="BY155" s="33">
        <f t="shared" si="54"/>
        <v>0.11549362305148796</v>
      </c>
      <c r="BZ155" s="33">
        <f t="shared" si="55"/>
        <v>8.8650564768084597E-2</v>
      </c>
      <c r="CA155" s="43">
        <f t="shared" si="56"/>
        <v>7945</v>
      </c>
      <c r="CB155" s="43">
        <f t="shared" si="57"/>
        <v>1190</v>
      </c>
      <c r="CC155" s="43">
        <f t="shared" si="58"/>
        <v>7613.8571428571431</v>
      </c>
      <c r="CD155" s="33">
        <f t="shared" si="59"/>
        <v>0.14977973568281938</v>
      </c>
      <c r="CE155" s="33">
        <f t="shared" si="60"/>
        <v>0.18537628759592473</v>
      </c>
      <c r="CF155" s="33">
        <f t="shared" si="31"/>
        <v>4.570077386070507E-2</v>
      </c>
      <c r="CG155" s="27"/>
      <c r="CH155" s="27"/>
      <c r="CI155" s="27"/>
      <c r="CJ155" s="27"/>
      <c r="CK155" s="27"/>
      <c r="CL155" s="27"/>
      <c r="CM155" s="27"/>
      <c r="CN155" s="27"/>
      <c r="CO155" s="27"/>
    </row>
    <row r="156" spans="1:93" ht="13">
      <c r="A156" s="18">
        <v>44047</v>
      </c>
      <c r="B156" s="19">
        <f t="shared" si="49"/>
        <v>1922</v>
      </c>
      <c r="C156" s="52"/>
      <c r="D156" s="52"/>
      <c r="E156" s="53">
        <v>115056</v>
      </c>
      <c r="F156" s="21">
        <f t="shared" si="26"/>
        <v>37618</v>
      </c>
      <c r="G156" s="22">
        <f t="shared" si="1"/>
        <v>0.3269538311778612</v>
      </c>
      <c r="H156" s="19">
        <f t="shared" si="50"/>
        <v>1813</v>
      </c>
      <c r="I156" s="53">
        <v>72050</v>
      </c>
      <c r="J156" s="22">
        <f t="shared" si="2"/>
        <v>0.62621679877624814</v>
      </c>
      <c r="K156" s="22">
        <f t="shared" si="17"/>
        <v>0.93042175676024685</v>
      </c>
      <c r="L156" s="19">
        <f t="shared" si="36"/>
        <v>86</v>
      </c>
      <c r="M156" s="53">
        <v>5388</v>
      </c>
      <c r="N156" s="23">
        <f t="shared" ca="1" si="15"/>
        <v>4.6829370045890696E-2</v>
      </c>
      <c r="O156" s="22">
        <f t="shared" si="18"/>
        <v>6.957824323975309E-2</v>
      </c>
      <c r="P156" s="45"/>
      <c r="Q156" s="45"/>
      <c r="R156" s="45">
        <v>68131</v>
      </c>
      <c r="S156" s="45">
        <f t="shared" si="63"/>
        <v>1575043</v>
      </c>
      <c r="T156" s="45">
        <v>907987</v>
      </c>
      <c r="U156" s="19">
        <f t="shared" si="46"/>
        <v>792931</v>
      </c>
      <c r="V156" s="21">
        <f t="shared" si="5"/>
        <v>115056</v>
      </c>
      <c r="W156" s="54">
        <v>0</v>
      </c>
      <c r="X156" s="46">
        <v>22902</v>
      </c>
      <c r="Y156" s="46"/>
      <c r="Z156" s="46"/>
      <c r="AA156" s="21">
        <f t="shared" si="38"/>
        <v>13456</v>
      </c>
      <c r="AB156" s="21"/>
      <c r="AC156" s="21"/>
      <c r="AD156" s="21"/>
      <c r="AE156" s="21">
        <f t="shared" si="19"/>
        <v>3362.9148148148147</v>
      </c>
      <c r="AF156" s="24">
        <f t="shared" si="7"/>
        <v>13.689359963843694</v>
      </c>
      <c r="AG156" s="24">
        <f t="shared" si="8"/>
        <v>7.8916962174940899</v>
      </c>
      <c r="AH156" s="24">
        <f t="shared" si="9"/>
        <v>7.0010405827263265</v>
      </c>
      <c r="AI156" s="23">
        <f t="shared" si="10"/>
        <v>0.12671547059594465</v>
      </c>
      <c r="AJ156" s="23">
        <f t="shared" si="39"/>
        <v>0.1428359096313912</v>
      </c>
      <c r="AK156" s="23">
        <f t="shared" si="21"/>
        <v>1.6988703661145192E-2</v>
      </c>
      <c r="AL156" s="32">
        <f t="shared" si="22"/>
        <v>0.15332649524281117</v>
      </c>
      <c r="AM156" s="43">
        <f t="shared" si="42"/>
        <v>22531.571428571428</v>
      </c>
      <c r="AN156" s="43">
        <f t="shared" si="43"/>
        <v>12117</v>
      </c>
      <c r="AO156" s="44">
        <f t="shared" si="44"/>
        <v>1.8595008193918814</v>
      </c>
      <c r="AP156" s="55">
        <f t="shared" si="62"/>
        <v>10446.287447387967</v>
      </c>
      <c r="AQ156" s="21"/>
      <c r="AR156" s="21"/>
      <c r="AS156" s="56"/>
      <c r="AT156" s="56"/>
      <c r="AU156" s="56"/>
      <c r="AV156" s="56"/>
      <c r="AW156" s="56"/>
      <c r="AX156" s="57"/>
      <c r="AY156" s="57"/>
      <c r="AZ156" s="57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57"/>
      <c r="BN156" s="57"/>
      <c r="BO156" s="29"/>
      <c r="BP156" s="29"/>
      <c r="BQ156" s="29"/>
      <c r="BR156" s="29"/>
      <c r="BS156" s="57"/>
      <c r="BT156" s="55">
        <f t="shared" si="51"/>
        <v>12117</v>
      </c>
      <c r="BU156" s="33">
        <f t="shared" si="52"/>
        <v>0.15332649524281117</v>
      </c>
      <c r="BV156" s="30">
        <v>3537</v>
      </c>
      <c r="BW156" s="30">
        <v>466</v>
      </c>
      <c r="BX156" s="43">
        <f t="shared" si="53"/>
        <v>4332.8571428571431</v>
      </c>
      <c r="BY156" s="33">
        <f t="shared" si="54"/>
        <v>0.1317500706813684</v>
      </c>
      <c r="BZ156" s="33">
        <f t="shared" si="55"/>
        <v>9.9076821628750408E-2</v>
      </c>
      <c r="CA156" s="43">
        <f t="shared" si="56"/>
        <v>9919</v>
      </c>
      <c r="CB156" s="43">
        <f t="shared" si="57"/>
        <v>1456</v>
      </c>
      <c r="CC156" s="43">
        <f t="shared" si="58"/>
        <v>7784.1428571428569</v>
      </c>
      <c r="CD156" s="33">
        <f t="shared" si="59"/>
        <v>0.14678899082568808</v>
      </c>
      <c r="CE156" s="33">
        <f t="shared" si="60"/>
        <v>0.18352327992805886</v>
      </c>
      <c r="CF156" s="33">
        <f t="shared" si="31"/>
        <v>4.5284938941655362E-2</v>
      </c>
      <c r="CG156" s="27"/>
      <c r="CH156" s="27"/>
      <c r="CI156" s="27"/>
      <c r="CJ156" s="27"/>
      <c r="CK156" s="27"/>
      <c r="CL156" s="27"/>
      <c r="CM156" s="27"/>
      <c r="CN156" s="27"/>
      <c r="CO156" s="27"/>
    </row>
    <row r="157" spans="1:93" ht="13">
      <c r="A157" s="18">
        <v>44048</v>
      </c>
      <c r="B157" s="19">
        <f t="shared" si="49"/>
        <v>1815</v>
      </c>
      <c r="C157" s="52"/>
      <c r="D157" s="52"/>
      <c r="E157" s="53">
        <v>116871</v>
      </c>
      <c r="F157" s="21">
        <f t="shared" si="26"/>
        <v>37530</v>
      </c>
      <c r="G157" s="22">
        <f t="shared" si="1"/>
        <v>0.32112328978104066</v>
      </c>
      <c r="H157" s="19">
        <f t="shared" si="50"/>
        <v>1839</v>
      </c>
      <c r="I157" s="53">
        <v>73889</v>
      </c>
      <c r="J157" s="22">
        <f t="shared" si="2"/>
        <v>0.63222698530858812</v>
      </c>
      <c r="K157" s="22">
        <f t="shared" si="17"/>
        <v>0.93128395155090049</v>
      </c>
      <c r="L157" s="19">
        <f t="shared" si="36"/>
        <v>64</v>
      </c>
      <c r="M157" s="53">
        <v>5452</v>
      </c>
      <c r="N157" s="23">
        <f t="shared" ca="1" si="15"/>
        <v>4.6649724910371261E-2</v>
      </c>
      <c r="O157" s="22">
        <f t="shared" si="18"/>
        <v>6.8716048449099454E-2</v>
      </c>
      <c r="P157" s="45"/>
      <c r="Q157" s="45"/>
      <c r="R157" s="45">
        <v>94593</v>
      </c>
      <c r="S157" s="45">
        <f t="shared" si="63"/>
        <v>1603781</v>
      </c>
      <c r="T157" s="45">
        <v>922709</v>
      </c>
      <c r="U157" s="19">
        <f t="shared" si="46"/>
        <v>805838</v>
      </c>
      <c r="V157" s="21">
        <f t="shared" si="5"/>
        <v>116871</v>
      </c>
      <c r="W157" s="54">
        <v>0</v>
      </c>
      <c r="X157" s="46">
        <v>28738</v>
      </c>
      <c r="Y157" s="46"/>
      <c r="Z157" s="46"/>
      <c r="AA157" s="21">
        <f t="shared" si="38"/>
        <v>14722</v>
      </c>
      <c r="AB157" s="21"/>
      <c r="AC157" s="21"/>
      <c r="AD157" s="21"/>
      <c r="AE157" s="21">
        <f t="shared" si="19"/>
        <v>3417.4407407407407</v>
      </c>
      <c r="AF157" s="24">
        <f t="shared" si="7"/>
        <v>13.72266002686723</v>
      </c>
      <c r="AG157" s="24">
        <f t="shared" si="8"/>
        <v>7.8951065704922518</v>
      </c>
      <c r="AH157" s="24">
        <f t="shared" si="9"/>
        <v>8.1112947658402206</v>
      </c>
      <c r="AI157" s="23">
        <f t="shared" si="10"/>
        <v>0.12666073485790211</v>
      </c>
      <c r="AJ157" s="23">
        <f t="shared" si="39"/>
        <v>0.12328487977177013</v>
      </c>
      <c r="AK157" s="23">
        <f t="shared" si="21"/>
        <v>1.5774926992073425E-2</v>
      </c>
      <c r="AL157" s="32">
        <f t="shared" si="22"/>
        <v>0.15228569329840111</v>
      </c>
      <c r="AM157" s="43">
        <f t="shared" si="42"/>
        <v>22314</v>
      </c>
      <c r="AN157" s="43">
        <f t="shared" si="43"/>
        <v>11668.857142857143</v>
      </c>
      <c r="AO157" s="44">
        <f t="shared" si="44"/>
        <v>1.9122695330672608</v>
      </c>
      <c r="AP157" s="55">
        <f t="shared" si="62"/>
        <v>14405.160586175656</v>
      </c>
      <c r="AQ157" s="21"/>
      <c r="AR157" s="21"/>
      <c r="AS157" s="56"/>
      <c r="AT157" s="56"/>
      <c r="AU157" s="56"/>
      <c r="AV157" s="56"/>
      <c r="AW157" s="56"/>
      <c r="AX157" s="57"/>
      <c r="AY157" s="57"/>
      <c r="AZ157" s="57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57"/>
      <c r="BN157" s="57"/>
      <c r="BO157" s="29"/>
      <c r="BP157" s="29"/>
      <c r="BQ157" s="29"/>
      <c r="BR157" s="29"/>
      <c r="BS157" s="57"/>
      <c r="BT157" s="55">
        <f t="shared" si="51"/>
        <v>11668.857142857143</v>
      </c>
      <c r="BU157" s="33">
        <f t="shared" si="52"/>
        <v>0.15228569329840111</v>
      </c>
      <c r="BV157" s="30">
        <v>4287</v>
      </c>
      <c r="BW157" s="30">
        <v>357</v>
      </c>
      <c r="BX157" s="43">
        <f t="shared" si="53"/>
        <v>4266.4285714285716</v>
      </c>
      <c r="BY157" s="33">
        <f t="shared" si="54"/>
        <v>8.327501749475158E-2</v>
      </c>
      <c r="BZ157" s="33">
        <f t="shared" si="55"/>
        <v>9.3621295831240584E-2</v>
      </c>
      <c r="CA157" s="43">
        <f t="shared" si="56"/>
        <v>10435</v>
      </c>
      <c r="CB157" s="43">
        <f t="shared" si="57"/>
        <v>1458</v>
      </c>
      <c r="CC157" s="43">
        <f t="shared" si="58"/>
        <v>7402.4285714285716</v>
      </c>
      <c r="CD157" s="33">
        <f t="shared" si="59"/>
        <v>0.13972208912314327</v>
      </c>
      <c r="CE157" s="33">
        <f t="shared" si="60"/>
        <v>0.18609722677885637</v>
      </c>
      <c r="CF157" s="33">
        <f t="shared" si="31"/>
        <v>4.2015740035542017E-2</v>
      </c>
      <c r="CG157" s="27"/>
      <c r="CH157" s="27"/>
      <c r="CI157" s="27"/>
      <c r="CJ157" s="27"/>
      <c r="CK157" s="27"/>
      <c r="CL157" s="27"/>
      <c r="CM157" s="27"/>
      <c r="CN157" s="27"/>
      <c r="CO157" s="27"/>
    </row>
    <row r="158" spans="1:93" ht="13">
      <c r="A158" s="18">
        <v>44049</v>
      </c>
      <c r="B158" s="19">
        <f t="shared" si="49"/>
        <v>1882</v>
      </c>
      <c r="C158" s="52"/>
      <c r="D158" s="52"/>
      <c r="E158" s="53">
        <v>118753</v>
      </c>
      <c r="F158" s="21">
        <f t="shared" si="26"/>
        <v>37587</v>
      </c>
      <c r="G158" s="22">
        <f t="shared" si="1"/>
        <v>0.31651410911724337</v>
      </c>
      <c r="H158" s="19">
        <f t="shared" si="50"/>
        <v>1756</v>
      </c>
      <c r="I158" s="53">
        <v>75645</v>
      </c>
      <c r="J158" s="22">
        <f t="shared" si="2"/>
        <v>0.63699443382482968</v>
      </c>
      <c r="K158" s="22">
        <f t="shared" si="17"/>
        <v>0.93197890742429101</v>
      </c>
      <c r="L158" s="19">
        <f t="shared" si="36"/>
        <v>69</v>
      </c>
      <c r="M158" s="53">
        <v>5521</v>
      </c>
      <c r="N158" s="23">
        <f t="shared" ca="1" si="15"/>
        <v>4.6491457057926955E-2</v>
      </c>
      <c r="O158" s="22">
        <f t="shared" si="18"/>
        <v>6.8021092575709041E-2</v>
      </c>
      <c r="P158" s="45"/>
      <c r="Q158" s="45"/>
      <c r="R158" s="45">
        <v>91219</v>
      </c>
      <c r="S158" s="45">
        <f t="shared" si="63"/>
        <v>1633156</v>
      </c>
      <c r="T158" s="45">
        <v>936311</v>
      </c>
      <c r="U158" s="19">
        <f t="shared" si="46"/>
        <v>817558</v>
      </c>
      <c r="V158" s="21">
        <f t="shared" si="5"/>
        <v>118753</v>
      </c>
      <c r="W158" s="54">
        <v>0</v>
      </c>
      <c r="X158" s="46">
        <v>29375</v>
      </c>
      <c r="Y158" s="46"/>
      <c r="Z158" s="46"/>
      <c r="AA158" s="21">
        <f t="shared" si="38"/>
        <v>13602</v>
      </c>
      <c r="AB158" s="21"/>
      <c r="AC158" s="21"/>
      <c r="AD158" s="21"/>
      <c r="AE158" s="21">
        <f t="shared" si="19"/>
        <v>3467.8185185185184</v>
      </c>
      <c r="AF158" s="24">
        <f t="shared" si="7"/>
        <v>13.752545198858135</v>
      </c>
      <c r="AG158" s="24">
        <f t="shared" si="8"/>
        <v>7.8845250225257466</v>
      </c>
      <c r="AH158" s="24">
        <f t="shared" si="9"/>
        <v>7.2274176408076514</v>
      </c>
      <c r="AI158" s="23">
        <f t="shared" si="10"/>
        <v>0.12683072184349004</v>
      </c>
      <c r="AJ158" s="23">
        <f t="shared" si="39"/>
        <v>0.13836200558741363</v>
      </c>
      <c r="AK158" s="23">
        <f t="shared" si="21"/>
        <v>1.6103224923205928E-2</v>
      </c>
      <c r="AL158" s="32">
        <f t="shared" si="22"/>
        <v>0.15461722368879813</v>
      </c>
      <c r="AM158" s="43">
        <f t="shared" si="42"/>
        <v>22218.142857142859</v>
      </c>
      <c r="AN158" s="43">
        <f t="shared" si="43"/>
        <v>11472.571428571429</v>
      </c>
      <c r="AO158" s="44">
        <f t="shared" si="44"/>
        <v>1.9366314688449469</v>
      </c>
      <c r="AP158" s="55">
        <f t="shared" si="62"/>
        <v>14104.028527668477</v>
      </c>
      <c r="AQ158" s="21"/>
      <c r="AR158" s="21"/>
      <c r="AS158" s="56"/>
      <c r="AT158" s="56"/>
      <c r="AU158" s="56"/>
      <c r="AV158" s="56"/>
      <c r="AW158" s="56"/>
      <c r="AX158" s="57"/>
      <c r="AY158" s="57"/>
      <c r="AZ158" s="57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57"/>
      <c r="BN158" s="57"/>
      <c r="BO158" s="29"/>
      <c r="BP158" s="29"/>
      <c r="BQ158" s="29"/>
      <c r="BR158" s="29"/>
      <c r="BS158" s="57"/>
      <c r="BT158" s="55">
        <f t="shared" si="51"/>
        <v>11472.571428571429</v>
      </c>
      <c r="BU158" s="33">
        <f t="shared" si="52"/>
        <v>0.15461722368879813</v>
      </c>
      <c r="BV158" s="30">
        <v>5387</v>
      </c>
      <c r="BW158" s="30">
        <v>597</v>
      </c>
      <c r="BX158" s="43">
        <f t="shared" si="53"/>
        <v>4239.8571428571431</v>
      </c>
      <c r="BY158" s="33">
        <f t="shared" si="54"/>
        <v>0.11082235010209764</v>
      </c>
      <c r="BZ158" s="33">
        <f t="shared" si="55"/>
        <v>0.10421510158698069</v>
      </c>
      <c r="CA158" s="43">
        <f t="shared" si="56"/>
        <v>8215</v>
      </c>
      <c r="CB158" s="43">
        <f t="shared" si="57"/>
        <v>1285</v>
      </c>
      <c r="CC158" s="43">
        <f t="shared" si="58"/>
        <v>7232.7142857142853</v>
      </c>
      <c r="CD158" s="33">
        <f t="shared" si="59"/>
        <v>0.15642118076688982</v>
      </c>
      <c r="CE158" s="33">
        <f t="shared" si="60"/>
        <v>0.18416322660925558</v>
      </c>
      <c r="CF158" s="33">
        <f t="shared" si="31"/>
        <v>4.0245304714449981E-2</v>
      </c>
      <c r="CG158" s="27"/>
      <c r="CH158" s="27"/>
      <c r="CI158" s="27"/>
      <c r="CJ158" s="27"/>
      <c r="CK158" s="27"/>
      <c r="CL158" s="27"/>
      <c r="CM158" s="27"/>
      <c r="CN158" s="27"/>
      <c r="CO158" s="27"/>
    </row>
    <row r="159" spans="1:93" ht="13">
      <c r="A159" s="18">
        <v>44050</v>
      </c>
      <c r="B159" s="19">
        <f t="shared" si="49"/>
        <v>2473</v>
      </c>
      <c r="C159" s="52"/>
      <c r="D159" s="52"/>
      <c r="E159" s="53">
        <v>121226</v>
      </c>
      <c r="F159" s="21">
        <f t="shared" si="26"/>
        <v>38076</v>
      </c>
      <c r="G159" s="22">
        <f t="shared" si="1"/>
        <v>0.31409103657631199</v>
      </c>
      <c r="H159" s="19">
        <f t="shared" si="50"/>
        <v>1912</v>
      </c>
      <c r="I159" s="53">
        <v>77557</v>
      </c>
      <c r="J159" s="22">
        <f t="shared" si="2"/>
        <v>0.63977199610644586</v>
      </c>
      <c r="K159" s="22">
        <f t="shared" si="17"/>
        <v>0.93273601924233318</v>
      </c>
      <c r="L159" s="19">
        <f t="shared" si="36"/>
        <v>72</v>
      </c>
      <c r="M159" s="53">
        <v>5593</v>
      </c>
      <c r="N159" s="23">
        <f t="shared" ca="1" si="15"/>
        <v>4.6136967317242178E-2</v>
      </c>
      <c r="O159" s="22">
        <f t="shared" si="18"/>
        <v>6.7263980757666861E-2</v>
      </c>
      <c r="P159" s="45"/>
      <c r="Q159" s="45"/>
      <c r="R159" s="45">
        <v>80200</v>
      </c>
      <c r="S159" s="45">
        <f t="shared" si="63"/>
        <v>1663315</v>
      </c>
      <c r="T159" s="45">
        <v>951910</v>
      </c>
      <c r="U159" s="19">
        <f t="shared" si="46"/>
        <v>830684</v>
      </c>
      <c r="V159" s="21">
        <f t="shared" si="5"/>
        <v>121226</v>
      </c>
      <c r="W159" s="54">
        <v>0</v>
      </c>
      <c r="X159" s="46">
        <v>30159</v>
      </c>
      <c r="Y159" s="46"/>
      <c r="Z159" s="46"/>
      <c r="AA159" s="21">
        <f t="shared" si="38"/>
        <v>15599</v>
      </c>
      <c r="AB159" s="21"/>
      <c r="AC159" s="21"/>
      <c r="AD159" s="21"/>
      <c r="AE159" s="21">
        <f t="shared" si="19"/>
        <v>3525.5925925925926</v>
      </c>
      <c r="AF159" s="24">
        <f t="shared" si="7"/>
        <v>13.72077772095095</v>
      </c>
      <c r="AG159" s="24">
        <f t="shared" si="8"/>
        <v>7.852358404962632</v>
      </c>
      <c r="AH159" s="24">
        <f t="shared" si="9"/>
        <v>6.3077234128588762</v>
      </c>
      <c r="AI159" s="23">
        <f t="shared" si="10"/>
        <v>0.12735027471084451</v>
      </c>
      <c r="AJ159" s="23">
        <f t="shared" si="39"/>
        <v>0.15853580357715238</v>
      </c>
      <c r="AK159" s="23">
        <f t="shared" si="21"/>
        <v>2.0824737059274293E-2</v>
      </c>
      <c r="AL159" s="32">
        <f t="shared" si="22"/>
        <v>0.1505194972531656</v>
      </c>
      <c r="AM159" s="43">
        <f t="shared" si="42"/>
        <v>22446.285714285714</v>
      </c>
      <c r="AN159" s="43">
        <f t="shared" si="43"/>
        <v>12195.857142857143</v>
      </c>
      <c r="AO159" s="44">
        <f t="shared" si="44"/>
        <v>1.8404844736503028</v>
      </c>
      <c r="AP159" s="55">
        <f t="shared" si="62"/>
        <v>12071.663679703881</v>
      </c>
      <c r="AQ159" s="21"/>
      <c r="AR159" s="21"/>
      <c r="AS159" s="56"/>
      <c r="AT159" s="56"/>
      <c r="AU159" s="56"/>
      <c r="AV159" s="56"/>
      <c r="AW159" s="56"/>
      <c r="AX159" s="57"/>
      <c r="AY159" s="57"/>
      <c r="AZ159" s="57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57"/>
      <c r="BN159" s="57"/>
      <c r="BO159" s="29"/>
      <c r="BP159" s="29"/>
      <c r="BQ159" s="29"/>
      <c r="BR159" s="29"/>
      <c r="BS159" s="57"/>
      <c r="BT159" s="55">
        <f t="shared" si="51"/>
        <v>12195.857142857143</v>
      </c>
      <c r="BU159" s="33">
        <f t="shared" si="52"/>
        <v>0.1505194972531656</v>
      </c>
      <c r="BV159" s="30">
        <v>6061</v>
      </c>
      <c r="BW159" s="30">
        <v>663</v>
      </c>
      <c r="BX159" s="43">
        <f t="shared" si="53"/>
        <v>4342.2857142857147</v>
      </c>
      <c r="BY159" s="33">
        <f t="shared" si="54"/>
        <v>0.10938788978716384</v>
      </c>
      <c r="BZ159" s="33">
        <f t="shared" si="55"/>
        <v>0.10935649427556257</v>
      </c>
      <c r="CA159" s="43">
        <f t="shared" si="56"/>
        <v>9538</v>
      </c>
      <c r="CB159" s="43">
        <f t="shared" si="57"/>
        <v>1810</v>
      </c>
      <c r="CC159" s="43">
        <f t="shared" si="58"/>
        <v>7853.5714285714284</v>
      </c>
      <c r="CD159" s="33">
        <f t="shared" si="59"/>
        <v>0.18976724680226462</v>
      </c>
      <c r="CE159" s="33">
        <f t="shared" si="60"/>
        <v>0.1732787630741246</v>
      </c>
      <c r="CF159" s="33">
        <f t="shared" si="31"/>
        <v>3.9302049805183807E-2</v>
      </c>
      <c r="CG159" s="27"/>
      <c r="CH159" s="27"/>
      <c r="CI159" s="27"/>
      <c r="CJ159" s="27"/>
      <c r="CK159" s="27"/>
      <c r="CL159" s="27"/>
      <c r="CM159" s="27"/>
      <c r="CN159" s="27"/>
      <c r="CO159" s="27"/>
    </row>
    <row r="160" spans="1:93" ht="13">
      <c r="A160" s="18">
        <v>44051</v>
      </c>
      <c r="B160" s="19">
        <f t="shared" si="49"/>
        <v>2277</v>
      </c>
      <c r="C160" s="52"/>
      <c r="D160" s="52"/>
      <c r="E160" s="53">
        <v>123503</v>
      </c>
      <c r="F160" s="21">
        <f t="shared" si="26"/>
        <v>38539</v>
      </c>
      <c r="G160" s="22">
        <f t="shared" si="1"/>
        <v>0.31204910002186181</v>
      </c>
      <c r="H160" s="19">
        <f t="shared" si="50"/>
        <v>1749</v>
      </c>
      <c r="I160" s="53">
        <v>79306</v>
      </c>
      <c r="J160" s="22">
        <f t="shared" si="2"/>
        <v>0.64213824765390315</v>
      </c>
      <c r="K160" s="22">
        <f t="shared" si="17"/>
        <v>0.93340709006167322</v>
      </c>
      <c r="L160" s="19">
        <f t="shared" si="36"/>
        <v>65</v>
      </c>
      <c r="M160" s="53">
        <v>5658</v>
      </c>
      <c r="N160" s="23">
        <f t="shared" ca="1" si="15"/>
        <v>4.5812652324235037E-2</v>
      </c>
      <c r="O160" s="22">
        <f t="shared" si="18"/>
        <v>6.6592909938326825E-2</v>
      </c>
      <c r="P160" s="45"/>
      <c r="Q160" s="45"/>
      <c r="R160" s="45">
        <v>83624</v>
      </c>
      <c r="S160" s="45">
        <f t="shared" si="63"/>
        <v>1693880</v>
      </c>
      <c r="T160" s="45">
        <v>963602</v>
      </c>
      <c r="U160" s="19">
        <f t="shared" si="46"/>
        <v>840099</v>
      </c>
      <c r="V160" s="21">
        <f t="shared" si="5"/>
        <v>123503</v>
      </c>
      <c r="W160" s="54">
        <v>0</v>
      </c>
      <c r="X160" s="46">
        <v>30565</v>
      </c>
      <c r="Y160" s="46"/>
      <c r="Z160" s="46"/>
      <c r="AA160" s="21">
        <f t="shared" si="38"/>
        <v>11692</v>
      </c>
      <c r="AB160" s="21"/>
      <c r="AC160" s="21"/>
      <c r="AD160" s="21"/>
      <c r="AE160" s="21">
        <f t="shared" si="19"/>
        <v>3568.8962962962964</v>
      </c>
      <c r="AF160" s="24">
        <f t="shared" si="7"/>
        <v>13.71529436531906</v>
      </c>
      <c r="AG160" s="24">
        <f t="shared" si="8"/>
        <v>7.8022558156482029</v>
      </c>
      <c r="AH160" s="24">
        <f t="shared" si="9"/>
        <v>5.1348265261308743</v>
      </c>
      <c r="AI160" s="23">
        <f t="shared" si="10"/>
        <v>0.12816806108746143</v>
      </c>
      <c r="AJ160" s="23">
        <f t="shared" si="39"/>
        <v>0.19474854601436881</v>
      </c>
      <c r="AK160" s="23">
        <f t="shared" si="21"/>
        <v>1.8783099335126129E-2</v>
      </c>
      <c r="AL160" s="32">
        <f t="shared" si="22"/>
        <v>0.15468372326355634</v>
      </c>
      <c r="AM160" s="43">
        <f t="shared" si="42"/>
        <v>25214.142857142859</v>
      </c>
      <c r="AN160" s="43">
        <f t="shared" si="43"/>
        <v>12529.714285714286</v>
      </c>
      <c r="AO160" s="44">
        <f t="shared" si="44"/>
        <v>2.012347790395403</v>
      </c>
      <c r="AP160" s="55">
        <f t="shared" si="62"/>
        <v>12935.271674191636</v>
      </c>
      <c r="AQ160" s="21"/>
      <c r="AR160" s="21"/>
      <c r="AS160" s="56"/>
      <c r="AT160" s="56"/>
      <c r="AU160" s="56"/>
      <c r="AV160" s="56"/>
      <c r="AW160" s="56"/>
      <c r="AX160" s="57"/>
      <c r="AY160" s="57"/>
      <c r="AZ160" s="57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57"/>
      <c r="BN160" s="57"/>
      <c r="BO160" s="29"/>
      <c r="BP160" s="29"/>
      <c r="BQ160" s="29"/>
      <c r="BR160" s="29"/>
      <c r="BS160" s="57"/>
      <c r="BT160" s="55">
        <f t="shared" si="51"/>
        <v>12529.714285714286</v>
      </c>
      <c r="BU160" s="33">
        <f t="shared" si="52"/>
        <v>0.15468372326355634</v>
      </c>
      <c r="BV160" s="30">
        <v>5994</v>
      </c>
      <c r="BW160" s="30">
        <v>716</v>
      </c>
      <c r="BX160" s="43">
        <f t="shared" si="53"/>
        <v>4769.7142857142853</v>
      </c>
      <c r="BY160" s="33">
        <f t="shared" si="54"/>
        <v>0.11945278611945279</v>
      </c>
      <c r="BZ160" s="33">
        <f t="shared" si="55"/>
        <v>0.10982987899844256</v>
      </c>
      <c r="CA160" s="43">
        <f t="shared" si="56"/>
        <v>5698</v>
      </c>
      <c r="CB160" s="43">
        <f t="shared" si="57"/>
        <v>1561</v>
      </c>
      <c r="CC160" s="43">
        <f t="shared" si="58"/>
        <v>7760</v>
      </c>
      <c r="CD160" s="33">
        <f t="shared" si="59"/>
        <v>0.27395577395577397</v>
      </c>
      <c r="CE160" s="33">
        <f t="shared" si="60"/>
        <v>0.18225331369661266</v>
      </c>
      <c r="CF160" s="33">
        <f t="shared" si="31"/>
        <v>3.9412157648630597E-2</v>
      </c>
      <c r="CG160" s="27"/>
      <c r="CH160" s="27"/>
      <c r="CI160" s="27"/>
      <c r="CJ160" s="27"/>
      <c r="CK160" s="27"/>
      <c r="CL160" s="27"/>
      <c r="CM160" s="27"/>
      <c r="CN160" s="27"/>
      <c r="CO160" s="27"/>
    </row>
    <row r="161" spans="1:93" ht="13">
      <c r="A161" s="18">
        <v>44052</v>
      </c>
      <c r="B161" s="19">
        <f t="shared" si="49"/>
        <v>1893</v>
      </c>
      <c r="C161" s="52"/>
      <c r="D161" s="52"/>
      <c r="E161" s="53">
        <v>125396</v>
      </c>
      <c r="F161" s="21">
        <f t="shared" si="26"/>
        <v>38721</v>
      </c>
      <c r="G161" s="22">
        <f t="shared" si="1"/>
        <v>0.30878975405914066</v>
      </c>
      <c r="H161" s="19">
        <f t="shared" si="50"/>
        <v>1646</v>
      </c>
      <c r="I161" s="53">
        <v>80952</v>
      </c>
      <c r="J161" s="22">
        <f t="shared" si="2"/>
        <v>0.6455708316054739</v>
      </c>
      <c r="K161" s="22">
        <f t="shared" si="17"/>
        <v>0.93397173348716467</v>
      </c>
      <c r="L161" s="19">
        <f t="shared" si="36"/>
        <v>65</v>
      </c>
      <c r="M161" s="53">
        <v>5723</v>
      </c>
      <c r="N161" s="23">
        <f t="shared" ca="1" si="15"/>
        <v>4.56394143353855E-2</v>
      </c>
      <c r="O161" s="22">
        <f t="shared" si="18"/>
        <v>6.6028266512835304E-2</v>
      </c>
      <c r="P161" s="45"/>
      <c r="Q161" s="45"/>
      <c r="R161" s="45">
        <v>86224</v>
      </c>
      <c r="S161" s="45">
        <f t="shared" si="63"/>
        <v>1715798</v>
      </c>
      <c r="T161" s="45">
        <v>972594</v>
      </c>
      <c r="U161" s="19">
        <f t="shared" si="46"/>
        <v>847198</v>
      </c>
      <c r="V161" s="21">
        <f t="shared" si="5"/>
        <v>125396</v>
      </c>
      <c r="W161" s="54">
        <v>0</v>
      </c>
      <c r="X161" s="46">
        <v>21918</v>
      </c>
      <c r="Y161" s="46"/>
      <c r="Z161" s="46"/>
      <c r="AA161" s="21">
        <f t="shared" si="38"/>
        <v>8992</v>
      </c>
      <c r="AB161" s="21"/>
      <c r="AC161" s="21"/>
      <c r="AD161" s="21"/>
      <c r="AE161" s="21">
        <f t="shared" si="19"/>
        <v>3602.2</v>
      </c>
      <c r="AF161" s="24">
        <f t="shared" si="7"/>
        <v>13.683036141503717</v>
      </c>
      <c r="AG161" s="24">
        <f t="shared" si="8"/>
        <v>7.756180420428084</v>
      </c>
      <c r="AH161" s="24">
        <f t="shared" si="9"/>
        <v>4.7501320655044905</v>
      </c>
      <c r="AI161" s="23">
        <f t="shared" si="10"/>
        <v>0.12892944023919539</v>
      </c>
      <c r="AJ161" s="23">
        <f t="shared" si="39"/>
        <v>0.21052046263345195</v>
      </c>
      <c r="AK161" s="23">
        <f t="shared" si="21"/>
        <v>1.5327562893209072E-2</v>
      </c>
      <c r="AL161" s="32">
        <f t="shared" si="22"/>
        <v>0.15448460805389952</v>
      </c>
      <c r="AM161" s="43">
        <f t="shared" si="42"/>
        <v>25483.571428571428</v>
      </c>
      <c r="AN161" s="43">
        <f t="shared" si="43"/>
        <v>12891.714285714286</v>
      </c>
      <c r="AO161" s="44">
        <f t="shared" si="44"/>
        <v>1.9767403204716205</v>
      </c>
      <c r="AP161" s="55">
        <f t="shared" si="62"/>
        <v>13320.280844839432</v>
      </c>
      <c r="AQ161" s="21"/>
      <c r="AR161" s="21"/>
      <c r="AS161" s="56"/>
      <c r="AT161" s="56"/>
      <c r="AU161" s="56"/>
      <c r="AV161" s="56"/>
      <c r="AW161" s="56"/>
      <c r="AX161" s="57"/>
      <c r="AY161" s="57"/>
      <c r="AZ161" s="57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57"/>
      <c r="BN161" s="57"/>
      <c r="BO161" s="29"/>
      <c r="BP161" s="29"/>
      <c r="BQ161" s="29"/>
      <c r="BR161" s="29"/>
      <c r="BS161" s="57"/>
      <c r="BT161" s="55">
        <f t="shared" si="51"/>
        <v>12891.714285714286</v>
      </c>
      <c r="BU161" s="33">
        <f t="shared" si="52"/>
        <v>0.15448460805389952</v>
      </c>
      <c r="BV161" s="30">
        <v>4102</v>
      </c>
      <c r="BW161" s="30">
        <v>472</v>
      </c>
      <c r="BX161" s="43">
        <f t="shared" si="53"/>
        <v>4800.2857142857147</v>
      </c>
      <c r="BY161" s="33">
        <f t="shared" si="54"/>
        <v>0.11506582155046319</v>
      </c>
      <c r="BZ161" s="33">
        <f t="shared" si="55"/>
        <v>0.11189810130349384</v>
      </c>
      <c r="CA161" s="43">
        <f t="shared" si="56"/>
        <v>4890</v>
      </c>
      <c r="CB161" s="43">
        <f t="shared" si="57"/>
        <v>1421</v>
      </c>
      <c r="CC161" s="43">
        <f t="shared" si="58"/>
        <v>8091.4285714285716</v>
      </c>
      <c r="CD161" s="33">
        <f t="shared" si="59"/>
        <v>0.29059304703476485</v>
      </c>
      <c r="CE161" s="33">
        <f t="shared" si="60"/>
        <v>0.17974929378531074</v>
      </c>
      <c r="CF161" s="33">
        <f t="shared" si="31"/>
        <v>3.8770218545499446E-2</v>
      </c>
      <c r="CG161" s="27"/>
      <c r="CH161" s="27"/>
      <c r="CI161" s="27"/>
      <c r="CJ161" s="27"/>
      <c r="CK161" s="27"/>
      <c r="CL161" s="27"/>
      <c r="CM161" s="27"/>
      <c r="CN161" s="27"/>
      <c r="CO161" s="27"/>
    </row>
    <row r="162" spans="1:93" ht="13">
      <c r="A162" s="18">
        <v>44053</v>
      </c>
      <c r="B162" s="19">
        <f t="shared" si="49"/>
        <v>1687</v>
      </c>
      <c r="C162" s="52"/>
      <c r="D162" s="52"/>
      <c r="E162" s="53">
        <v>127083</v>
      </c>
      <c r="F162" s="21">
        <f t="shared" si="26"/>
        <v>39082</v>
      </c>
      <c r="G162" s="22">
        <f t="shared" si="1"/>
        <v>0.30753129844275001</v>
      </c>
      <c r="H162" s="19">
        <f t="shared" si="50"/>
        <v>1284</v>
      </c>
      <c r="I162" s="53">
        <v>82236</v>
      </c>
      <c r="J162" s="22">
        <f t="shared" si="2"/>
        <v>0.64710464814333934</v>
      </c>
      <c r="K162" s="22">
        <f t="shared" si="17"/>
        <v>0.93448938080249089</v>
      </c>
      <c r="L162" s="19">
        <f t="shared" si="36"/>
        <v>42</v>
      </c>
      <c r="M162" s="53">
        <v>5765</v>
      </c>
      <c r="N162" s="23">
        <f t="shared" ca="1" si="15"/>
        <v>4.5364053413910595E-2</v>
      </c>
      <c r="O162" s="22">
        <f t="shared" si="18"/>
        <v>6.5510619197509112E-2</v>
      </c>
      <c r="P162" s="45"/>
      <c r="Q162" s="45"/>
      <c r="R162" s="45">
        <v>84139</v>
      </c>
      <c r="S162" s="45">
        <f t="shared" si="63"/>
        <v>1731634</v>
      </c>
      <c r="T162" s="45">
        <v>984893</v>
      </c>
      <c r="U162" s="19">
        <f t="shared" si="46"/>
        <v>857810</v>
      </c>
      <c r="V162" s="21">
        <f t="shared" si="5"/>
        <v>127083</v>
      </c>
      <c r="W162" s="54">
        <v>0</v>
      </c>
      <c r="X162" s="46">
        <v>15836</v>
      </c>
      <c r="Y162" s="46"/>
      <c r="Z162" s="46"/>
      <c r="AA162" s="21">
        <f t="shared" si="38"/>
        <v>12299</v>
      </c>
      <c r="AB162" s="21"/>
      <c r="AC162" s="21"/>
      <c r="AD162" s="21"/>
      <c r="AE162" s="21">
        <f t="shared" si="19"/>
        <v>3647.7518518518518</v>
      </c>
      <c r="AF162" s="24">
        <f t="shared" si="7"/>
        <v>13.626008199365769</v>
      </c>
      <c r="AG162" s="24">
        <f t="shared" si="8"/>
        <v>7.7499980327817255</v>
      </c>
      <c r="AH162" s="24">
        <f t="shared" si="9"/>
        <v>7.2904564315352696</v>
      </c>
      <c r="AI162" s="23">
        <f t="shared" si="10"/>
        <v>0.12903229081737813</v>
      </c>
      <c r="AJ162" s="23">
        <f t="shared" si="39"/>
        <v>0.13716562322140011</v>
      </c>
      <c r="AK162" s="23">
        <f t="shared" si="21"/>
        <v>1.3453379693132157E-2</v>
      </c>
      <c r="AL162" s="32">
        <f t="shared" si="22"/>
        <v>0.15436798654301587</v>
      </c>
      <c r="AM162" s="43">
        <f t="shared" si="42"/>
        <v>25641.857142857141</v>
      </c>
      <c r="AN162" s="43">
        <f t="shared" si="43"/>
        <v>12908.857142857143</v>
      </c>
      <c r="AO162" s="44">
        <f t="shared" si="44"/>
        <v>1.9863770168876296</v>
      </c>
      <c r="AP162" s="55">
        <f t="shared" si="62"/>
        <v>12988.368019742811</v>
      </c>
      <c r="AQ162" s="21"/>
      <c r="AR162" s="21"/>
      <c r="AS162" s="56"/>
      <c r="AT162" s="56"/>
      <c r="AU162" s="56"/>
      <c r="AV162" s="56"/>
      <c r="AW162" s="56"/>
      <c r="AX162" s="57"/>
      <c r="AY162" s="57"/>
      <c r="AZ162" s="57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57"/>
      <c r="BN162" s="57"/>
      <c r="BO162" s="29"/>
      <c r="BP162" s="29"/>
      <c r="BQ162" s="29"/>
      <c r="BR162" s="29"/>
      <c r="BS162" s="57"/>
      <c r="BT162" s="55">
        <f t="shared" si="51"/>
        <v>12908.857142857143</v>
      </c>
      <c r="BU162" s="33">
        <f t="shared" si="52"/>
        <v>0.15436798654301587</v>
      </c>
      <c r="BV162" s="30">
        <v>2611</v>
      </c>
      <c r="BW162" s="30">
        <v>479</v>
      </c>
      <c r="BX162" s="43">
        <f t="shared" si="53"/>
        <v>4568.4285714285716</v>
      </c>
      <c r="BY162" s="33">
        <f t="shared" si="54"/>
        <v>0.18345461509000383</v>
      </c>
      <c r="BZ162" s="33">
        <f t="shared" si="55"/>
        <v>0.1172644547984615</v>
      </c>
      <c r="CA162" s="43">
        <f t="shared" si="56"/>
        <v>9688</v>
      </c>
      <c r="CB162" s="43">
        <f t="shared" si="57"/>
        <v>1208</v>
      </c>
      <c r="CC162" s="43">
        <f t="shared" si="58"/>
        <v>8340.4285714285706</v>
      </c>
      <c r="CD162" s="33">
        <f t="shared" si="59"/>
        <v>0.12469033856317094</v>
      </c>
      <c r="CE162" s="33">
        <f t="shared" si="60"/>
        <v>0.17469126286761558</v>
      </c>
      <c r="CF162" s="33">
        <f t="shared" si="31"/>
        <v>3.8523874828574993E-2</v>
      </c>
      <c r="CG162" s="27"/>
      <c r="CH162" s="27"/>
      <c r="CI162" s="27"/>
      <c r="CJ162" s="27"/>
      <c r="CK162" s="27"/>
      <c r="CL162" s="27"/>
      <c r="CM162" s="27"/>
      <c r="CN162" s="27"/>
      <c r="CO162" s="27"/>
    </row>
    <row r="163" spans="1:93" ht="13">
      <c r="A163" s="18">
        <v>44054</v>
      </c>
      <c r="B163" s="19">
        <f t="shared" si="49"/>
        <v>1693</v>
      </c>
      <c r="C163" s="52"/>
      <c r="D163" s="52"/>
      <c r="E163" s="53">
        <v>128776</v>
      </c>
      <c r="F163" s="21">
        <f t="shared" si="26"/>
        <v>39242</v>
      </c>
      <c r="G163" s="22">
        <f t="shared" si="1"/>
        <v>0.30473069516058893</v>
      </c>
      <c r="H163" s="19">
        <f t="shared" si="50"/>
        <v>1474</v>
      </c>
      <c r="I163" s="53">
        <v>83710</v>
      </c>
      <c r="J163" s="22">
        <f t="shared" si="2"/>
        <v>0.65004348636391873</v>
      </c>
      <c r="K163" s="22">
        <f t="shared" si="17"/>
        <v>0.93495208524136086</v>
      </c>
      <c r="L163" s="19">
        <f t="shared" si="36"/>
        <v>59</v>
      </c>
      <c r="M163" s="53">
        <v>5824</v>
      </c>
      <c r="N163" s="23">
        <f t="shared" ca="1" si="15"/>
        <v>4.5225818475492327E-2</v>
      </c>
      <c r="O163" s="22">
        <f t="shared" si="18"/>
        <v>6.5047914758639178E-2</v>
      </c>
      <c r="P163" s="45"/>
      <c r="Q163" s="45"/>
      <c r="R163" s="45">
        <v>85928</v>
      </c>
      <c r="S163" s="45">
        <f t="shared" si="63"/>
        <v>1757425</v>
      </c>
      <c r="T163" s="45">
        <v>998406</v>
      </c>
      <c r="U163" s="19">
        <f t="shared" si="46"/>
        <v>869630</v>
      </c>
      <c r="V163" s="21">
        <f t="shared" si="5"/>
        <v>128776</v>
      </c>
      <c r="W163" s="54">
        <v>0</v>
      </c>
      <c r="X163" s="46">
        <v>25791</v>
      </c>
      <c r="Y163" s="46"/>
      <c r="Z163" s="46"/>
      <c r="AA163" s="21">
        <f t="shared" si="38"/>
        <v>13513</v>
      </c>
      <c r="AB163" s="21"/>
      <c r="AC163" s="21"/>
      <c r="AD163" s="21"/>
      <c r="AE163" s="21">
        <f t="shared" si="19"/>
        <v>3697.8</v>
      </c>
      <c r="AF163" s="24">
        <f t="shared" si="7"/>
        <v>13.647146983910046</v>
      </c>
      <c r="AG163" s="24">
        <f t="shared" si="8"/>
        <v>7.7530440454743124</v>
      </c>
      <c r="AH163" s="24">
        <f t="shared" si="9"/>
        <v>7.9816893089190781</v>
      </c>
      <c r="AI163" s="23">
        <f t="shared" si="10"/>
        <v>0.12898159666508413</v>
      </c>
      <c r="AJ163" s="23">
        <f t="shared" si="39"/>
        <v>0.1252867608969141</v>
      </c>
      <c r="AK163" s="23">
        <f t="shared" si="21"/>
        <v>1.3322002156071228E-2</v>
      </c>
      <c r="AL163" s="32">
        <f t="shared" si="22"/>
        <v>0.15173801966400868</v>
      </c>
      <c r="AM163" s="43">
        <f t="shared" si="42"/>
        <v>26054.571428571428</v>
      </c>
      <c r="AN163" s="43">
        <f t="shared" si="43"/>
        <v>12917</v>
      </c>
      <c r="AO163" s="44">
        <f t="shared" si="44"/>
        <v>2.017076057023413</v>
      </c>
      <c r="AP163" s="55">
        <f t="shared" si="62"/>
        <v>13038.544553688938</v>
      </c>
      <c r="AQ163" s="21"/>
      <c r="AR163" s="21"/>
      <c r="AS163" s="56"/>
      <c r="AT163" s="56"/>
      <c r="AU163" s="56"/>
      <c r="AV163" s="56"/>
      <c r="AW163" s="56"/>
      <c r="AX163" s="57"/>
      <c r="AY163" s="57"/>
      <c r="AZ163" s="57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57"/>
      <c r="BN163" s="57"/>
      <c r="BO163" s="29"/>
      <c r="BP163" s="29"/>
      <c r="BQ163" s="29"/>
      <c r="BR163" s="29"/>
      <c r="BS163" s="57"/>
      <c r="BT163" s="55">
        <f t="shared" si="51"/>
        <v>12917</v>
      </c>
      <c r="BU163" s="33">
        <f t="shared" si="52"/>
        <v>0.15173801966400868</v>
      </c>
      <c r="BV163" s="30">
        <v>4522</v>
      </c>
      <c r="BW163" s="30">
        <v>471</v>
      </c>
      <c r="BX163" s="43">
        <f t="shared" si="53"/>
        <v>4709.1428571428569</v>
      </c>
      <c r="BY163" s="33">
        <f t="shared" si="54"/>
        <v>0.10415745245466608</v>
      </c>
      <c r="BZ163" s="33">
        <f t="shared" si="55"/>
        <v>0.11391214658415241</v>
      </c>
      <c r="CA163" s="43">
        <f t="shared" si="56"/>
        <v>8991</v>
      </c>
      <c r="CB163" s="43">
        <f t="shared" si="57"/>
        <v>1222</v>
      </c>
      <c r="CC163" s="43">
        <f t="shared" si="58"/>
        <v>8207.8571428571431</v>
      </c>
      <c r="CD163" s="33">
        <f t="shared" si="59"/>
        <v>0.13591369146924703</v>
      </c>
      <c r="CE163" s="33">
        <f t="shared" si="60"/>
        <v>0.17344008354364285</v>
      </c>
      <c r="CF163" s="33">
        <f t="shared" si="31"/>
        <v>3.9834275603124594E-2</v>
      </c>
      <c r="CG163" s="27"/>
      <c r="CH163" s="27"/>
      <c r="CI163" s="27"/>
      <c r="CJ163" s="27"/>
      <c r="CK163" s="27"/>
      <c r="CL163" s="27"/>
      <c r="CM163" s="27"/>
      <c r="CN163" s="27"/>
      <c r="CO163" s="27"/>
    </row>
    <row r="164" spans="1:93" ht="13">
      <c r="A164" s="18">
        <v>44055</v>
      </c>
      <c r="B164" s="19">
        <f t="shared" si="49"/>
        <v>1942</v>
      </c>
      <c r="C164" s="52"/>
      <c r="D164" s="52"/>
      <c r="E164" s="53">
        <v>130718</v>
      </c>
      <c r="F164" s="21">
        <f t="shared" si="26"/>
        <v>39017</v>
      </c>
      <c r="G164" s="22">
        <f t="shared" si="1"/>
        <v>0.2984822289202711</v>
      </c>
      <c r="H164" s="19">
        <f t="shared" si="50"/>
        <v>2088</v>
      </c>
      <c r="I164" s="53">
        <v>85798</v>
      </c>
      <c r="J164" s="22">
        <f t="shared" si="2"/>
        <v>0.6563594914242874</v>
      </c>
      <c r="K164" s="22">
        <f t="shared" si="17"/>
        <v>0.93562774669850923</v>
      </c>
      <c r="L164" s="19">
        <f t="shared" si="36"/>
        <v>79</v>
      </c>
      <c r="M164" s="53">
        <v>5903</v>
      </c>
      <c r="N164" s="23">
        <f t="shared" ca="1" si="15"/>
        <v>4.5158279655441481E-2</v>
      </c>
      <c r="O164" s="22">
        <f t="shared" si="18"/>
        <v>6.4372253301490712E-2</v>
      </c>
      <c r="P164" s="45"/>
      <c r="Q164" s="45"/>
      <c r="R164" s="45">
        <v>86619</v>
      </c>
      <c r="S164" s="45">
        <f t="shared" si="63"/>
        <v>1783673</v>
      </c>
      <c r="T164" s="45">
        <v>1012104</v>
      </c>
      <c r="U164" s="19">
        <f t="shared" si="46"/>
        <v>881386</v>
      </c>
      <c r="V164" s="21">
        <f t="shared" si="5"/>
        <v>130718</v>
      </c>
      <c r="W164" s="54">
        <v>0</v>
      </c>
      <c r="X164" s="46">
        <v>26248</v>
      </c>
      <c r="Y164" s="46"/>
      <c r="Z164" s="46"/>
      <c r="AA164" s="21">
        <f t="shared" si="38"/>
        <v>13698</v>
      </c>
      <c r="AB164" s="21"/>
      <c r="AC164" s="21"/>
      <c r="AD164" s="21"/>
      <c r="AE164" s="21">
        <f t="shared" si="19"/>
        <v>3748.5333333333333</v>
      </c>
      <c r="AF164" s="24">
        <f t="shared" si="7"/>
        <v>13.645198059945837</v>
      </c>
      <c r="AG164" s="24">
        <f t="shared" si="8"/>
        <v>7.7426521213604858</v>
      </c>
      <c r="AH164" s="24">
        <f t="shared" si="9"/>
        <v>7.0535530381050462</v>
      </c>
      <c r="AI164" s="23">
        <f t="shared" si="10"/>
        <v>0.12915471137353474</v>
      </c>
      <c r="AJ164" s="23">
        <f t="shared" si="39"/>
        <v>0.14177252153599065</v>
      </c>
      <c r="AK164" s="23">
        <f t="shared" si="21"/>
        <v>1.5080449773249674E-2</v>
      </c>
      <c r="AL164" s="32">
        <f t="shared" si="22"/>
        <v>0.15489680630907768</v>
      </c>
      <c r="AM164" s="43">
        <f t="shared" si="42"/>
        <v>25698.857142857141</v>
      </c>
      <c r="AN164" s="43">
        <f t="shared" si="43"/>
        <v>12770.714285714286</v>
      </c>
      <c r="AO164" s="44">
        <f t="shared" si="44"/>
        <v>2.0123273113708819</v>
      </c>
      <c r="AP164" s="55">
        <f t="shared" si="62"/>
        <v>13417.006465686</v>
      </c>
      <c r="AQ164" s="21"/>
      <c r="AR164" s="21"/>
      <c r="AS164" s="56"/>
      <c r="AT164" s="56"/>
      <c r="AU164" s="56"/>
      <c r="AV164" s="56"/>
      <c r="AW164" s="56"/>
      <c r="AX164" s="57"/>
      <c r="AY164" s="57"/>
      <c r="AZ164" s="57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57"/>
      <c r="BN164" s="57"/>
      <c r="BO164" s="29"/>
      <c r="BP164" s="29"/>
      <c r="BQ164" s="29"/>
      <c r="BR164" s="29"/>
      <c r="BS164" s="57"/>
      <c r="BT164" s="55">
        <f t="shared" si="51"/>
        <v>12770.714285714286</v>
      </c>
      <c r="BU164" s="33">
        <f t="shared" si="52"/>
        <v>0.15489680630907768</v>
      </c>
      <c r="BV164" s="30">
        <v>4117</v>
      </c>
      <c r="BW164" s="30">
        <v>578</v>
      </c>
      <c r="BX164" s="43">
        <f t="shared" si="53"/>
        <v>4684.8571428571431</v>
      </c>
      <c r="BY164" s="33">
        <f t="shared" si="54"/>
        <v>0.14039349040563517</v>
      </c>
      <c r="BZ164" s="33">
        <f t="shared" si="55"/>
        <v>0.12124169055314997</v>
      </c>
      <c r="CA164" s="43">
        <f t="shared" si="56"/>
        <v>9581</v>
      </c>
      <c r="CB164" s="43">
        <f t="shared" si="57"/>
        <v>1364</v>
      </c>
      <c r="CC164" s="43">
        <f t="shared" si="58"/>
        <v>8085.8571428571431</v>
      </c>
      <c r="CD164" s="33">
        <f t="shared" si="59"/>
        <v>0.1423650975889782</v>
      </c>
      <c r="CE164" s="33">
        <f t="shared" si="60"/>
        <v>0.17439621208105863</v>
      </c>
      <c r="CF164" s="33">
        <f t="shared" si="31"/>
        <v>3.9222316145393066E-2</v>
      </c>
      <c r="CG164" s="27"/>
      <c r="CH164" s="27"/>
      <c r="CI164" s="27"/>
      <c r="CJ164" s="27"/>
      <c r="CK164" s="27"/>
      <c r="CL164" s="27"/>
      <c r="CM164" s="27"/>
      <c r="CN164" s="27"/>
      <c r="CO164" s="27"/>
    </row>
    <row r="165" spans="1:93" ht="13">
      <c r="A165" s="18">
        <v>44056</v>
      </c>
      <c r="B165" s="19">
        <f t="shared" si="49"/>
        <v>2098</v>
      </c>
      <c r="C165" s="52"/>
      <c r="D165" s="52"/>
      <c r="E165" s="53">
        <v>132816</v>
      </c>
      <c r="F165" s="21">
        <f t="shared" si="26"/>
        <v>39290</v>
      </c>
      <c r="G165" s="22">
        <f t="shared" si="1"/>
        <v>0.29582279243464643</v>
      </c>
      <c r="H165" s="19">
        <f t="shared" si="50"/>
        <v>1760</v>
      </c>
      <c r="I165" s="53">
        <v>87558</v>
      </c>
      <c r="J165" s="22">
        <f t="shared" si="2"/>
        <v>0.65924286230574625</v>
      </c>
      <c r="K165" s="22">
        <f t="shared" si="17"/>
        <v>0.93618886726685624</v>
      </c>
      <c r="L165" s="19">
        <f t="shared" si="36"/>
        <v>65</v>
      </c>
      <c r="M165" s="53">
        <v>5968</v>
      </c>
      <c r="N165" s="23">
        <f t="shared" ca="1" si="15"/>
        <v>4.4934345259607274E-2</v>
      </c>
      <c r="O165" s="22">
        <f t="shared" si="18"/>
        <v>6.3811132733143719E-2</v>
      </c>
      <c r="P165" s="45"/>
      <c r="Q165" s="45"/>
      <c r="R165" s="45">
        <v>76515</v>
      </c>
      <c r="S165" s="45">
        <f t="shared" si="63"/>
        <v>1809487</v>
      </c>
      <c r="T165" s="45">
        <v>1026954</v>
      </c>
      <c r="U165" s="19">
        <f t="shared" si="46"/>
        <v>894138</v>
      </c>
      <c r="V165" s="21">
        <f t="shared" si="5"/>
        <v>132816</v>
      </c>
      <c r="W165" s="54">
        <v>0</v>
      </c>
      <c r="X165" s="46">
        <v>25814</v>
      </c>
      <c r="Y165" s="46"/>
      <c r="Z165" s="46"/>
      <c r="AA165" s="21">
        <f t="shared" si="38"/>
        <v>14850</v>
      </c>
      <c r="AB165" s="21"/>
      <c r="AC165" s="21"/>
      <c r="AD165" s="21"/>
      <c r="AE165" s="21">
        <f t="shared" si="19"/>
        <v>3803.5333333333333</v>
      </c>
      <c r="AF165" s="24">
        <f t="shared" si="7"/>
        <v>13.62401367305144</v>
      </c>
      <c r="AG165" s="24">
        <f t="shared" si="8"/>
        <v>7.7321557643657393</v>
      </c>
      <c r="AH165" s="24">
        <f t="shared" si="9"/>
        <v>7.0781696854146805</v>
      </c>
      <c r="AI165" s="23">
        <f t="shared" si="10"/>
        <v>0.12933003815166016</v>
      </c>
      <c r="AJ165" s="23">
        <f t="shared" si="39"/>
        <v>0.14127946127946128</v>
      </c>
      <c r="AK165" s="23">
        <f t="shared" si="21"/>
        <v>1.6049817163665294E-2</v>
      </c>
      <c r="AL165" s="32">
        <f t="shared" si="22"/>
        <v>0.15514711560738281</v>
      </c>
      <c r="AM165" s="43">
        <f t="shared" si="42"/>
        <v>25190.142857142859</v>
      </c>
      <c r="AN165" s="43">
        <f t="shared" si="43"/>
        <v>12949</v>
      </c>
      <c r="AO165" s="44">
        <f t="shared" si="44"/>
        <v>1.9453349955319221</v>
      </c>
      <c r="AP165" s="55">
        <f t="shared" si="62"/>
        <v>11871.081550698897</v>
      </c>
      <c r="AQ165" s="21"/>
      <c r="AR165" s="21"/>
      <c r="AS165" s="56"/>
      <c r="AT165" s="56"/>
      <c r="AU165" s="56"/>
      <c r="AV165" s="56"/>
      <c r="AW165" s="56"/>
      <c r="AX165" s="57"/>
      <c r="AY165" s="57"/>
      <c r="AZ165" s="57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57"/>
      <c r="BN165" s="57"/>
      <c r="BO165" s="29"/>
      <c r="BP165" s="29"/>
      <c r="BQ165" s="29"/>
      <c r="BR165" s="29"/>
      <c r="BS165" s="57"/>
      <c r="BT165" s="55">
        <f t="shared" si="51"/>
        <v>12949</v>
      </c>
      <c r="BU165" s="33">
        <f t="shared" si="52"/>
        <v>0.15514711560738281</v>
      </c>
      <c r="BV165" s="30">
        <v>5049</v>
      </c>
      <c r="BW165" s="30">
        <v>621</v>
      </c>
      <c r="BX165" s="43">
        <f t="shared" si="53"/>
        <v>4636.5714285714284</v>
      </c>
      <c r="BY165" s="33">
        <f t="shared" si="54"/>
        <v>0.12299465240641712</v>
      </c>
      <c r="BZ165" s="33">
        <f t="shared" si="55"/>
        <v>0.12324377618930243</v>
      </c>
      <c r="CA165" s="43">
        <f t="shared" si="56"/>
        <v>9801</v>
      </c>
      <c r="CB165" s="43">
        <f t="shared" si="57"/>
        <v>1477</v>
      </c>
      <c r="CC165" s="43">
        <f t="shared" si="58"/>
        <v>8312.4285714285706</v>
      </c>
      <c r="CD165" s="33">
        <f t="shared" si="59"/>
        <v>0.15069890827466584</v>
      </c>
      <c r="CE165" s="33">
        <f t="shared" si="60"/>
        <v>0.1729424098166257</v>
      </c>
      <c r="CF165" s="33">
        <f t="shared" si="31"/>
        <v>3.9112868563569159E-2</v>
      </c>
      <c r="CG165" s="27"/>
      <c r="CH165" s="27"/>
      <c r="CI165" s="27"/>
      <c r="CJ165" s="27"/>
      <c r="CK165" s="27"/>
      <c r="CL165" s="27"/>
      <c r="CM165" s="27"/>
      <c r="CN165" s="27"/>
      <c r="CO165" s="27"/>
    </row>
    <row r="166" spans="1:93" ht="13">
      <c r="A166" s="18">
        <v>44057</v>
      </c>
      <c r="B166" s="19">
        <f t="shared" si="49"/>
        <v>2307</v>
      </c>
      <c r="C166" s="52"/>
      <c r="D166" s="52"/>
      <c r="E166" s="53">
        <v>135123</v>
      </c>
      <c r="F166" s="21">
        <f t="shared" si="26"/>
        <v>39484</v>
      </c>
      <c r="G166" s="22">
        <f t="shared" si="1"/>
        <v>0.29220784026405572</v>
      </c>
      <c r="H166" s="19">
        <f t="shared" si="50"/>
        <v>2060</v>
      </c>
      <c r="I166" s="53">
        <v>89618</v>
      </c>
      <c r="J166" s="22">
        <f t="shared" si="2"/>
        <v>0.66323275830169548</v>
      </c>
      <c r="K166" s="22">
        <f t="shared" si="17"/>
        <v>0.93704451113039655</v>
      </c>
      <c r="L166" s="19">
        <f t="shared" si="36"/>
        <v>53</v>
      </c>
      <c r="M166" s="53">
        <v>6021</v>
      </c>
      <c r="N166" s="23">
        <f t="shared" ca="1" si="15"/>
        <v>4.4559401434248795E-2</v>
      </c>
      <c r="O166" s="22">
        <f t="shared" si="18"/>
        <v>6.2955488869603407E-2</v>
      </c>
      <c r="P166" s="45"/>
      <c r="Q166" s="45"/>
      <c r="R166" s="45">
        <v>75527</v>
      </c>
      <c r="S166" s="45">
        <f t="shared" si="63"/>
        <v>1835505</v>
      </c>
      <c r="T166" s="45">
        <v>1039682</v>
      </c>
      <c r="U166" s="19">
        <f t="shared" si="46"/>
        <v>904559</v>
      </c>
      <c r="V166" s="21">
        <f t="shared" si="5"/>
        <v>135123</v>
      </c>
      <c r="W166" s="54">
        <v>0</v>
      </c>
      <c r="X166" s="46">
        <v>26018</v>
      </c>
      <c r="Y166" s="46"/>
      <c r="Z166" s="46"/>
      <c r="AA166" s="21">
        <f t="shared" si="38"/>
        <v>12728</v>
      </c>
      <c r="AB166" s="21"/>
      <c r="AC166" s="21"/>
      <c r="AD166" s="21"/>
      <c r="AE166" s="21">
        <f t="shared" si="19"/>
        <v>3850.6740740740743</v>
      </c>
      <c r="AF166" s="24">
        <f t="shared" si="7"/>
        <v>13.583956839324172</v>
      </c>
      <c r="AG166" s="24">
        <f t="shared" si="8"/>
        <v>7.694337751530087</v>
      </c>
      <c r="AH166" s="24">
        <f t="shared" si="9"/>
        <v>5.5171218032076288</v>
      </c>
      <c r="AI166" s="23">
        <f t="shared" si="10"/>
        <v>0.12996570105089825</v>
      </c>
      <c r="AJ166" s="23">
        <f t="shared" si="39"/>
        <v>0.18125392834695161</v>
      </c>
      <c r="AK166" s="23">
        <f t="shared" si="21"/>
        <v>1.73698951933502E-2</v>
      </c>
      <c r="AL166" s="32">
        <f t="shared" si="22"/>
        <v>0.15833067493050176</v>
      </c>
      <c r="AM166" s="43">
        <f t="shared" si="42"/>
        <v>24598.571428571428</v>
      </c>
      <c r="AN166" s="43">
        <f t="shared" si="43"/>
        <v>12538.857142857143</v>
      </c>
      <c r="AO166" s="44">
        <f t="shared" si="44"/>
        <v>1.9617873581552203</v>
      </c>
      <c r="AP166" s="55">
        <f t="shared" si="62"/>
        <v>11958.240885476007</v>
      </c>
      <c r="AQ166" s="21"/>
      <c r="AR166" s="21"/>
      <c r="AS166" s="56"/>
      <c r="AT166" s="56"/>
      <c r="AU166" s="56"/>
      <c r="AV166" s="56"/>
      <c r="AW166" s="56"/>
      <c r="AX166" s="57"/>
      <c r="AY166" s="57"/>
      <c r="AZ166" s="57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57"/>
      <c r="BN166" s="57"/>
      <c r="BO166" s="29"/>
      <c r="BP166" s="29"/>
      <c r="BQ166" s="29"/>
      <c r="BR166" s="29"/>
      <c r="BS166" s="57"/>
      <c r="BT166" s="55">
        <f t="shared" si="51"/>
        <v>12538.857142857143</v>
      </c>
      <c r="BU166" s="33">
        <f t="shared" si="52"/>
        <v>0.15833067493050176</v>
      </c>
      <c r="BV166" s="30">
        <v>5025</v>
      </c>
      <c r="BW166" s="30">
        <v>575</v>
      </c>
      <c r="BX166" s="43">
        <f t="shared" si="53"/>
        <v>4488.5714285714284</v>
      </c>
      <c r="BY166" s="33">
        <f t="shared" si="54"/>
        <v>0.11442786069651742</v>
      </c>
      <c r="BZ166" s="33">
        <f t="shared" si="55"/>
        <v>0.124506683640993</v>
      </c>
      <c r="CA166" s="43">
        <f t="shared" si="56"/>
        <v>7703</v>
      </c>
      <c r="CB166" s="43">
        <f t="shared" si="57"/>
        <v>1732</v>
      </c>
      <c r="CC166" s="43">
        <f t="shared" si="58"/>
        <v>8050.2857142857147</v>
      </c>
      <c r="CD166" s="33">
        <f t="shared" si="59"/>
        <v>0.22484746202778139</v>
      </c>
      <c r="CE166" s="33">
        <f t="shared" si="60"/>
        <v>0.17718980692788189</v>
      </c>
      <c r="CF166" s="33">
        <f t="shared" si="31"/>
        <v>3.7535321158955762E-2</v>
      </c>
      <c r="CG166" s="27"/>
      <c r="CH166" s="27"/>
      <c r="CI166" s="27"/>
      <c r="CJ166" s="27"/>
      <c r="CK166" s="27"/>
      <c r="CL166" s="27"/>
      <c r="CM166" s="27"/>
      <c r="CN166" s="27"/>
      <c r="CO166" s="27"/>
    </row>
    <row r="167" spans="1:93" ht="13">
      <c r="A167" s="18">
        <v>44058</v>
      </c>
      <c r="B167" s="19">
        <f t="shared" si="49"/>
        <v>2345</v>
      </c>
      <c r="C167" s="52"/>
      <c r="D167" s="52"/>
      <c r="E167" s="53">
        <v>137468</v>
      </c>
      <c r="F167" s="21">
        <f t="shared" si="26"/>
        <v>40076</v>
      </c>
      <c r="G167" s="22">
        <f t="shared" si="1"/>
        <v>0.29152966508569267</v>
      </c>
      <c r="H167" s="19">
        <f t="shared" si="50"/>
        <v>1703</v>
      </c>
      <c r="I167" s="53">
        <v>91321</v>
      </c>
      <c r="J167" s="22">
        <f t="shared" si="2"/>
        <v>0.6643073297058224</v>
      </c>
      <c r="K167" s="22">
        <f t="shared" si="17"/>
        <v>0.93766428454082473</v>
      </c>
      <c r="L167" s="19">
        <f t="shared" si="36"/>
        <v>50</v>
      </c>
      <c r="M167" s="53">
        <v>6071</v>
      </c>
      <c r="N167" s="23">
        <f t="shared" ca="1" si="15"/>
        <v>4.416300520848488E-2</v>
      </c>
      <c r="O167" s="22">
        <f t="shared" si="18"/>
        <v>6.2335715459175295E-2</v>
      </c>
      <c r="P167" s="45"/>
      <c r="Q167" s="45"/>
      <c r="R167" s="45">
        <v>76327</v>
      </c>
      <c r="S167" s="45">
        <f t="shared" si="63"/>
        <v>1862801</v>
      </c>
      <c r="T167" s="45">
        <v>1052503</v>
      </c>
      <c r="U167" s="19">
        <f t="shared" si="46"/>
        <v>915035</v>
      </c>
      <c r="V167" s="21">
        <f t="shared" si="5"/>
        <v>137468</v>
      </c>
      <c r="W167" s="54">
        <v>0</v>
      </c>
      <c r="X167" s="46">
        <v>27296</v>
      </c>
      <c r="Y167" s="46"/>
      <c r="Z167" s="46"/>
      <c r="AA167" s="21">
        <f t="shared" si="38"/>
        <v>12821</v>
      </c>
      <c r="AB167" s="21"/>
      <c r="AC167" s="21"/>
      <c r="AD167" s="21"/>
      <c r="AE167" s="21">
        <f t="shared" si="19"/>
        <v>3898.1592592592592</v>
      </c>
      <c r="AF167" s="24">
        <f t="shared" si="7"/>
        <v>13.550797276457066</v>
      </c>
      <c r="AG167" s="24">
        <f t="shared" si="8"/>
        <v>7.6563491139756161</v>
      </c>
      <c r="AH167" s="24">
        <f t="shared" si="9"/>
        <v>5.4673773987206822</v>
      </c>
      <c r="AI167" s="23">
        <f t="shared" si="10"/>
        <v>0.13061055407918076</v>
      </c>
      <c r="AJ167" s="23">
        <f t="shared" si="39"/>
        <v>0.182903049684112</v>
      </c>
      <c r="AK167" s="23">
        <f t="shared" si="21"/>
        <v>1.7354558439347852E-2</v>
      </c>
      <c r="AL167" s="32">
        <f t="shared" si="22"/>
        <v>0.15708484718957041</v>
      </c>
      <c r="AM167" s="43">
        <f t="shared" si="42"/>
        <v>24131.571428571428</v>
      </c>
      <c r="AN167" s="43">
        <f t="shared" si="43"/>
        <v>12700.142857142857</v>
      </c>
      <c r="AO167" s="44">
        <f t="shared" si="44"/>
        <v>1.9001023610533065</v>
      </c>
      <c r="AP167" s="55">
        <f t="shared" si="62"/>
        <v>11989.815131438341</v>
      </c>
      <c r="AQ167" s="21"/>
      <c r="AR167" s="21"/>
      <c r="AS167" s="56"/>
      <c r="AT167" s="56"/>
      <c r="AU167" s="56"/>
      <c r="AV167" s="56"/>
      <c r="AW167" s="56"/>
      <c r="AX167" s="57"/>
      <c r="AY167" s="57"/>
      <c r="AZ167" s="57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57"/>
      <c r="BN167" s="57"/>
      <c r="BO167" s="29"/>
      <c r="BP167" s="29"/>
      <c r="BQ167" s="29"/>
      <c r="BR167" s="29"/>
      <c r="BS167" s="57"/>
      <c r="BT167" s="55">
        <f t="shared" si="51"/>
        <v>12700.142857142857</v>
      </c>
      <c r="BU167" s="33">
        <f t="shared" si="52"/>
        <v>0.15708484718957041</v>
      </c>
      <c r="BV167" s="30">
        <v>6173</v>
      </c>
      <c r="BW167" s="30">
        <v>598</v>
      </c>
      <c r="BX167" s="43">
        <f t="shared" si="53"/>
        <v>4514.1428571428569</v>
      </c>
      <c r="BY167" s="33">
        <f t="shared" si="54"/>
        <v>9.6873481289486474E-2</v>
      </c>
      <c r="BZ167" s="33">
        <f t="shared" si="55"/>
        <v>0.12006709073071932</v>
      </c>
      <c r="CA167" s="43">
        <f t="shared" si="56"/>
        <v>6648</v>
      </c>
      <c r="CB167" s="43">
        <f t="shared" si="57"/>
        <v>1747</v>
      </c>
      <c r="CC167" s="43">
        <f t="shared" si="58"/>
        <v>8186</v>
      </c>
      <c r="CD167" s="33">
        <f t="shared" si="59"/>
        <v>0.26278580024067388</v>
      </c>
      <c r="CE167" s="33">
        <f t="shared" si="60"/>
        <v>0.17749816760322501</v>
      </c>
      <c r="CF167" s="33">
        <f t="shared" si="31"/>
        <v>3.7518160840953767E-2</v>
      </c>
      <c r="CG167" s="27"/>
      <c r="CH167" s="27"/>
      <c r="CI167" s="27"/>
      <c r="CJ167" s="27"/>
      <c r="CK167" s="27"/>
      <c r="CL167" s="27"/>
      <c r="CM167" s="27"/>
      <c r="CN167" s="27"/>
      <c r="CO167" s="27"/>
    </row>
    <row r="168" spans="1:93" ht="13">
      <c r="A168" s="18">
        <v>44059</v>
      </c>
      <c r="B168" s="19">
        <f t="shared" si="49"/>
        <v>2081</v>
      </c>
      <c r="C168" s="52"/>
      <c r="D168" s="52"/>
      <c r="E168" s="53">
        <v>139549</v>
      </c>
      <c r="F168" s="21">
        <f t="shared" si="26"/>
        <v>40296</v>
      </c>
      <c r="G168" s="22">
        <f t="shared" si="1"/>
        <v>0.28875878723602461</v>
      </c>
      <c r="H168" s="19">
        <f t="shared" si="50"/>
        <v>1782</v>
      </c>
      <c r="I168" s="53">
        <v>93103</v>
      </c>
      <c r="J168" s="22">
        <f t="shared" si="2"/>
        <v>0.66717067123376017</v>
      </c>
      <c r="K168" s="22">
        <f t="shared" si="17"/>
        <v>0.9380371374165013</v>
      </c>
      <c r="L168" s="19">
        <f t="shared" si="36"/>
        <v>79</v>
      </c>
      <c r="M168" s="53">
        <v>6150</v>
      </c>
      <c r="N168" s="23">
        <f t="shared" ca="1" si="15"/>
        <v>4.4070541530215196E-2</v>
      </c>
      <c r="O168" s="22">
        <f t="shared" si="18"/>
        <v>6.1962862583498736E-2</v>
      </c>
      <c r="P168" s="45"/>
      <c r="Q168" s="45"/>
      <c r="R168" s="45">
        <v>77090</v>
      </c>
      <c r="S168" s="45">
        <f t="shared" si="63"/>
        <v>1888215</v>
      </c>
      <c r="T168" s="45">
        <v>1061721</v>
      </c>
      <c r="U168" s="19">
        <f t="shared" si="46"/>
        <v>922172</v>
      </c>
      <c r="V168" s="21">
        <f t="shared" si="5"/>
        <v>139549</v>
      </c>
      <c r="W168" s="54">
        <v>0</v>
      </c>
      <c r="X168" s="46">
        <v>25414</v>
      </c>
      <c r="Y168" s="46"/>
      <c r="Z168" s="46"/>
      <c r="AA168" s="21">
        <f t="shared" si="38"/>
        <v>9218</v>
      </c>
      <c r="AB168" s="21"/>
      <c r="AC168" s="21"/>
      <c r="AD168" s="21"/>
      <c r="AE168" s="21">
        <f t="shared" si="19"/>
        <v>3932.3</v>
      </c>
      <c r="AF168" s="24">
        <f t="shared" si="7"/>
        <v>13.530838630158582</v>
      </c>
      <c r="AG168" s="24">
        <f t="shared" si="8"/>
        <v>7.6082308006506674</v>
      </c>
      <c r="AH168" s="24">
        <f t="shared" si="9"/>
        <v>4.4296011532916868</v>
      </c>
      <c r="AI168" s="23">
        <f t="shared" si="10"/>
        <v>0.13143660151772452</v>
      </c>
      <c r="AJ168" s="23">
        <f t="shared" si="39"/>
        <v>0.22575395964417444</v>
      </c>
      <c r="AK168" s="23">
        <f t="shared" si="21"/>
        <v>1.5138068495940873E-2</v>
      </c>
      <c r="AL168" s="32">
        <f t="shared" si="22"/>
        <v>0.15879587554837479</v>
      </c>
      <c r="AM168" s="43">
        <f t="shared" si="42"/>
        <v>24631</v>
      </c>
      <c r="AN168" s="43">
        <f t="shared" si="43"/>
        <v>12732.428571428571</v>
      </c>
      <c r="AO168" s="44">
        <f t="shared" si="44"/>
        <v>1.9345091835246335</v>
      </c>
      <c r="AP168" s="55">
        <f t="shared" si="62"/>
        <v>12241.574046024212</v>
      </c>
      <c r="AQ168" s="21"/>
      <c r="AR168" s="21"/>
      <c r="AS168" s="56"/>
      <c r="AT168" s="56"/>
      <c r="AU168" s="56"/>
      <c r="AV168" s="56"/>
      <c r="AW168" s="56"/>
      <c r="AX168" s="57"/>
      <c r="AY168" s="57"/>
      <c r="AZ168" s="57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57"/>
      <c r="BN168" s="57"/>
      <c r="BO168" s="29"/>
      <c r="BP168" s="29"/>
      <c r="BQ168" s="29"/>
      <c r="BR168" s="29"/>
      <c r="BS168" s="57"/>
      <c r="BT168" s="55">
        <f t="shared" si="51"/>
        <v>12732.428571428571</v>
      </c>
      <c r="BU168" s="33">
        <f t="shared" si="52"/>
        <v>0.15879587554837479</v>
      </c>
      <c r="BV168" s="30">
        <v>4992</v>
      </c>
      <c r="BW168" s="30">
        <v>519</v>
      </c>
      <c r="BX168" s="43">
        <f t="shared" si="53"/>
        <v>4641.2857142857147</v>
      </c>
      <c r="BY168" s="33">
        <f t="shared" si="54"/>
        <v>0.10396634615384616</v>
      </c>
      <c r="BZ168" s="33">
        <f t="shared" si="55"/>
        <v>0.11822462987472683</v>
      </c>
      <c r="CA168" s="43">
        <f t="shared" si="56"/>
        <v>4226</v>
      </c>
      <c r="CB168" s="43">
        <f t="shared" si="57"/>
        <v>1562</v>
      </c>
      <c r="CC168" s="43">
        <f t="shared" si="58"/>
        <v>8091.1428571428569</v>
      </c>
      <c r="CD168" s="33">
        <f t="shared" si="59"/>
        <v>0.36961665877898719</v>
      </c>
      <c r="CE168" s="33">
        <f t="shared" si="60"/>
        <v>0.18206857586779193</v>
      </c>
      <c r="CF168" s="33">
        <f t="shared" si="31"/>
        <v>3.7881299734748013E-2</v>
      </c>
      <c r="CG168" s="27"/>
      <c r="CH168" s="27"/>
      <c r="CI168" s="27"/>
      <c r="CJ168" s="27"/>
      <c r="CK168" s="27"/>
      <c r="CL168" s="27"/>
      <c r="CM168" s="27"/>
      <c r="CN168" s="27"/>
      <c r="CO168" s="27"/>
    </row>
    <row r="169" spans="1:93" ht="13">
      <c r="A169" s="18">
        <v>44060</v>
      </c>
      <c r="B169" s="19">
        <f t="shared" si="49"/>
        <v>1821</v>
      </c>
      <c r="C169" s="52"/>
      <c r="D169" s="52"/>
      <c r="E169" s="53">
        <v>141370</v>
      </c>
      <c r="F169" s="21">
        <f t="shared" si="26"/>
        <v>40705</v>
      </c>
      <c r="G169" s="22">
        <f t="shared" si="1"/>
        <v>0.28793237603451932</v>
      </c>
      <c r="H169" s="19">
        <f t="shared" si="50"/>
        <v>1355</v>
      </c>
      <c r="I169" s="53">
        <v>94458</v>
      </c>
      <c r="J169" s="22">
        <f t="shared" si="2"/>
        <v>0.6681615618589517</v>
      </c>
      <c r="K169" s="22">
        <f t="shared" si="17"/>
        <v>0.93834003874236327</v>
      </c>
      <c r="L169" s="19">
        <f t="shared" si="36"/>
        <v>57</v>
      </c>
      <c r="M169" s="53">
        <v>6207</v>
      </c>
      <c r="N169" s="23">
        <f t="shared" ca="1" si="15"/>
        <v>4.3906062106528969E-2</v>
      </c>
      <c r="O169" s="22">
        <f t="shared" si="18"/>
        <v>6.1659961257636717E-2</v>
      </c>
      <c r="P169" s="45"/>
      <c r="Q169" s="45"/>
      <c r="R169" s="45">
        <v>78659</v>
      </c>
      <c r="S169" s="45">
        <f t="shared" si="63"/>
        <v>1900668</v>
      </c>
      <c r="T169" s="45">
        <v>1068945</v>
      </c>
      <c r="U169" s="19">
        <f t="shared" si="46"/>
        <v>927575</v>
      </c>
      <c r="V169" s="21">
        <f t="shared" si="5"/>
        <v>141370</v>
      </c>
      <c r="W169" s="54">
        <v>0</v>
      </c>
      <c r="X169" s="46">
        <v>12453</v>
      </c>
      <c r="Y169" s="46"/>
      <c r="Z169" s="46"/>
      <c r="AA169" s="21">
        <f t="shared" si="38"/>
        <v>7224</v>
      </c>
      <c r="AB169" s="21"/>
      <c r="AC169" s="21"/>
      <c r="AD169" s="21"/>
      <c r="AE169" s="21">
        <f t="shared" si="19"/>
        <v>3959.0555555555557</v>
      </c>
      <c r="AF169" s="24">
        <f t="shared" si="7"/>
        <v>13.444634646671854</v>
      </c>
      <c r="AG169" s="24">
        <f t="shared" si="8"/>
        <v>7.5613284289453206</v>
      </c>
      <c r="AH169" s="24">
        <f t="shared" si="9"/>
        <v>3.9670510708401978</v>
      </c>
      <c r="AI169" s="23">
        <f t="shared" si="10"/>
        <v>0.13225189322182151</v>
      </c>
      <c r="AJ169" s="23">
        <f t="shared" si="39"/>
        <v>0.25207641196013292</v>
      </c>
      <c r="AK169" s="23">
        <f t="shared" si="21"/>
        <v>1.3049179857971036E-2</v>
      </c>
      <c r="AL169" s="32">
        <f t="shared" si="22"/>
        <v>0.1699781087897968</v>
      </c>
      <c r="AM169" s="43">
        <f t="shared" si="42"/>
        <v>24147.714285714286</v>
      </c>
      <c r="AN169" s="43">
        <f t="shared" si="43"/>
        <v>12007.428571428571</v>
      </c>
      <c r="AO169" s="44">
        <f t="shared" si="44"/>
        <v>2.0110645790700996</v>
      </c>
      <c r="AP169" s="55">
        <f t="shared" si="62"/>
        <v>13370.308059296627</v>
      </c>
      <c r="AQ169" s="21"/>
      <c r="AR169" s="21"/>
      <c r="AS169" s="56"/>
      <c r="AT169" s="56"/>
      <c r="AU169" s="56"/>
      <c r="AV169" s="56"/>
      <c r="AW169" s="56"/>
      <c r="AX169" s="57"/>
      <c r="AY169" s="57"/>
      <c r="AZ169" s="57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57"/>
      <c r="BN169" s="57"/>
      <c r="BO169" s="29"/>
      <c r="BP169" s="29"/>
      <c r="BQ169" s="29"/>
      <c r="BR169" s="29"/>
      <c r="BS169" s="57"/>
      <c r="BT169" s="55">
        <f t="shared" si="51"/>
        <v>12007.428571428571</v>
      </c>
      <c r="BU169" s="33">
        <f t="shared" si="52"/>
        <v>0.1699781087897968</v>
      </c>
      <c r="BV169" s="30">
        <v>3766</v>
      </c>
      <c r="BW169" s="30">
        <v>539</v>
      </c>
      <c r="BX169" s="43">
        <f t="shared" si="53"/>
        <v>4806.2857142857147</v>
      </c>
      <c r="BY169" s="33">
        <f t="shared" si="54"/>
        <v>0.14312267657992564</v>
      </c>
      <c r="BZ169" s="33">
        <f t="shared" si="55"/>
        <v>0.11594935203899655</v>
      </c>
      <c r="CA169" s="43">
        <f t="shared" si="56"/>
        <v>3458</v>
      </c>
      <c r="CB169" s="43">
        <f t="shared" si="57"/>
        <v>1282</v>
      </c>
      <c r="CC169" s="43">
        <f t="shared" si="58"/>
        <v>7201.1428571428569</v>
      </c>
      <c r="CD169" s="33">
        <f t="shared" si="59"/>
        <v>0.37073452862926548</v>
      </c>
      <c r="CE169" s="33">
        <f t="shared" si="60"/>
        <v>0.20603872401206158</v>
      </c>
      <c r="CF169" s="33">
        <f t="shared" si="31"/>
        <v>3.7364270674208333E-2</v>
      </c>
      <c r="CG169" s="27"/>
      <c r="CH169" s="27"/>
      <c r="CI169" s="27"/>
      <c r="CJ169" s="27"/>
      <c r="CK169" s="27"/>
      <c r="CL169" s="27"/>
      <c r="CM169" s="27"/>
      <c r="CN169" s="27"/>
      <c r="CO169" s="27"/>
    </row>
    <row r="170" spans="1:93" ht="13">
      <c r="A170" s="18">
        <v>44061</v>
      </c>
      <c r="B170" s="19">
        <f t="shared" si="49"/>
        <v>1673</v>
      </c>
      <c r="C170" s="52"/>
      <c r="D170" s="52"/>
      <c r="E170" s="53">
        <v>143043</v>
      </c>
      <c r="F170" s="21">
        <f t="shared" si="26"/>
        <v>40460</v>
      </c>
      <c r="G170" s="22">
        <f t="shared" si="1"/>
        <v>0.2828520095355942</v>
      </c>
      <c r="H170" s="19">
        <f t="shared" si="50"/>
        <v>1848</v>
      </c>
      <c r="I170" s="53">
        <v>96306</v>
      </c>
      <c r="J170" s="22">
        <f t="shared" si="2"/>
        <v>0.67326608082884165</v>
      </c>
      <c r="K170" s="22">
        <f t="shared" si="17"/>
        <v>0.93881052416092337</v>
      </c>
      <c r="L170" s="19">
        <f t="shared" si="36"/>
        <v>70</v>
      </c>
      <c r="M170" s="53">
        <v>6277</v>
      </c>
      <c r="N170" s="23">
        <f t="shared" ca="1" si="15"/>
        <v>4.3881909635564133E-2</v>
      </c>
      <c r="O170" s="22">
        <f t="shared" si="18"/>
        <v>6.1189475839076649E-2</v>
      </c>
      <c r="P170" s="45"/>
      <c r="Q170" s="45"/>
      <c r="R170" s="45">
        <v>78394</v>
      </c>
      <c r="S170" s="45">
        <f t="shared" si="63"/>
        <v>1915039</v>
      </c>
      <c r="T170" s="45">
        <v>1081354</v>
      </c>
      <c r="U170" s="19">
        <f t="shared" si="46"/>
        <v>938311</v>
      </c>
      <c r="V170" s="21">
        <f t="shared" si="5"/>
        <v>143043</v>
      </c>
      <c r="W170" s="54">
        <v>0</v>
      </c>
      <c r="X170" s="46">
        <v>14371</v>
      </c>
      <c r="Y170" s="46"/>
      <c r="Z170" s="46"/>
      <c r="AA170" s="21">
        <f t="shared" si="38"/>
        <v>12409</v>
      </c>
      <c r="AB170" s="21"/>
      <c r="AC170" s="21"/>
      <c r="AD170" s="21"/>
      <c r="AE170" s="21">
        <f t="shared" si="19"/>
        <v>4005.0148148148146</v>
      </c>
      <c r="AF170" s="24">
        <f t="shared" si="7"/>
        <v>13.387855400124439</v>
      </c>
      <c r="AG170" s="24">
        <f t="shared" si="8"/>
        <v>7.55964290458114</v>
      </c>
      <c r="AH170" s="24">
        <f t="shared" si="9"/>
        <v>7.4172145845786011</v>
      </c>
      <c r="AI170" s="23">
        <f t="shared" si="10"/>
        <v>0.13228138056547625</v>
      </c>
      <c r="AJ170" s="23">
        <f t="shared" si="39"/>
        <v>0.13482150052381336</v>
      </c>
      <c r="AK170" s="23">
        <f t="shared" si="21"/>
        <v>1.1834193959114381E-2</v>
      </c>
      <c r="AL170" s="32">
        <f t="shared" si="22"/>
        <v>0.17199932487823696</v>
      </c>
      <c r="AM170" s="43">
        <f t="shared" si="42"/>
        <v>22516.285714285714</v>
      </c>
      <c r="AN170" s="43">
        <f t="shared" si="43"/>
        <v>11849.714285714286</v>
      </c>
      <c r="AO170" s="44">
        <f t="shared" si="44"/>
        <v>1.9001543135458359</v>
      </c>
      <c r="AP170" s="55">
        <f t="shared" si="62"/>
        <v>13483.715074504509</v>
      </c>
      <c r="AQ170" s="21"/>
      <c r="AR170" s="21"/>
      <c r="AS170" s="56"/>
      <c r="AT170" s="56"/>
      <c r="AU170" s="56"/>
      <c r="AV170" s="56"/>
      <c r="AW170" s="56"/>
      <c r="AX170" s="57"/>
      <c r="AY170" s="57"/>
      <c r="AZ170" s="57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57"/>
      <c r="BN170" s="57"/>
      <c r="BO170" s="29"/>
      <c r="BP170" s="29"/>
      <c r="BQ170" s="29"/>
      <c r="BR170" s="29"/>
      <c r="BS170" s="57"/>
      <c r="BT170" s="55">
        <f t="shared" si="51"/>
        <v>11849.714285714286</v>
      </c>
      <c r="BU170" s="33">
        <f t="shared" si="52"/>
        <v>0.17199932487823696</v>
      </c>
      <c r="BV170" s="30">
        <v>4901</v>
      </c>
      <c r="BW170" s="30">
        <v>504</v>
      </c>
      <c r="BX170" s="43">
        <f t="shared" si="53"/>
        <v>4860.4285714285716</v>
      </c>
      <c r="BY170" s="33">
        <f t="shared" si="54"/>
        <v>0.10283615588655376</v>
      </c>
      <c r="BZ170" s="33">
        <f t="shared" si="55"/>
        <v>0.11562766363930282</v>
      </c>
      <c r="CA170" s="43">
        <f t="shared" si="56"/>
        <v>7508</v>
      </c>
      <c r="CB170" s="43">
        <f t="shared" si="57"/>
        <v>1169</v>
      </c>
      <c r="CC170" s="43">
        <f t="shared" si="58"/>
        <v>6989.2857142857147</v>
      </c>
      <c r="CD170" s="33">
        <f t="shared" si="59"/>
        <v>0.15570058604155568</v>
      </c>
      <c r="CE170" s="33">
        <f t="shared" si="60"/>
        <v>0.21120081757792539</v>
      </c>
      <c r="CF170" s="33">
        <f t="shared" si="31"/>
        <v>3.6650725593667548E-2</v>
      </c>
      <c r="CG170" s="27"/>
      <c r="CH170" s="27"/>
      <c r="CI170" s="27"/>
      <c r="CJ170" s="27"/>
      <c r="CK170" s="27"/>
      <c r="CL170" s="27"/>
      <c r="CM170" s="27"/>
      <c r="CN170" s="27"/>
      <c r="CO170" s="27"/>
    </row>
    <row r="171" spans="1:93" ht="13">
      <c r="A171" s="18">
        <v>44062</v>
      </c>
      <c r="B171" s="19">
        <f t="shared" si="49"/>
        <v>1902</v>
      </c>
      <c r="C171" s="52"/>
      <c r="D171" s="52"/>
      <c r="E171" s="53">
        <v>144945</v>
      </c>
      <c r="F171" s="21">
        <f t="shared" si="26"/>
        <v>39942</v>
      </c>
      <c r="G171" s="22">
        <f t="shared" si="1"/>
        <v>0.27556659422539587</v>
      </c>
      <c r="H171" s="19">
        <f t="shared" si="50"/>
        <v>2351</v>
      </c>
      <c r="I171" s="53">
        <v>98657</v>
      </c>
      <c r="J171" s="22">
        <f t="shared" si="2"/>
        <v>0.68065128152057675</v>
      </c>
      <c r="K171" s="22">
        <f t="shared" si="17"/>
        <v>0.93956363151528999</v>
      </c>
      <c r="L171" s="19">
        <f t="shared" si="36"/>
        <v>69</v>
      </c>
      <c r="M171" s="53">
        <v>6346</v>
      </c>
      <c r="N171" s="23">
        <f t="shared" ca="1" si="15"/>
        <v>4.3782124254027388E-2</v>
      </c>
      <c r="O171" s="22">
        <f t="shared" si="18"/>
        <v>6.0436368484709964E-2</v>
      </c>
      <c r="P171" s="45"/>
      <c r="Q171" s="45"/>
      <c r="R171" s="45">
        <v>79174</v>
      </c>
      <c r="S171" s="45">
        <f t="shared" si="63"/>
        <v>1941117</v>
      </c>
      <c r="T171" s="45">
        <v>1096294</v>
      </c>
      <c r="U171" s="19">
        <f t="shared" si="46"/>
        <v>951349</v>
      </c>
      <c r="V171" s="21">
        <f t="shared" si="5"/>
        <v>144945</v>
      </c>
      <c r="W171" s="54">
        <v>0</v>
      </c>
      <c r="X171" s="46">
        <v>26078</v>
      </c>
      <c r="Y171" s="46"/>
      <c r="Z171" s="46"/>
      <c r="AA171" s="21">
        <f t="shared" si="38"/>
        <v>14940</v>
      </c>
      <c r="AB171" s="21"/>
      <c r="AC171" s="21"/>
      <c r="AD171" s="21"/>
      <c r="AE171" s="21">
        <f t="shared" si="19"/>
        <v>4060.3481481481481</v>
      </c>
      <c r="AF171" s="24">
        <f t="shared" si="7"/>
        <v>13.392093552726896</v>
      </c>
      <c r="AG171" s="24">
        <f t="shared" si="8"/>
        <v>7.5635171961778607</v>
      </c>
      <c r="AH171" s="24">
        <f t="shared" si="9"/>
        <v>7.8548895899053628</v>
      </c>
      <c r="AI171" s="23">
        <f t="shared" si="10"/>
        <v>0.13221362152853158</v>
      </c>
      <c r="AJ171" s="23">
        <f t="shared" si="39"/>
        <v>0.12730923694779117</v>
      </c>
      <c r="AK171" s="23">
        <f t="shared" si="21"/>
        <v>1.3296700992009396E-2</v>
      </c>
      <c r="AL171" s="32">
        <f t="shared" si="22"/>
        <v>0.16898681553628697</v>
      </c>
      <c r="AM171" s="43">
        <f t="shared" si="42"/>
        <v>22492</v>
      </c>
      <c r="AN171" s="43">
        <f t="shared" si="43"/>
        <v>12027.142857142857</v>
      </c>
      <c r="AO171" s="44">
        <f t="shared" si="44"/>
        <v>1.8701033376885616</v>
      </c>
      <c r="AP171" s="55">
        <f t="shared" si="62"/>
        <v>13379.362133269984</v>
      </c>
      <c r="AQ171" s="21"/>
      <c r="AR171" s="21"/>
      <c r="AS171" s="56"/>
      <c r="AT171" s="56"/>
      <c r="AU171" s="56"/>
      <c r="AV171" s="56"/>
      <c r="AW171" s="56"/>
      <c r="AX171" s="57"/>
      <c r="AY171" s="57"/>
      <c r="AZ171" s="57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57"/>
      <c r="BN171" s="57"/>
      <c r="BO171" s="29"/>
      <c r="BP171" s="29"/>
      <c r="BQ171" s="29"/>
      <c r="BR171" s="29"/>
      <c r="BS171" s="57"/>
      <c r="BT171" s="55">
        <f t="shared" si="51"/>
        <v>12027.142857142857</v>
      </c>
      <c r="BU171" s="33">
        <f t="shared" si="52"/>
        <v>0.16898681553628697</v>
      </c>
      <c r="BV171" s="30">
        <v>3851</v>
      </c>
      <c r="BW171" s="30">
        <v>564</v>
      </c>
      <c r="BX171" s="43">
        <f t="shared" si="53"/>
        <v>4822.4285714285716</v>
      </c>
      <c r="BY171" s="33">
        <f t="shared" si="54"/>
        <v>0.146455466112698</v>
      </c>
      <c r="BZ171" s="33">
        <f t="shared" si="55"/>
        <v>0.11612406315727108</v>
      </c>
      <c r="CA171" s="43">
        <f t="shared" si="56"/>
        <v>11089</v>
      </c>
      <c r="CB171" s="43">
        <f t="shared" si="57"/>
        <v>1338</v>
      </c>
      <c r="CC171" s="43">
        <f t="shared" si="58"/>
        <v>7204.7142857142853</v>
      </c>
      <c r="CD171" s="33">
        <f t="shared" si="59"/>
        <v>0.12066011362611596</v>
      </c>
      <c r="CE171" s="33">
        <f t="shared" si="60"/>
        <v>0.20437015446235599</v>
      </c>
      <c r="CF171" s="33">
        <f t="shared" si="31"/>
        <v>3.6094961240310079E-2</v>
      </c>
      <c r="CG171" s="27"/>
      <c r="CH171" s="27"/>
      <c r="CI171" s="27"/>
      <c r="CJ171" s="27"/>
      <c r="CK171" s="27"/>
      <c r="CL171" s="27"/>
      <c r="CM171" s="27"/>
      <c r="CN171" s="27"/>
      <c r="CO171" s="27"/>
    </row>
    <row r="172" spans="1:93" ht="13">
      <c r="A172" s="18">
        <v>44063</v>
      </c>
      <c r="B172" s="19">
        <f t="shared" si="49"/>
        <v>2266</v>
      </c>
      <c r="E172" s="53">
        <v>147211</v>
      </c>
      <c r="F172" s="21">
        <f t="shared" si="26"/>
        <v>40119</v>
      </c>
      <c r="G172" s="22">
        <f t="shared" si="1"/>
        <v>0.27252718886496252</v>
      </c>
      <c r="H172" s="19">
        <f t="shared" si="50"/>
        <v>2017</v>
      </c>
      <c r="I172" s="53">
        <v>100674</v>
      </c>
      <c r="J172" s="22">
        <f t="shared" si="2"/>
        <v>0.68387552560610276</v>
      </c>
      <c r="K172" s="22">
        <f t="shared" si="17"/>
        <v>0.94007021999775897</v>
      </c>
      <c r="L172" s="19">
        <f t="shared" si="36"/>
        <v>72</v>
      </c>
      <c r="M172" s="53">
        <v>6418</v>
      </c>
      <c r="N172" s="23">
        <f t="shared" ca="1" si="15"/>
        <v>4.3597285528934659E-2</v>
      </c>
      <c r="O172" s="22">
        <f t="shared" si="18"/>
        <v>5.9929780002241063E-2</v>
      </c>
      <c r="P172" s="45"/>
      <c r="Q172" s="45"/>
      <c r="R172" s="45">
        <v>79484</v>
      </c>
      <c r="S172" s="45">
        <f t="shared" si="63"/>
        <v>1969941</v>
      </c>
      <c r="T172" s="45">
        <v>1108068</v>
      </c>
      <c r="U172" s="19">
        <f t="shared" si="46"/>
        <v>960857</v>
      </c>
      <c r="V172" s="21">
        <f t="shared" si="5"/>
        <v>147211</v>
      </c>
      <c r="W172" s="54">
        <v>0</v>
      </c>
      <c r="X172" s="46">
        <v>28824</v>
      </c>
      <c r="Y172" s="46"/>
      <c r="Z172" s="46"/>
      <c r="AA172" s="21">
        <f t="shared" si="38"/>
        <v>11774</v>
      </c>
      <c r="AB172" s="21"/>
      <c r="AC172" s="21"/>
      <c r="AD172" s="21"/>
      <c r="AE172" s="21">
        <f t="shared" si="19"/>
        <v>4103.9555555555553</v>
      </c>
      <c r="AF172" s="24">
        <f t="shared" si="7"/>
        <v>13.381751363688855</v>
      </c>
      <c r="AG172" s="24">
        <f t="shared" si="8"/>
        <v>7.527073384461759</v>
      </c>
      <c r="AH172" s="24">
        <f t="shared" si="9"/>
        <v>5.195939982347749</v>
      </c>
      <c r="AI172" s="23">
        <f t="shared" si="10"/>
        <v>0.13285375987755263</v>
      </c>
      <c r="AJ172" s="23">
        <f t="shared" si="39"/>
        <v>0.19245795821301173</v>
      </c>
      <c r="AK172" s="23">
        <f t="shared" si="21"/>
        <v>1.5633516161302562E-2</v>
      </c>
      <c r="AL172" s="32">
        <f t="shared" si="22"/>
        <v>0.17746628202283207</v>
      </c>
      <c r="AM172" s="43">
        <f t="shared" si="42"/>
        <v>22922</v>
      </c>
      <c r="AN172" s="43">
        <f t="shared" si="43"/>
        <v>11587.714285714286</v>
      </c>
      <c r="AO172" s="44">
        <f t="shared" si="44"/>
        <v>1.9781295460709618</v>
      </c>
      <c r="AP172" s="55">
        <f t="shared" si="62"/>
        <v>14105.729960302784</v>
      </c>
      <c r="AQ172" s="21"/>
      <c r="AR172" s="21"/>
      <c r="AS172" s="56"/>
      <c r="AT172" s="56"/>
      <c r="AU172" s="56"/>
      <c r="AV172" s="56"/>
      <c r="AW172" s="56"/>
      <c r="AX172" s="57"/>
      <c r="AY172" s="57"/>
      <c r="AZ172" s="57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57"/>
      <c r="BN172" s="57"/>
      <c r="BO172" s="29"/>
      <c r="BP172" s="29"/>
      <c r="BQ172" s="29"/>
      <c r="BR172" s="29"/>
      <c r="BS172" s="57"/>
      <c r="BT172" s="55">
        <f t="shared" si="51"/>
        <v>11587.714285714286</v>
      </c>
      <c r="BU172" s="33">
        <f t="shared" si="52"/>
        <v>0.17746628202283207</v>
      </c>
      <c r="BV172" s="30">
        <v>6391</v>
      </c>
      <c r="BW172" s="30">
        <v>595</v>
      </c>
      <c r="BX172" s="43">
        <f t="shared" si="53"/>
        <v>5014.1428571428569</v>
      </c>
      <c r="BY172" s="33">
        <f t="shared" si="54"/>
        <v>9.3099671412924426E-2</v>
      </c>
      <c r="BZ172" s="33">
        <f t="shared" si="55"/>
        <v>0.11094333171885239</v>
      </c>
      <c r="CA172" s="43">
        <f t="shared" si="56"/>
        <v>5383</v>
      </c>
      <c r="CB172" s="43">
        <f t="shared" si="57"/>
        <v>1671</v>
      </c>
      <c r="CC172" s="43">
        <f t="shared" si="58"/>
        <v>6573.5714285714284</v>
      </c>
      <c r="CD172" s="33">
        <f t="shared" si="59"/>
        <v>0.31042169793795282</v>
      </c>
      <c r="CE172" s="33">
        <f t="shared" si="60"/>
        <v>0.22820819298054981</v>
      </c>
      <c r="CF172" s="33">
        <f t="shared" si="31"/>
        <v>3.5838427424187941E-2</v>
      </c>
      <c r="CG172" s="27"/>
      <c r="CH172" s="27"/>
      <c r="CI172" s="27"/>
      <c r="CJ172" s="27"/>
      <c r="CK172" s="27"/>
      <c r="CL172" s="27"/>
      <c r="CM172" s="27"/>
      <c r="CN172" s="27"/>
      <c r="CO172" s="27"/>
    </row>
    <row r="173" spans="1:93" ht="13">
      <c r="A173" s="18">
        <v>44064</v>
      </c>
      <c r="B173" s="19">
        <f t="shared" si="49"/>
        <v>2197</v>
      </c>
      <c r="E173" s="53">
        <v>149408</v>
      </c>
      <c r="F173" s="21">
        <f t="shared" si="26"/>
        <v>39917</v>
      </c>
      <c r="G173" s="22">
        <f t="shared" si="1"/>
        <v>0.2671677554080103</v>
      </c>
      <c r="H173" s="19">
        <f t="shared" si="50"/>
        <v>2317</v>
      </c>
      <c r="I173" s="53">
        <v>102991</v>
      </c>
      <c r="J173" s="22">
        <f t="shared" si="2"/>
        <v>0.68932721139430286</v>
      </c>
      <c r="K173" s="22">
        <f t="shared" si="17"/>
        <v>0.94063439004119065</v>
      </c>
      <c r="L173" s="19">
        <f t="shared" si="36"/>
        <v>82</v>
      </c>
      <c r="M173" s="53">
        <v>6500</v>
      </c>
      <c r="N173" s="23">
        <f t="shared" ca="1" si="15"/>
        <v>4.3505033197686872E-2</v>
      </c>
      <c r="O173" s="22">
        <f t="shared" si="18"/>
        <v>5.93656099588094E-2</v>
      </c>
      <c r="P173" s="45"/>
      <c r="Q173" s="45"/>
      <c r="R173" s="45">
        <v>78877</v>
      </c>
      <c r="S173" s="45">
        <f t="shared" si="63"/>
        <v>1989870</v>
      </c>
      <c r="T173" s="45">
        <v>1121602</v>
      </c>
      <c r="U173" s="19">
        <f t="shared" si="46"/>
        <v>972194</v>
      </c>
      <c r="V173" s="21">
        <f t="shared" si="5"/>
        <v>149408</v>
      </c>
      <c r="W173" s="54"/>
      <c r="X173" s="46">
        <v>19929</v>
      </c>
      <c r="Y173" s="46"/>
      <c r="Z173" s="46"/>
      <c r="AA173" s="21">
        <f t="shared" si="38"/>
        <v>13534</v>
      </c>
      <c r="AB173" s="21"/>
      <c r="AC173" s="21"/>
      <c r="AD173" s="21"/>
      <c r="AE173" s="21">
        <f t="shared" si="19"/>
        <v>4154.0814814814812</v>
      </c>
      <c r="AF173" s="24">
        <f t="shared" si="7"/>
        <v>13.318363139858642</v>
      </c>
      <c r="AG173" s="24">
        <f t="shared" si="8"/>
        <v>7.5069741914756909</v>
      </c>
      <c r="AH173" s="24">
        <f t="shared" si="9"/>
        <v>6.1602184797451072</v>
      </c>
      <c r="AI173" s="23">
        <f t="shared" si="10"/>
        <v>0.13320946289325447</v>
      </c>
      <c r="AJ173" s="23">
        <f t="shared" si="39"/>
        <v>0.16233190483227428</v>
      </c>
      <c r="AK173" s="23">
        <f t="shared" si="21"/>
        <v>1.4924156482871525E-2</v>
      </c>
      <c r="AL173" s="32">
        <f t="shared" si="22"/>
        <v>0.17437744140625</v>
      </c>
      <c r="AM173" s="43">
        <f t="shared" si="42"/>
        <v>22052.142857142859</v>
      </c>
      <c r="AN173" s="43">
        <f t="shared" si="43"/>
        <v>11702.857142857143</v>
      </c>
      <c r="AO173" s="44">
        <f t="shared" si="44"/>
        <v>1.88433837890625</v>
      </c>
      <c r="AP173" s="55">
        <f t="shared" si="62"/>
        <v>13754.369445800781</v>
      </c>
      <c r="AQ173" s="21"/>
      <c r="AR173" s="21"/>
      <c r="AS173" s="56"/>
      <c r="AT173" s="56"/>
      <c r="AU173" s="56"/>
      <c r="AV173" s="56"/>
      <c r="AW173" s="56"/>
      <c r="AX173" s="57"/>
      <c r="AY173" s="57"/>
      <c r="AZ173" s="57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57"/>
      <c r="BN173" s="57"/>
      <c r="BO173" s="29"/>
      <c r="BP173" s="29"/>
      <c r="BQ173" s="29"/>
      <c r="BR173" s="29"/>
      <c r="BS173" s="57"/>
      <c r="BT173" s="55">
        <f t="shared" si="51"/>
        <v>11702.857142857143</v>
      </c>
      <c r="BU173" s="33">
        <f t="shared" si="52"/>
        <v>0.17437744140625</v>
      </c>
      <c r="BV173" s="30">
        <v>3728</v>
      </c>
      <c r="BW173" s="30">
        <v>641</v>
      </c>
      <c r="BX173" s="43">
        <f t="shared" si="53"/>
        <v>4828.8571428571431</v>
      </c>
      <c r="BY173" s="33">
        <f t="shared" si="54"/>
        <v>0.1719420600858369</v>
      </c>
      <c r="BZ173" s="33">
        <f t="shared" si="55"/>
        <v>0.1171528311934205</v>
      </c>
      <c r="CA173" s="43">
        <f t="shared" si="56"/>
        <v>9806</v>
      </c>
      <c r="CB173" s="43">
        <f t="shared" si="57"/>
        <v>1556</v>
      </c>
      <c r="CC173" s="43">
        <f t="shared" si="58"/>
        <v>6874</v>
      </c>
      <c r="CD173" s="33">
        <f t="shared" si="59"/>
        <v>0.15867836018764023</v>
      </c>
      <c r="CE173" s="33">
        <f t="shared" si="60"/>
        <v>0.21457666569682862</v>
      </c>
      <c r="CF173" s="33">
        <f t="shared" si="31"/>
        <v>3.5660926319100415E-2</v>
      </c>
      <c r="CG173" s="27"/>
      <c r="CH173" s="27"/>
      <c r="CI173" s="27"/>
      <c r="CJ173" s="27"/>
      <c r="CK173" s="27"/>
      <c r="CL173" s="27"/>
      <c r="CM173" s="27"/>
      <c r="CN173" s="27"/>
      <c r="CO173" s="27"/>
    </row>
    <row r="174" spans="1:93" ht="13">
      <c r="A174" s="18">
        <v>44065</v>
      </c>
      <c r="B174" s="19">
        <f t="shared" si="49"/>
        <v>2090</v>
      </c>
      <c r="E174" s="53">
        <v>151498</v>
      </c>
      <c r="F174" s="21">
        <f t="shared" si="26"/>
        <v>39706</v>
      </c>
      <c r="G174" s="22">
        <f t="shared" si="1"/>
        <v>0.26208926850519476</v>
      </c>
      <c r="H174" s="19">
        <f t="shared" si="50"/>
        <v>2207</v>
      </c>
      <c r="I174" s="53">
        <v>105198</v>
      </c>
      <c r="J174" s="22">
        <f t="shared" si="2"/>
        <v>0.69438540442778118</v>
      </c>
      <c r="K174" s="22">
        <f t="shared" si="17"/>
        <v>0.94101545727780167</v>
      </c>
      <c r="L174" s="19">
        <f t="shared" si="36"/>
        <v>94</v>
      </c>
      <c r="M174" s="53">
        <v>6594</v>
      </c>
      <c r="N174" s="23">
        <f t="shared" ca="1" si="15"/>
        <v>4.3525327067023986E-2</v>
      </c>
      <c r="O174" s="22">
        <f t="shared" si="18"/>
        <v>5.8984542722198371E-2</v>
      </c>
      <c r="P174" s="45"/>
      <c r="Q174" s="45"/>
      <c r="R174" s="45">
        <v>75457</v>
      </c>
      <c r="S174" s="45">
        <f t="shared" si="63"/>
        <v>2014619</v>
      </c>
      <c r="T174" s="45">
        <v>1139768</v>
      </c>
      <c r="U174" s="19">
        <f t="shared" si="46"/>
        <v>988270</v>
      </c>
      <c r="V174" s="21">
        <f t="shared" si="5"/>
        <v>151498</v>
      </c>
      <c r="W174" s="54"/>
      <c r="X174" s="46">
        <v>24749</v>
      </c>
      <c r="Y174" s="46"/>
      <c r="Z174" s="46"/>
      <c r="AA174" s="21">
        <f t="shared" si="38"/>
        <v>18166</v>
      </c>
      <c r="AB174" s="21"/>
      <c r="AC174" s="21"/>
      <c r="AD174" s="21"/>
      <c r="AE174" s="21">
        <f t="shared" si="19"/>
        <v>4221.3629629629631</v>
      </c>
      <c r="AF174" s="24">
        <f t="shared" si="7"/>
        <v>13.297990732550925</v>
      </c>
      <c r="AG174" s="24">
        <f t="shared" si="8"/>
        <v>7.5233204398737934</v>
      </c>
      <c r="AH174" s="24">
        <f t="shared" si="9"/>
        <v>8.6918660287081337</v>
      </c>
      <c r="AI174" s="23">
        <f t="shared" si="10"/>
        <v>0.13292003284879028</v>
      </c>
      <c r="AJ174" s="23">
        <f t="shared" si="39"/>
        <v>0.11505009358141584</v>
      </c>
      <c r="AK174" s="23">
        <f t="shared" si="21"/>
        <v>1.3988541443563932E-2</v>
      </c>
      <c r="AL174" s="32">
        <f t="shared" si="22"/>
        <v>0.16077465192230561</v>
      </c>
      <c r="AM174" s="43">
        <f t="shared" si="42"/>
        <v>21688.285714285714</v>
      </c>
      <c r="AN174" s="43">
        <f t="shared" si="43"/>
        <v>12466.428571428571</v>
      </c>
      <c r="AO174" s="44">
        <f t="shared" si="44"/>
        <v>1.7397352890620523</v>
      </c>
      <c r="AP174" s="55">
        <f t="shared" si="62"/>
        <v>12131.572910101415</v>
      </c>
      <c r="AQ174" s="21"/>
      <c r="AR174" s="21"/>
      <c r="AS174" s="56"/>
      <c r="AT174" s="56"/>
      <c r="AU174" s="56"/>
      <c r="AV174" s="56"/>
      <c r="AW174" s="56"/>
      <c r="AX174" s="57"/>
      <c r="AY174" s="57"/>
      <c r="AZ174" s="57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57"/>
      <c r="BN174" s="57"/>
      <c r="BO174" s="29"/>
      <c r="BP174" s="29"/>
      <c r="BQ174" s="29"/>
      <c r="BR174" s="29"/>
      <c r="BS174" s="57"/>
      <c r="BT174" s="55">
        <f t="shared" si="51"/>
        <v>12466.428571428571</v>
      </c>
      <c r="BU174" s="33">
        <f t="shared" si="52"/>
        <v>0.16077465192230561</v>
      </c>
      <c r="BV174" s="30">
        <v>4418</v>
      </c>
      <c r="BW174" s="30">
        <v>601</v>
      </c>
      <c r="BX174" s="43">
        <f t="shared" si="53"/>
        <v>4578.1428571428569</v>
      </c>
      <c r="BY174" s="33">
        <f t="shared" si="54"/>
        <v>0.13603440470801267</v>
      </c>
      <c r="BZ174" s="33">
        <f t="shared" si="55"/>
        <v>0.12366212125940025</v>
      </c>
      <c r="CA174" s="43">
        <f t="shared" si="56"/>
        <v>13748</v>
      </c>
      <c r="CB174" s="43">
        <f t="shared" si="57"/>
        <v>1489</v>
      </c>
      <c r="CC174" s="43">
        <f t="shared" si="58"/>
        <v>7888.2857142857147</v>
      </c>
      <c r="CD174" s="33">
        <f t="shared" si="59"/>
        <v>0.10830666278731452</v>
      </c>
      <c r="CE174" s="33">
        <f t="shared" si="60"/>
        <v>0.1823137382737513</v>
      </c>
      <c r="CF174" s="33">
        <f t="shared" si="31"/>
        <v>3.6150162212266336E-2</v>
      </c>
      <c r="CG174" s="27"/>
      <c r="CH174" s="27"/>
      <c r="CI174" s="27"/>
      <c r="CJ174" s="27"/>
      <c r="CK174" s="27"/>
      <c r="CL174" s="27"/>
      <c r="CM174" s="27"/>
      <c r="CN174" s="27"/>
      <c r="CO174" s="27"/>
    </row>
    <row r="175" spans="1:93" ht="13">
      <c r="A175" s="18">
        <v>44066</v>
      </c>
      <c r="B175" s="19">
        <f t="shared" si="49"/>
        <v>2037</v>
      </c>
      <c r="E175" s="53">
        <v>153535</v>
      </c>
      <c r="F175" s="21">
        <f t="shared" si="26"/>
        <v>39355</v>
      </c>
      <c r="G175" s="22">
        <f t="shared" si="1"/>
        <v>0.25632591917152442</v>
      </c>
      <c r="H175" s="19">
        <f t="shared" si="50"/>
        <v>2302</v>
      </c>
      <c r="I175" s="53">
        <v>107500</v>
      </c>
      <c r="J175" s="22">
        <f t="shared" si="2"/>
        <v>0.7001660859087504</v>
      </c>
      <c r="K175" s="22">
        <f t="shared" si="17"/>
        <v>0.94149588369241544</v>
      </c>
      <c r="L175" s="19">
        <f t="shared" si="36"/>
        <v>86</v>
      </c>
      <c r="M175" s="53">
        <v>6680</v>
      </c>
      <c r="N175" s="23">
        <f t="shared" ca="1" si="15"/>
        <v>4.3507994919725144E-2</v>
      </c>
      <c r="O175" s="22">
        <f t="shared" si="18"/>
        <v>5.8504116307584515E-2</v>
      </c>
      <c r="P175" s="45"/>
      <c r="Q175" s="45"/>
      <c r="R175" s="45">
        <v>75522</v>
      </c>
      <c r="S175" s="45">
        <f t="shared" si="63"/>
        <v>2036771</v>
      </c>
      <c r="T175" s="45">
        <v>1157184</v>
      </c>
      <c r="U175" s="19">
        <f t="shared" si="46"/>
        <v>1003649</v>
      </c>
      <c r="V175" s="21">
        <f t="shared" si="5"/>
        <v>153535</v>
      </c>
      <c r="W175" s="54"/>
      <c r="X175" s="46">
        <v>22152</v>
      </c>
      <c r="Y175" s="46"/>
      <c r="Z175" s="46"/>
      <c r="AA175" s="21">
        <f t="shared" si="38"/>
        <v>17416</v>
      </c>
      <c r="AB175" s="21"/>
      <c r="AC175" s="21"/>
      <c r="AD175" s="21"/>
      <c r="AE175" s="21">
        <f t="shared" si="19"/>
        <v>4285.8666666666668</v>
      </c>
      <c r="AF175" s="24">
        <f t="shared" si="7"/>
        <v>13.265841664766992</v>
      </c>
      <c r="AG175" s="24">
        <f t="shared" si="8"/>
        <v>7.5369394600579671</v>
      </c>
      <c r="AH175" s="24">
        <f t="shared" si="9"/>
        <v>8.5498281786941579</v>
      </c>
      <c r="AI175" s="23">
        <f t="shared" si="10"/>
        <v>0.13267985039544272</v>
      </c>
      <c r="AJ175" s="23">
        <f t="shared" si="39"/>
        <v>0.11696141479099678</v>
      </c>
      <c r="AK175" s="23">
        <f t="shared" si="21"/>
        <v>1.3445722055736709E-2</v>
      </c>
      <c r="AL175" s="32">
        <f t="shared" si="22"/>
        <v>0.14650702366361837</v>
      </c>
      <c r="AM175" s="43">
        <f t="shared" si="42"/>
        <v>21222.285714285714</v>
      </c>
      <c r="AN175" s="43">
        <f t="shared" si="43"/>
        <v>13637.571428571429</v>
      </c>
      <c r="AO175" s="44">
        <f t="shared" si="44"/>
        <v>1.5561631207902538</v>
      </c>
      <c r="AP175" s="55">
        <f t="shared" si="62"/>
        <v>11064.503441123787</v>
      </c>
      <c r="AQ175" s="21"/>
      <c r="AR175" s="21"/>
      <c r="AS175" s="56"/>
      <c r="AT175" s="56"/>
      <c r="AU175" s="56"/>
      <c r="AV175" s="56"/>
      <c r="AW175" s="56"/>
      <c r="AX175" s="57"/>
      <c r="AY175" s="57"/>
      <c r="AZ175" s="57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57"/>
      <c r="BN175" s="57"/>
      <c r="BO175" s="29"/>
      <c r="BP175" s="29"/>
      <c r="BQ175" s="29"/>
      <c r="BR175" s="29"/>
      <c r="BS175" s="57"/>
      <c r="BT175" s="55">
        <f t="shared" si="51"/>
        <v>13637.571428571429</v>
      </c>
      <c r="BU175" s="33">
        <f t="shared" si="52"/>
        <v>0.14650702366361837</v>
      </c>
      <c r="BV175" s="30">
        <v>5122</v>
      </c>
      <c r="BW175" s="30">
        <v>637</v>
      </c>
      <c r="BX175" s="43">
        <f t="shared" si="53"/>
        <v>4596.7142857142853</v>
      </c>
      <c r="BY175" s="33">
        <f t="shared" si="54"/>
        <v>0.12436548223350254</v>
      </c>
      <c r="BZ175" s="33">
        <f t="shared" si="55"/>
        <v>0.12682972309413557</v>
      </c>
      <c r="CA175" s="43">
        <f t="shared" si="56"/>
        <v>12294</v>
      </c>
      <c r="CB175" s="43">
        <f t="shared" si="57"/>
        <v>1400</v>
      </c>
      <c r="CC175" s="43">
        <f t="shared" si="58"/>
        <v>9040.8571428571431</v>
      </c>
      <c r="CD175" s="33">
        <f t="shared" si="59"/>
        <v>0.1138766878151944</v>
      </c>
      <c r="CE175" s="33">
        <f t="shared" si="60"/>
        <v>0.15651170875075057</v>
      </c>
      <c r="CF175" s="33">
        <f t="shared" si="31"/>
        <v>3.6047913213801415E-2</v>
      </c>
      <c r="CG175" s="27"/>
      <c r="CH175" s="27"/>
      <c r="CI175" s="27"/>
      <c r="CJ175" s="27"/>
      <c r="CK175" s="27"/>
      <c r="CL175" s="27"/>
      <c r="CM175" s="27"/>
      <c r="CN175" s="27"/>
      <c r="CO175" s="27"/>
    </row>
    <row r="176" spans="1:93" ht="13">
      <c r="A176" s="18">
        <v>44067</v>
      </c>
      <c r="B176" s="19">
        <f t="shared" si="49"/>
        <v>1877</v>
      </c>
      <c r="C176" s="28"/>
      <c r="D176" s="28"/>
      <c r="E176" s="53">
        <v>155412</v>
      </c>
      <c r="F176" s="21">
        <f t="shared" si="26"/>
        <v>37593</v>
      </c>
      <c r="G176" s="22">
        <f t="shared" si="1"/>
        <v>0.24189251795228167</v>
      </c>
      <c r="H176" s="19">
        <f t="shared" si="50"/>
        <v>3560</v>
      </c>
      <c r="I176" s="53">
        <v>111060</v>
      </c>
      <c r="J176" s="22">
        <f t="shared" si="2"/>
        <v>0.71461663192031499</v>
      </c>
      <c r="K176" s="22">
        <f t="shared" si="17"/>
        <v>0.94263234283095254</v>
      </c>
      <c r="L176" s="19">
        <f t="shared" si="36"/>
        <v>79</v>
      </c>
      <c r="M176" s="53">
        <v>6759</v>
      </c>
      <c r="N176" s="23">
        <f t="shared" ca="1" si="15"/>
        <v>4.3490850127403287E-2</v>
      </c>
      <c r="O176" s="22">
        <f t="shared" si="18"/>
        <v>5.7367657169047438E-2</v>
      </c>
      <c r="P176" s="45"/>
      <c r="Q176" s="45"/>
      <c r="R176" s="45">
        <v>76745</v>
      </c>
      <c r="S176" s="45">
        <f t="shared" si="63"/>
        <v>2056166</v>
      </c>
      <c r="T176" s="45">
        <v>1173369</v>
      </c>
      <c r="U176" s="19">
        <f t="shared" si="46"/>
        <v>1017957</v>
      </c>
      <c r="V176" s="21">
        <f t="shared" si="5"/>
        <v>155412</v>
      </c>
      <c r="W176" s="54"/>
      <c r="X176" s="46">
        <v>19395</v>
      </c>
      <c r="Y176" s="46"/>
      <c r="Z176" s="46"/>
      <c r="AA176" s="21">
        <f t="shared" si="38"/>
        <v>16185</v>
      </c>
      <c r="AB176" s="21"/>
      <c r="AC176" s="21"/>
      <c r="AD176" s="21"/>
      <c r="AE176" s="21">
        <f t="shared" si="19"/>
        <v>4345.8111111111111</v>
      </c>
      <c r="AF176" s="24">
        <f t="shared" si="7"/>
        <v>13.230419787403804</v>
      </c>
      <c r="AG176" s="24">
        <f t="shared" si="8"/>
        <v>7.5500540498803179</v>
      </c>
      <c r="AH176" s="24">
        <f t="shared" si="9"/>
        <v>8.6228023441662227</v>
      </c>
      <c r="AI176" s="23">
        <f t="shared" si="10"/>
        <v>0.13244938293068934</v>
      </c>
      <c r="AJ176" s="23">
        <f t="shared" si="39"/>
        <v>0.11597157862218103</v>
      </c>
      <c r="AK176" s="23">
        <f t="shared" si="21"/>
        <v>1.2225225518611391E-2</v>
      </c>
      <c r="AL176" s="32">
        <f t="shared" si="22"/>
        <v>0.1344710028345974</v>
      </c>
      <c r="AM176" s="43">
        <f t="shared" si="42"/>
        <v>22214</v>
      </c>
      <c r="AN176" s="43">
        <f t="shared" si="43"/>
        <v>14917.714285714286</v>
      </c>
      <c r="AO176" s="44">
        <f t="shared" si="44"/>
        <v>1.4891021221175209</v>
      </c>
      <c r="AP176" s="55">
        <f t="shared" si="62"/>
        <v>10319.977112541177</v>
      </c>
      <c r="AQ176" s="21"/>
      <c r="AR176" s="21"/>
      <c r="AS176" s="56"/>
      <c r="AT176" s="56"/>
      <c r="AU176" s="56"/>
      <c r="AV176" s="56"/>
      <c r="AW176" s="56"/>
      <c r="AX176" s="57"/>
      <c r="AY176" s="57"/>
      <c r="AZ176" s="57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57"/>
      <c r="BN176" s="57"/>
      <c r="BO176" s="29"/>
      <c r="BP176" s="29"/>
      <c r="BQ176" s="29"/>
      <c r="BR176" s="29"/>
      <c r="BS176" s="57"/>
      <c r="BT176" s="55">
        <f t="shared" si="51"/>
        <v>14917.714285714286</v>
      </c>
      <c r="BU176" s="33">
        <f t="shared" si="52"/>
        <v>0.1344710028345974</v>
      </c>
      <c r="BV176" s="30">
        <v>3691</v>
      </c>
      <c r="BW176" s="30">
        <v>659</v>
      </c>
      <c r="BX176" s="43">
        <f t="shared" si="53"/>
        <v>4586</v>
      </c>
      <c r="BY176" s="33">
        <f t="shared" si="54"/>
        <v>0.17854240043348685</v>
      </c>
      <c r="BZ176" s="33">
        <f t="shared" si="55"/>
        <v>0.13086412061553798</v>
      </c>
      <c r="CA176" s="43">
        <f t="shared" si="56"/>
        <v>12494</v>
      </c>
      <c r="CB176" s="43">
        <f t="shared" si="57"/>
        <v>1218</v>
      </c>
      <c r="CC176" s="43">
        <f t="shared" si="58"/>
        <v>10331.714285714286</v>
      </c>
      <c r="CD176" s="33">
        <f t="shared" si="59"/>
        <v>9.7486793660957263E-2</v>
      </c>
      <c r="CE176" s="33">
        <f t="shared" si="60"/>
        <v>0.13607201128287383</v>
      </c>
      <c r="CF176" s="33">
        <f t="shared" si="31"/>
        <v>3.4485151262836522E-2</v>
      </c>
      <c r="CG176" s="27"/>
      <c r="CH176" s="27"/>
      <c r="CI176" s="27"/>
      <c r="CJ176" s="27"/>
      <c r="CK176" s="27"/>
      <c r="CL176" s="27"/>
      <c r="CM176" s="27"/>
      <c r="CN176" s="27"/>
      <c r="CO176" s="27"/>
    </row>
    <row r="177" spans="1:93" ht="13">
      <c r="A177" s="18">
        <v>44068</v>
      </c>
      <c r="B177" s="19">
        <f t="shared" si="49"/>
        <v>2447</v>
      </c>
      <c r="C177" s="28"/>
      <c r="D177" s="28"/>
      <c r="E177" s="53">
        <v>157859</v>
      </c>
      <c r="F177" s="21">
        <f t="shared" si="26"/>
        <v>38134</v>
      </c>
      <c r="G177" s="22">
        <f t="shared" si="1"/>
        <v>0.24157000867863093</v>
      </c>
      <c r="H177" s="19">
        <f t="shared" si="50"/>
        <v>1807</v>
      </c>
      <c r="I177" s="53">
        <v>112867</v>
      </c>
      <c r="J177" s="22">
        <f t="shared" si="2"/>
        <v>0.71498615853388148</v>
      </c>
      <c r="K177" s="22">
        <f t="shared" si="17"/>
        <v>0.9427187304238881</v>
      </c>
      <c r="L177" s="19">
        <f t="shared" si="36"/>
        <v>99</v>
      </c>
      <c r="M177" s="53">
        <v>6858</v>
      </c>
      <c r="N177" s="23">
        <f t="shared" ca="1" si="15"/>
        <v>4.344383278748757E-2</v>
      </c>
      <c r="O177" s="22">
        <f t="shared" si="18"/>
        <v>5.7281269576111925E-2</v>
      </c>
      <c r="P177" s="45"/>
      <c r="Q177" s="45"/>
      <c r="R177" s="45">
        <v>76667</v>
      </c>
      <c r="S177" s="45">
        <f t="shared" si="63"/>
        <v>2077441</v>
      </c>
      <c r="T177" s="45">
        <v>1191948</v>
      </c>
      <c r="U177" s="19">
        <f t="shared" si="46"/>
        <v>1034089</v>
      </c>
      <c r="V177" s="21">
        <f t="shared" si="5"/>
        <v>157859</v>
      </c>
      <c r="W177" s="54"/>
      <c r="X177" s="46">
        <v>21275</v>
      </c>
      <c r="Y177" s="46"/>
      <c r="Z177" s="46"/>
      <c r="AA177" s="21">
        <f t="shared" si="38"/>
        <v>18579</v>
      </c>
      <c r="AB177" s="21"/>
      <c r="AC177" s="21"/>
      <c r="AD177" s="21"/>
      <c r="AE177" s="21">
        <f t="shared" si="19"/>
        <v>4414.6222222222223</v>
      </c>
      <c r="AF177" s="24">
        <f t="shared" si="7"/>
        <v>13.160104903743214</v>
      </c>
      <c r="AG177" s="24">
        <f t="shared" si="8"/>
        <v>7.5507129780373621</v>
      </c>
      <c r="AH177" s="24">
        <f t="shared" si="9"/>
        <v>7.5925623212096447</v>
      </c>
      <c r="AI177" s="23">
        <f t="shared" si="10"/>
        <v>0.13243782446885266</v>
      </c>
      <c r="AJ177" s="23">
        <f t="shared" si="39"/>
        <v>0.13170784218741591</v>
      </c>
      <c r="AK177" s="23">
        <f t="shared" si="21"/>
        <v>1.5745244897433917E-2</v>
      </c>
      <c r="AL177" s="32">
        <f t="shared" si="22"/>
        <v>0.13396748467367126</v>
      </c>
      <c r="AM177" s="43">
        <f t="shared" si="42"/>
        <v>23200.285714285714</v>
      </c>
      <c r="AN177" s="43">
        <f t="shared" si="43"/>
        <v>15799.142857142857</v>
      </c>
      <c r="AO177" s="44">
        <f t="shared" si="44"/>
        <v>1.468452176429101</v>
      </c>
      <c r="AP177" s="55">
        <f t="shared" si="62"/>
        <v>10270.885147476354</v>
      </c>
      <c r="AQ177" s="21"/>
      <c r="AR177" s="21"/>
      <c r="AS177" s="56"/>
      <c r="AT177" s="56"/>
      <c r="AU177" s="56"/>
      <c r="AV177" s="56"/>
      <c r="AW177" s="56"/>
      <c r="AX177" s="57"/>
      <c r="AY177" s="57"/>
      <c r="AZ177" s="57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57"/>
      <c r="BN177" s="57"/>
      <c r="BO177" s="29"/>
      <c r="BP177" s="29"/>
      <c r="BQ177" s="29"/>
      <c r="BR177" s="29"/>
      <c r="BS177" s="57"/>
      <c r="BT177" s="55">
        <f t="shared" si="51"/>
        <v>15799.142857142857</v>
      </c>
      <c r="BU177" s="33">
        <f t="shared" si="52"/>
        <v>0.13396748467367126</v>
      </c>
      <c r="BV177" s="30">
        <v>4511</v>
      </c>
      <c r="BW177" s="30">
        <v>639</v>
      </c>
      <c r="BX177" s="43">
        <f t="shared" si="53"/>
        <v>4530.2857142857147</v>
      </c>
      <c r="BY177" s="33">
        <f t="shared" si="54"/>
        <v>0.14165373531367767</v>
      </c>
      <c r="BZ177" s="33">
        <f t="shared" si="55"/>
        <v>0.13673057517658929</v>
      </c>
      <c r="CA177" s="43">
        <f t="shared" si="56"/>
        <v>14068</v>
      </c>
      <c r="CB177" s="43">
        <f t="shared" si="57"/>
        <v>1808</v>
      </c>
      <c r="CC177" s="43">
        <f t="shared" si="58"/>
        <v>11268.857142857143</v>
      </c>
      <c r="CD177" s="33">
        <f t="shared" si="59"/>
        <v>0.12851862382712539</v>
      </c>
      <c r="CE177" s="33">
        <f t="shared" si="60"/>
        <v>0.13285667199107529</v>
      </c>
      <c r="CF177" s="33">
        <f t="shared" si="31"/>
        <v>3.5463182083204717E-2</v>
      </c>
      <c r="CG177" s="27"/>
      <c r="CH177" s="27"/>
      <c r="CI177" s="27"/>
      <c r="CJ177" s="27"/>
      <c r="CK177" s="27"/>
      <c r="CL177" s="27"/>
      <c r="CM177" s="27"/>
      <c r="CN177" s="27"/>
      <c r="CO177" s="27"/>
    </row>
    <row r="178" spans="1:93" ht="13">
      <c r="A178" s="18">
        <v>44069</v>
      </c>
      <c r="B178" s="19">
        <f t="shared" si="49"/>
        <v>2306</v>
      </c>
      <c r="C178" s="52"/>
      <c r="D178" s="52"/>
      <c r="E178" s="53">
        <v>160165</v>
      </c>
      <c r="F178" s="21">
        <f t="shared" si="26"/>
        <v>37812</v>
      </c>
      <c r="G178" s="22">
        <f t="shared" si="1"/>
        <v>0.23608154091093561</v>
      </c>
      <c r="H178" s="19">
        <f t="shared" si="50"/>
        <v>2542</v>
      </c>
      <c r="I178" s="53">
        <v>115409</v>
      </c>
      <c r="J178" s="22">
        <f t="shared" si="2"/>
        <v>0.72056316923172981</v>
      </c>
      <c r="K178" s="22">
        <f t="shared" si="17"/>
        <v>0.94324618113164371</v>
      </c>
      <c r="L178" s="19">
        <f t="shared" si="36"/>
        <v>86</v>
      </c>
      <c r="M178" s="53">
        <v>6944</v>
      </c>
      <c r="N178" s="23">
        <f t="shared" ca="1" si="15"/>
        <v>4.3355289857334625E-2</v>
      </c>
      <c r="O178" s="22">
        <f t="shared" si="18"/>
        <v>5.6753818868356315E-2</v>
      </c>
      <c r="P178" s="45"/>
      <c r="Q178" s="45"/>
      <c r="R178" s="45">
        <v>77056</v>
      </c>
      <c r="S178" s="45">
        <f t="shared" si="63"/>
        <v>2106753</v>
      </c>
      <c r="T178" s="45">
        <v>1212468</v>
      </c>
      <c r="U178" s="19">
        <f t="shared" si="46"/>
        <v>1052303</v>
      </c>
      <c r="V178" s="21">
        <f t="shared" si="5"/>
        <v>160165</v>
      </c>
      <c r="W178" s="54"/>
      <c r="X178" s="46">
        <v>29312</v>
      </c>
      <c r="Y178" s="46"/>
      <c r="Z178" s="46"/>
      <c r="AA178" s="21">
        <f t="shared" si="38"/>
        <v>20520</v>
      </c>
      <c r="AB178" s="21"/>
      <c r="AC178" s="21"/>
      <c r="AD178" s="21"/>
      <c r="AE178" s="21">
        <f t="shared" si="19"/>
        <v>4490.6222222222223</v>
      </c>
      <c r="AF178" s="24">
        <f t="shared" si="7"/>
        <v>13.153641557144194</v>
      </c>
      <c r="AG178" s="24">
        <f t="shared" si="8"/>
        <v>7.5701183154871536</v>
      </c>
      <c r="AH178" s="24">
        <f t="shared" si="9"/>
        <v>8.898525585429315</v>
      </c>
      <c r="AI178" s="23">
        <f t="shared" si="10"/>
        <v>0.13209833166730997</v>
      </c>
      <c r="AJ178" s="23">
        <f t="shared" si="39"/>
        <v>0.11237816764132554</v>
      </c>
      <c r="AK178" s="23">
        <f t="shared" si="21"/>
        <v>1.4607972937874939E-2</v>
      </c>
      <c r="AL178" s="32">
        <f t="shared" si="22"/>
        <v>0.13101038098025375</v>
      </c>
      <c r="AM178" s="43">
        <f t="shared" si="42"/>
        <v>23662.285714285714</v>
      </c>
      <c r="AN178" s="43">
        <f t="shared" si="43"/>
        <v>16596.285714285714</v>
      </c>
      <c r="AO178" s="44">
        <f t="shared" si="44"/>
        <v>1.4257579148518602</v>
      </c>
      <c r="AP178" s="55">
        <f t="shared" si="62"/>
        <v>10095.135916814434</v>
      </c>
      <c r="AQ178" s="21"/>
      <c r="AR178" s="21"/>
      <c r="AS178" s="56"/>
      <c r="AT178" s="56"/>
      <c r="AU178" s="56"/>
      <c r="AV178" s="56"/>
      <c r="AW178" s="56"/>
      <c r="AX178" s="57"/>
      <c r="AY178" s="57"/>
      <c r="AZ178" s="57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57"/>
      <c r="BN178" s="57"/>
      <c r="BO178" s="29"/>
      <c r="BP178" s="29"/>
      <c r="BQ178" s="29"/>
      <c r="BR178" s="29"/>
      <c r="BS178" s="57"/>
      <c r="BT178" s="55">
        <f t="shared" si="51"/>
        <v>16596.285714285714</v>
      </c>
      <c r="BU178" s="33">
        <f t="shared" si="52"/>
        <v>0.13101038098025375</v>
      </c>
      <c r="BV178" s="30">
        <v>4454</v>
      </c>
      <c r="BW178" s="30">
        <v>708</v>
      </c>
      <c r="BX178" s="43">
        <f t="shared" si="53"/>
        <v>4616.4285714285716</v>
      </c>
      <c r="BY178" s="33">
        <f t="shared" si="54"/>
        <v>0.15895823978446341</v>
      </c>
      <c r="BZ178" s="33">
        <f t="shared" si="55"/>
        <v>0.13863530868017948</v>
      </c>
      <c r="CA178" s="43">
        <f t="shared" si="56"/>
        <v>16066</v>
      </c>
      <c r="CB178" s="43">
        <f t="shared" si="57"/>
        <v>1598</v>
      </c>
      <c r="CC178" s="43">
        <f t="shared" si="58"/>
        <v>11979.857142857143</v>
      </c>
      <c r="CD178" s="33">
        <f t="shared" si="59"/>
        <v>9.9464708079173403E-2</v>
      </c>
      <c r="CE178" s="33">
        <f t="shared" si="60"/>
        <v>0.12807212106035129</v>
      </c>
      <c r="CF178" s="33">
        <f t="shared" si="31"/>
        <v>3.515585424335551E-2</v>
      </c>
      <c r="CG178" s="27"/>
      <c r="CH178" s="27"/>
      <c r="CI178" s="27"/>
      <c r="CJ178" s="27"/>
      <c r="CK178" s="27"/>
      <c r="CL178" s="27"/>
      <c r="CM178" s="27"/>
      <c r="CN178" s="27"/>
      <c r="CO178" s="27"/>
    </row>
    <row r="179" spans="1:93" ht="13">
      <c r="A179" s="18">
        <v>44070</v>
      </c>
      <c r="B179" s="19">
        <f t="shared" si="49"/>
        <v>2719</v>
      </c>
      <c r="C179" s="52"/>
      <c r="D179" s="52"/>
      <c r="E179" s="53">
        <v>162884</v>
      </c>
      <c r="F179" s="21">
        <f t="shared" si="26"/>
        <v>37245</v>
      </c>
      <c r="G179" s="22">
        <f t="shared" si="1"/>
        <v>0.22865965963507773</v>
      </c>
      <c r="H179" s="19">
        <f t="shared" si="50"/>
        <v>3166</v>
      </c>
      <c r="I179" s="53">
        <v>118575</v>
      </c>
      <c r="J179" s="22">
        <f t="shared" si="2"/>
        <v>0.72797205373148988</v>
      </c>
      <c r="K179" s="22">
        <f t="shared" si="17"/>
        <v>0.94377542005269066</v>
      </c>
      <c r="L179" s="19">
        <f t="shared" si="36"/>
        <v>120</v>
      </c>
      <c r="M179" s="53">
        <v>7064</v>
      </c>
      <c r="N179" s="23">
        <f t="shared" ca="1" si="15"/>
        <v>4.3368286633432382E-2</v>
      </c>
      <c r="O179" s="22">
        <f t="shared" si="18"/>
        <v>5.6224579947309353E-2</v>
      </c>
      <c r="P179" s="45"/>
      <c r="Q179" s="45"/>
      <c r="R179" s="45">
        <v>76201</v>
      </c>
      <c r="S179" s="45">
        <f t="shared" si="63"/>
        <v>2136416</v>
      </c>
      <c r="T179" s="45">
        <v>1233486</v>
      </c>
      <c r="U179" s="19">
        <f t="shared" si="46"/>
        <v>1070602</v>
      </c>
      <c r="V179" s="21">
        <f t="shared" si="5"/>
        <v>162884</v>
      </c>
      <c r="W179" s="54"/>
      <c r="X179" s="46">
        <v>29663</v>
      </c>
      <c r="Y179" s="46"/>
      <c r="Z179" s="46"/>
      <c r="AA179" s="21">
        <f t="shared" si="38"/>
        <v>21018</v>
      </c>
      <c r="AB179" s="21"/>
      <c r="AC179" s="21"/>
      <c r="AD179" s="21"/>
      <c r="AE179" s="21">
        <f t="shared" si="19"/>
        <v>4568.4666666666662</v>
      </c>
      <c r="AF179" s="24">
        <f t="shared" si="7"/>
        <v>13.116180840352644</v>
      </c>
      <c r="AG179" s="24">
        <f t="shared" si="8"/>
        <v>7.5727879963655118</v>
      </c>
      <c r="AH179" s="24">
        <f t="shared" si="9"/>
        <v>7.7300478116954761</v>
      </c>
      <c r="AI179" s="23">
        <f t="shared" si="10"/>
        <v>0.13205176224132256</v>
      </c>
      <c r="AJ179" s="23">
        <f t="shared" si="39"/>
        <v>0.12936530592825196</v>
      </c>
      <c r="AK179" s="23">
        <f t="shared" si="21"/>
        <v>1.6976243249149314E-2</v>
      </c>
      <c r="AL179" s="32">
        <f t="shared" si="22"/>
        <v>0.12496611331706772</v>
      </c>
      <c r="AM179" s="43">
        <f t="shared" si="42"/>
        <v>23782.142857142859</v>
      </c>
      <c r="AN179" s="43">
        <f t="shared" si="43"/>
        <v>17916.857142857141</v>
      </c>
      <c r="AO179" s="44">
        <f t="shared" si="44"/>
        <v>1.3273613038000927</v>
      </c>
      <c r="AP179" s="55">
        <f t="shared" si="62"/>
        <v>9522.5428008738782</v>
      </c>
      <c r="AQ179" s="21"/>
      <c r="AR179" s="21"/>
      <c r="AS179" s="56"/>
      <c r="AT179" s="56"/>
      <c r="AU179" s="56"/>
      <c r="AV179" s="56"/>
      <c r="AW179" s="56"/>
      <c r="AX179" s="57"/>
      <c r="AY179" s="57"/>
      <c r="AZ179" s="57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57"/>
      <c r="BN179" s="57"/>
      <c r="BO179" s="29"/>
      <c r="BP179" s="29"/>
      <c r="BQ179" s="29"/>
      <c r="BR179" s="29"/>
      <c r="BS179" s="57"/>
      <c r="BT179" s="55">
        <f t="shared" si="51"/>
        <v>17916.857142857141</v>
      </c>
      <c r="BU179" s="33">
        <f t="shared" si="52"/>
        <v>0.12496611331706772</v>
      </c>
      <c r="BV179" s="30">
        <v>7127</v>
      </c>
      <c r="BW179" s="30">
        <v>820</v>
      </c>
      <c r="BX179" s="43">
        <f t="shared" si="53"/>
        <v>4721.5714285714284</v>
      </c>
      <c r="BY179" s="33">
        <f t="shared" si="54"/>
        <v>0.11505542303914691</v>
      </c>
      <c r="BZ179" s="33">
        <f t="shared" si="55"/>
        <v>0.14235575322985689</v>
      </c>
      <c r="CA179" s="43">
        <f t="shared" si="56"/>
        <v>13891</v>
      </c>
      <c r="CB179" s="43">
        <f t="shared" si="57"/>
        <v>1899</v>
      </c>
      <c r="CC179" s="43">
        <f t="shared" si="58"/>
        <v>13195.285714285714</v>
      </c>
      <c r="CD179" s="33">
        <f t="shared" si="59"/>
        <v>0.13670722050248363</v>
      </c>
      <c r="CE179" s="33">
        <f t="shared" si="60"/>
        <v>0.11874370716814446</v>
      </c>
      <c r="CF179" s="33">
        <f t="shared" si="31"/>
        <v>3.5335461198697488E-2</v>
      </c>
      <c r="CG179" s="27"/>
      <c r="CH179" s="27"/>
      <c r="CI179" s="27"/>
      <c r="CJ179" s="27"/>
      <c r="CK179" s="27"/>
      <c r="CL179" s="27"/>
      <c r="CM179" s="27"/>
      <c r="CN179" s="27"/>
      <c r="CO179" s="27"/>
    </row>
    <row r="180" spans="1:93" ht="13">
      <c r="A180" s="18">
        <v>44071</v>
      </c>
      <c r="B180" s="19">
        <f t="shared" si="49"/>
        <v>3003</v>
      </c>
      <c r="C180" s="52"/>
      <c r="D180" s="52"/>
      <c r="E180" s="53">
        <v>165887</v>
      </c>
      <c r="F180" s="21">
        <f t="shared" si="26"/>
        <v>37818</v>
      </c>
      <c r="G180" s="22">
        <f t="shared" si="1"/>
        <v>0.22797446454514217</v>
      </c>
      <c r="H180" s="19">
        <f t="shared" si="50"/>
        <v>2325</v>
      </c>
      <c r="I180" s="53">
        <v>120900</v>
      </c>
      <c r="J180" s="22">
        <f t="shared" si="2"/>
        <v>0.72880937023395442</v>
      </c>
      <c r="K180" s="22">
        <f t="shared" si="17"/>
        <v>0.94402236294497499</v>
      </c>
      <c r="L180" s="19">
        <f t="shared" si="36"/>
        <v>105</v>
      </c>
      <c r="M180" s="53">
        <v>7169</v>
      </c>
      <c r="N180" s="23">
        <f t="shared" ca="1" si="15"/>
        <v>4.3216165220903387E-2</v>
      </c>
      <c r="O180" s="22">
        <f t="shared" si="18"/>
        <v>5.5977637055025023E-2</v>
      </c>
      <c r="P180" s="45"/>
      <c r="Q180" s="45"/>
      <c r="R180" s="45">
        <v>77857</v>
      </c>
      <c r="S180" s="45">
        <f t="shared" si="63"/>
        <v>2169498</v>
      </c>
      <c r="T180" s="45">
        <v>1250135</v>
      </c>
      <c r="U180" s="19">
        <f t="shared" si="46"/>
        <v>1084248</v>
      </c>
      <c r="V180" s="21">
        <f t="shared" si="5"/>
        <v>165887</v>
      </c>
      <c r="W180" s="54"/>
      <c r="X180" s="46">
        <v>33082</v>
      </c>
      <c r="Y180" s="46"/>
      <c r="Z180" s="46"/>
      <c r="AA180" s="21">
        <f t="shared" si="38"/>
        <v>16649</v>
      </c>
      <c r="AB180" s="21"/>
      <c r="AC180" s="21"/>
      <c r="AD180" s="21"/>
      <c r="AE180" s="21">
        <f t="shared" si="19"/>
        <v>4630.1296296296296</v>
      </c>
      <c r="AF180" s="24">
        <f t="shared" si="7"/>
        <v>13.078167668352553</v>
      </c>
      <c r="AG180" s="24">
        <f t="shared" si="8"/>
        <v>7.5360637060167459</v>
      </c>
      <c r="AH180" s="24">
        <f t="shared" si="9"/>
        <v>5.5441225441225441</v>
      </c>
      <c r="AI180" s="23">
        <f t="shared" si="10"/>
        <v>0.13269526891095762</v>
      </c>
      <c r="AJ180" s="23">
        <f t="shared" si="39"/>
        <v>0.18037119346507297</v>
      </c>
      <c r="AK180" s="23">
        <f t="shared" si="21"/>
        <v>1.8436433289948675E-2</v>
      </c>
      <c r="AL180" s="32">
        <f t="shared" si="22"/>
        <v>0.12820832004232377</v>
      </c>
      <c r="AM180" s="43">
        <f t="shared" si="42"/>
        <v>25661.142857142859</v>
      </c>
      <c r="AN180" s="43">
        <f t="shared" si="43"/>
        <v>18361.857142857141</v>
      </c>
      <c r="AO180" s="44">
        <f t="shared" si="44"/>
        <v>1.397524371173162</v>
      </c>
      <c r="AP180" s="55">
        <f t="shared" si="62"/>
        <v>9981.9151735352025</v>
      </c>
      <c r="AQ180" s="21"/>
      <c r="AR180" s="21"/>
      <c r="AS180" s="56"/>
      <c r="AT180" s="56"/>
      <c r="AU180" s="56"/>
      <c r="AV180" s="56"/>
      <c r="AW180" s="56"/>
      <c r="AX180" s="57"/>
      <c r="AY180" s="57"/>
      <c r="AZ180" s="57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57"/>
      <c r="BN180" s="57"/>
      <c r="BO180" s="29"/>
      <c r="BP180" s="29"/>
      <c r="BQ180" s="29"/>
      <c r="BR180" s="29"/>
      <c r="BS180" s="57"/>
      <c r="BT180" s="55">
        <f t="shared" si="51"/>
        <v>18361.857142857141</v>
      </c>
      <c r="BU180" s="33">
        <f t="shared" si="52"/>
        <v>0.12820832004232377</v>
      </c>
      <c r="BV180" s="30">
        <v>5709</v>
      </c>
      <c r="BW180" s="30">
        <v>847</v>
      </c>
      <c r="BX180" s="43">
        <f t="shared" si="53"/>
        <v>5004.5714285714284</v>
      </c>
      <c r="BY180" s="33">
        <f t="shared" si="54"/>
        <v>0.14836223506743737</v>
      </c>
      <c r="BZ180" s="33">
        <f t="shared" si="55"/>
        <v>0.14018611555149577</v>
      </c>
      <c r="CA180" s="43">
        <f t="shared" si="56"/>
        <v>10940</v>
      </c>
      <c r="CB180" s="43">
        <f t="shared" si="57"/>
        <v>2156</v>
      </c>
      <c r="CC180" s="43">
        <f t="shared" si="58"/>
        <v>13357.285714285714</v>
      </c>
      <c r="CD180" s="33">
        <f t="shared" si="59"/>
        <v>0.19707495429616087</v>
      </c>
      <c r="CE180" s="33">
        <f t="shared" si="60"/>
        <v>0.12372060191869606</v>
      </c>
      <c r="CF180" s="33">
        <f t="shared" si="31"/>
        <v>3.6698420817083306E-2</v>
      </c>
      <c r="CG180" s="27"/>
      <c r="CH180" s="27"/>
      <c r="CI180" s="27"/>
      <c r="CJ180" s="27"/>
      <c r="CK180" s="27"/>
      <c r="CL180" s="27"/>
      <c r="CM180" s="27"/>
      <c r="CN180" s="27"/>
      <c r="CO180" s="27"/>
    </row>
    <row r="181" spans="1:93" ht="13">
      <c r="A181" s="18">
        <v>44072</v>
      </c>
      <c r="B181" s="19">
        <f t="shared" si="49"/>
        <v>3308</v>
      </c>
      <c r="C181" s="52"/>
      <c r="D181" s="52"/>
      <c r="E181" s="53">
        <v>169195</v>
      </c>
      <c r="F181" s="21">
        <f t="shared" si="26"/>
        <v>39132</v>
      </c>
      <c r="G181" s="22">
        <f t="shared" si="1"/>
        <v>0.2312834303614173</v>
      </c>
      <c r="H181" s="19">
        <f t="shared" si="50"/>
        <v>1902</v>
      </c>
      <c r="I181" s="53">
        <v>122802</v>
      </c>
      <c r="J181" s="22">
        <f t="shared" si="2"/>
        <v>0.72580158988149768</v>
      </c>
      <c r="K181" s="22">
        <f t="shared" si="17"/>
        <v>0.94417320836825236</v>
      </c>
      <c r="L181" s="19">
        <f t="shared" si="36"/>
        <v>92</v>
      </c>
      <c r="M181" s="53">
        <v>7261</v>
      </c>
      <c r="N181" s="23">
        <f t="shared" ca="1" si="15"/>
        <v>4.2914979757085019E-2</v>
      </c>
      <c r="O181" s="22">
        <f t="shared" si="18"/>
        <v>5.5826791631747689E-2</v>
      </c>
      <c r="P181" s="45"/>
      <c r="Q181" s="45"/>
      <c r="R181" s="45">
        <v>76252</v>
      </c>
      <c r="S181" s="45">
        <f t="shared" si="63"/>
        <v>2198403</v>
      </c>
      <c r="T181" s="45">
        <v>1271301</v>
      </c>
      <c r="U181" s="19">
        <f t="shared" si="46"/>
        <v>1102106</v>
      </c>
      <c r="V181" s="21">
        <f t="shared" si="5"/>
        <v>169195</v>
      </c>
      <c r="W181" s="54"/>
      <c r="X181" s="46">
        <v>28905</v>
      </c>
      <c r="Y181" s="46"/>
      <c r="Z181" s="46"/>
      <c r="AA181" s="21">
        <f t="shared" si="38"/>
        <v>21166</v>
      </c>
      <c r="AB181" s="21"/>
      <c r="AC181" s="21"/>
      <c r="AD181" s="21"/>
      <c r="AE181" s="21">
        <f t="shared" si="19"/>
        <v>4708.5222222222219</v>
      </c>
      <c r="AF181" s="24">
        <f t="shared" si="7"/>
        <v>12.993309494961435</v>
      </c>
      <c r="AG181" s="24">
        <f t="shared" si="8"/>
        <v>7.5138213304175654</v>
      </c>
      <c r="AH181" s="24">
        <f t="shared" si="9"/>
        <v>6.3984280532043529</v>
      </c>
      <c r="AI181" s="23">
        <f t="shared" si="10"/>
        <v>0.13308807276954868</v>
      </c>
      <c r="AJ181" s="23">
        <f t="shared" si="39"/>
        <v>0.15628838703581216</v>
      </c>
      <c r="AK181" s="23">
        <f t="shared" si="21"/>
        <v>1.9941285332786777E-2</v>
      </c>
      <c r="AL181" s="32">
        <f t="shared" si="22"/>
        <v>0.13454418282864375</v>
      </c>
      <c r="AM181" s="43">
        <f t="shared" si="42"/>
        <v>26254.857142857141</v>
      </c>
      <c r="AN181" s="43">
        <f t="shared" si="43"/>
        <v>18790.428571428572</v>
      </c>
      <c r="AO181" s="44">
        <f t="shared" si="44"/>
        <v>1.3972463184143902</v>
      </c>
      <c r="AP181" s="55">
        <f t="shared" si="62"/>
        <v>10259.263029049744</v>
      </c>
      <c r="AQ181" s="21"/>
      <c r="AR181" s="21"/>
      <c r="AS181" s="56"/>
      <c r="AT181" s="56"/>
      <c r="AU181" s="56"/>
      <c r="AV181" s="56"/>
      <c r="AW181" s="56"/>
      <c r="AX181" s="57"/>
      <c r="AY181" s="57"/>
      <c r="AZ181" s="57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57"/>
      <c r="BN181" s="57"/>
      <c r="BO181" s="29"/>
      <c r="BP181" s="29"/>
      <c r="BQ181" s="29"/>
      <c r="BR181" s="29"/>
      <c r="BS181" s="57"/>
      <c r="BT181" s="55">
        <f t="shared" si="51"/>
        <v>18790.428571428572</v>
      </c>
      <c r="BU181" s="33">
        <f t="shared" si="52"/>
        <v>0.13454418282864375</v>
      </c>
      <c r="BV181" s="30">
        <v>6705</v>
      </c>
      <c r="BW181" s="30">
        <v>857</v>
      </c>
      <c r="BX181" s="43">
        <f t="shared" si="53"/>
        <v>5331.2857142857147</v>
      </c>
      <c r="BY181" s="33">
        <f t="shared" si="54"/>
        <v>0.1278150633855332</v>
      </c>
      <c r="BZ181" s="33">
        <f t="shared" si="55"/>
        <v>0.13845494252257562</v>
      </c>
      <c r="CA181" s="43">
        <f t="shared" si="56"/>
        <v>14461</v>
      </c>
      <c r="CB181" s="43">
        <f t="shared" si="57"/>
        <v>2451</v>
      </c>
      <c r="CC181" s="43">
        <f t="shared" si="58"/>
        <v>13459.142857142857</v>
      </c>
      <c r="CD181" s="33">
        <f t="shared" si="59"/>
        <v>0.169490353364221</v>
      </c>
      <c r="CE181" s="33">
        <f t="shared" si="60"/>
        <v>0.1329950962701934</v>
      </c>
      <c r="CF181" s="33">
        <f t="shared" si="31"/>
        <v>3.7800578126488994E-2</v>
      </c>
      <c r="CG181" s="27"/>
      <c r="CH181" s="27"/>
      <c r="CI181" s="27"/>
      <c r="CJ181" s="27"/>
      <c r="CK181" s="27"/>
      <c r="CL181" s="27"/>
      <c r="CM181" s="27"/>
      <c r="CN181" s="27"/>
      <c r="CO181" s="27"/>
    </row>
    <row r="182" spans="1:93" ht="13">
      <c r="A182" s="18">
        <v>44073</v>
      </c>
      <c r="B182" s="19">
        <f t="shared" si="49"/>
        <v>2858</v>
      </c>
      <c r="C182" s="52"/>
      <c r="D182" s="52"/>
      <c r="E182" s="53">
        <v>172053</v>
      </c>
      <c r="F182" s="21">
        <f t="shared" si="26"/>
        <v>40525</v>
      </c>
      <c r="G182" s="22">
        <f t="shared" si="1"/>
        <v>0.23553788658146035</v>
      </c>
      <c r="H182" s="19">
        <f t="shared" si="50"/>
        <v>1383</v>
      </c>
      <c r="I182" s="53">
        <v>124185</v>
      </c>
      <c r="J182" s="22">
        <f t="shared" si="2"/>
        <v>0.72178340395110807</v>
      </c>
      <c r="K182" s="22">
        <f t="shared" si="17"/>
        <v>0.94417158323702943</v>
      </c>
      <c r="L182" s="19">
        <f t="shared" si="36"/>
        <v>82</v>
      </c>
      <c r="M182" s="53">
        <v>7343</v>
      </c>
      <c r="N182" s="23">
        <f t="shared" ca="1" si="15"/>
        <v>4.2678709467431547E-2</v>
      </c>
      <c r="O182" s="22">
        <f t="shared" si="18"/>
        <v>5.5828416762970623E-2</v>
      </c>
      <c r="P182" s="45"/>
      <c r="Q182" s="45"/>
      <c r="R182" s="45">
        <v>77951</v>
      </c>
      <c r="S182" s="45">
        <f t="shared" si="63"/>
        <v>2224337</v>
      </c>
      <c r="T182" s="45">
        <v>1282618</v>
      </c>
      <c r="U182" s="19">
        <f t="shared" si="46"/>
        <v>1110565</v>
      </c>
      <c r="V182" s="21">
        <f t="shared" si="5"/>
        <v>172053</v>
      </c>
      <c r="W182" s="54"/>
      <c r="X182" s="46">
        <v>25934</v>
      </c>
      <c r="Y182" s="46"/>
      <c r="Z182" s="46"/>
      <c r="AA182" s="21">
        <f t="shared" si="38"/>
        <v>11317</v>
      </c>
      <c r="AB182" s="21"/>
      <c r="AC182" s="21"/>
      <c r="AD182" s="21"/>
      <c r="AE182" s="21">
        <f t="shared" si="19"/>
        <v>4750.437037037037</v>
      </c>
      <c r="AF182" s="24">
        <f t="shared" si="7"/>
        <v>12.928208168413221</v>
      </c>
      <c r="AG182" s="24">
        <f t="shared" si="8"/>
        <v>7.4547842815876502</v>
      </c>
      <c r="AH182" s="24">
        <f t="shared" si="9"/>
        <v>3.9597620713785866</v>
      </c>
      <c r="AI182" s="23">
        <f t="shared" si="10"/>
        <v>0.13414204385093614</v>
      </c>
      <c r="AJ182" s="23">
        <f t="shared" si="39"/>
        <v>0.25254042590792614</v>
      </c>
      <c r="AK182" s="23">
        <f t="shared" si="21"/>
        <v>1.6891752120334527E-2</v>
      </c>
      <c r="AL182" s="32">
        <f t="shared" si="22"/>
        <v>0.14763142369692428</v>
      </c>
      <c r="AM182" s="43">
        <f t="shared" si="42"/>
        <v>26795.142857142859</v>
      </c>
      <c r="AN182" s="43">
        <f t="shared" si="43"/>
        <v>17919.142857142859</v>
      </c>
      <c r="AO182" s="44">
        <f t="shared" si="44"/>
        <v>1.4953361927388109</v>
      </c>
      <c r="AP182" s="55">
        <f t="shared" si="62"/>
        <v>11508.017108598944</v>
      </c>
      <c r="AQ182" s="21"/>
      <c r="AR182" s="21"/>
      <c r="AS182" s="56"/>
      <c r="AT182" s="56"/>
      <c r="AU182" s="56"/>
      <c r="AV182" s="56"/>
      <c r="AW182" s="56"/>
      <c r="AX182" s="57"/>
      <c r="AY182" s="57"/>
      <c r="AZ182" s="57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57"/>
      <c r="BN182" s="57"/>
      <c r="BO182" s="29"/>
      <c r="BP182" s="29"/>
      <c r="BQ182" s="29"/>
      <c r="BR182" s="29"/>
      <c r="BS182" s="57"/>
      <c r="BT182" s="55">
        <f t="shared" si="51"/>
        <v>17919.142857142859</v>
      </c>
      <c r="BU182" s="33">
        <f t="shared" si="52"/>
        <v>0.14763142369692428</v>
      </c>
      <c r="BV182" s="30">
        <v>4872</v>
      </c>
      <c r="BW182" s="30">
        <v>1114</v>
      </c>
      <c r="BX182" s="43">
        <f t="shared" si="53"/>
        <v>5295.5714285714284</v>
      </c>
      <c r="BY182" s="33">
        <f t="shared" si="54"/>
        <v>0.22865353037766831</v>
      </c>
      <c r="BZ182" s="33">
        <f t="shared" si="55"/>
        <v>0.15225660255199763</v>
      </c>
      <c r="CA182" s="43">
        <f t="shared" si="56"/>
        <v>6445</v>
      </c>
      <c r="CB182" s="43">
        <f t="shared" si="57"/>
        <v>1744</v>
      </c>
      <c r="CC182" s="43">
        <f t="shared" si="58"/>
        <v>12623.571428571429</v>
      </c>
      <c r="CD182" s="33">
        <f t="shared" si="59"/>
        <v>0.27059736229635378</v>
      </c>
      <c r="CE182" s="33">
        <f t="shared" si="60"/>
        <v>0.1456911673173768</v>
      </c>
      <c r="CF182" s="33">
        <f t="shared" si="31"/>
        <v>3.8382343478540637E-2</v>
      </c>
      <c r="CG182" s="27"/>
      <c r="CH182" s="27"/>
      <c r="CI182" s="27"/>
      <c r="CJ182" s="27"/>
      <c r="CK182" s="27"/>
      <c r="CL182" s="27"/>
      <c r="CM182" s="27"/>
      <c r="CN182" s="27"/>
      <c r="CO182" s="27"/>
    </row>
    <row r="183" spans="1:93" ht="13">
      <c r="A183" s="18">
        <v>44074</v>
      </c>
      <c r="B183" s="19">
        <f t="shared" si="49"/>
        <v>2743</v>
      </c>
      <c r="C183" s="52"/>
      <c r="D183" s="52"/>
      <c r="E183" s="53">
        <v>174796</v>
      </c>
      <c r="F183" s="21">
        <f t="shared" si="26"/>
        <v>41420</v>
      </c>
      <c r="G183" s="22">
        <f t="shared" si="1"/>
        <v>0.23696194420924965</v>
      </c>
      <c r="H183" s="19">
        <f t="shared" si="50"/>
        <v>1774</v>
      </c>
      <c r="I183" s="53">
        <v>125959</v>
      </c>
      <c r="J183" s="22">
        <f t="shared" si="2"/>
        <v>0.72060573468500422</v>
      </c>
      <c r="K183" s="22">
        <f t="shared" si="17"/>
        <v>0.94439029510556627</v>
      </c>
      <c r="L183" s="19">
        <f t="shared" si="36"/>
        <v>74</v>
      </c>
      <c r="M183" s="53">
        <v>7417</v>
      </c>
      <c r="N183" s="23">
        <f t="shared" ca="1" si="15"/>
        <v>4.2432321105746129E-2</v>
      </c>
      <c r="O183" s="22">
        <f t="shared" si="18"/>
        <v>5.560970489443378E-2</v>
      </c>
      <c r="P183" s="45"/>
      <c r="Q183" s="45"/>
      <c r="R183" s="45">
        <v>79320</v>
      </c>
      <c r="S183" s="45">
        <f t="shared" si="63"/>
        <v>2239642</v>
      </c>
      <c r="T183" s="45">
        <v>1297184</v>
      </c>
      <c r="U183" s="19">
        <f t="shared" si="46"/>
        <v>1122388</v>
      </c>
      <c r="V183" s="21">
        <f t="shared" si="5"/>
        <v>174796</v>
      </c>
      <c r="W183" s="54"/>
      <c r="X183" s="46">
        <v>15305</v>
      </c>
      <c r="Y183" s="46"/>
      <c r="Z183" s="46"/>
      <c r="AA183" s="21">
        <f t="shared" si="38"/>
        <v>14566</v>
      </c>
      <c r="AB183" s="21"/>
      <c r="AC183" s="21"/>
      <c r="AD183" s="21"/>
      <c r="AE183" s="21">
        <f t="shared" si="19"/>
        <v>4804.385185185185</v>
      </c>
      <c r="AF183" s="24">
        <f t="shared" si="7"/>
        <v>12.812890455159158</v>
      </c>
      <c r="AG183" s="24">
        <f t="shared" si="8"/>
        <v>7.4211309183276501</v>
      </c>
      <c r="AH183" s="24">
        <f t="shared" si="9"/>
        <v>5.310244258111557</v>
      </c>
      <c r="AI183" s="23">
        <f t="shared" si="10"/>
        <v>0.13475035153070034</v>
      </c>
      <c r="AJ183" s="23">
        <f t="shared" si="39"/>
        <v>0.18831525470273239</v>
      </c>
      <c r="AK183" s="23">
        <f t="shared" si="21"/>
        <v>1.5942761823391629E-2</v>
      </c>
      <c r="AL183" s="32">
        <f t="shared" si="22"/>
        <v>0.15655615232403183</v>
      </c>
      <c r="AM183" s="43">
        <f t="shared" si="42"/>
        <v>26210.857142857141</v>
      </c>
      <c r="AN183" s="43">
        <f t="shared" si="43"/>
        <v>17687.857142857141</v>
      </c>
      <c r="AO183" s="44">
        <f t="shared" si="44"/>
        <v>1.4818559948309979</v>
      </c>
      <c r="AP183" s="55">
        <f t="shared" si="62"/>
        <v>12418.034002342205</v>
      </c>
      <c r="AQ183" s="21"/>
      <c r="AR183" s="21"/>
      <c r="AS183" s="56"/>
      <c r="AT183" s="56"/>
      <c r="AU183" s="56"/>
      <c r="AV183" s="56"/>
      <c r="AW183" s="56"/>
      <c r="AX183" s="57"/>
      <c r="AY183" s="57"/>
      <c r="AZ183" s="57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57"/>
      <c r="BN183" s="57"/>
      <c r="BO183" s="29"/>
      <c r="BP183" s="29"/>
      <c r="BQ183" s="29"/>
      <c r="BR183" s="29"/>
      <c r="BS183" s="57"/>
      <c r="BT183" s="55">
        <f t="shared" si="51"/>
        <v>17687.857142857141</v>
      </c>
      <c r="BU183" s="33">
        <f t="shared" si="52"/>
        <v>0.15655615232403183</v>
      </c>
      <c r="BV183" s="30">
        <v>4315</v>
      </c>
      <c r="BW183" s="30">
        <v>1029</v>
      </c>
      <c r="BX183" s="43">
        <f t="shared" si="53"/>
        <v>5384.7142857142853</v>
      </c>
      <c r="BY183" s="33">
        <f t="shared" si="54"/>
        <v>0.23847045191193511</v>
      </c>
      <c r="BZ183" s="33">
        <f t="shared" si="55"/>
        <v>0.15955217149072773</v>
      </c>
      <c r="CA183" s="43">
        <f t="shared" si="56"/>
        <v>10251</v>
      </c>
      <c r="CB183" s="43">
        <f t="shared" si="57"/>
        <v>1714</v>
      </c>
      <c r="CC183" s="43">
        <f t="shared" si="58"/>
        <v>12303.142857142857</v>
      </c>
      <c r="CD183" s="33">
        <f t="shared" si="59"/>
        <v>0.16720319968783534</v>
      </c>
      <c r="CE183" s="33">
        <f t="shared" si="60"/>
        <v>0.15524488516290844</v>
      </c>
      <c r="CF183" s="33">
        <f t="shared" si="31"/>
        <v>3.8411479000666646E-2</v>
      </c>
      <c r="CG183" s="27"/>
      <c r="CH183" s="27"/>
      <c r="CI183" s="27"/>
      <c r="CJ183" s="27"/>
      <c r="CK183" s="27"/>
      <c r="CL183" s="27"/>
      <c r="CM183" s="27"/>
      <c r="CN183" s="27"/>
      <c r="CO183" s="27"/>
    </row>
    <row r="184" spans="1:93" ht="13">
      <c r="A184" s="18">
        <v>44075</v>
      </c>
      <c r="B184" s="19">
        <f t="shared" si="49"/>
        <v>2775</v>
      </c>
      <c r="C184" s="52"/>
      <c r="D184" s="52"/>
      <c r="E184" s="53">
        <v>177571</v>
      </c>
      <c r="F184" s="21">
        <f t="shared" si="26"/>
        <v>42009</v>
      </c>
      <c r="G184" s="22">
        <f t="shared" si="1"/>
        <v>0.23657579221832395</v>
      </c>
      <c r="H184" s="19">
        <f t="shared" si="50"/>
        <v>2098</v>
      </c>
      <c r="I184" s="53">
        <v>128057</v>
      </c>
      <c r="J184" s="22">
        <f t="shared" si="2"/>
        <v>0.72115942355452189</v>
      </c>
      <c r="K184" s="22">
        <f t="shared" si="17"/>
        <v>0.94463787787137987</v>
      </c>
      <c r="L184" s="19">
        <f t="shared" si="36"/>
        <v>88</v>
      </c>
      <c r="M184" s="53">
        <v>7505</v>
      </c>
      <c r="N184" s="23">
        <f t="shared" ca="1" si="15"/>
        <v>4.2264784227154212E-2</v>
      </c>
      <c r="O184" s="22">
        <f t="shared" si="18"/>
        <v>5.5362122128620114E-2</v>
      </c>
      <c r="P184" s="45"/>
      <c r="Q184" s="45"/>
      <c r="R184" s="45">
        <v>80675</v>
      </c>
      <c r="S184" s="45">
        <f t="shared" si="63"/>
        <v>2270267</v>
      </c>
      <c r="T184" s="45">
        <v>1312477</v>
      </c>
      <c r="U184" s="19">
        <f t="shared" si="46"/>
        <v>1134906</v>
      </c>
      <c r="V184" s="21">
        <f t="shared" si="5"/>
        <v>177571</v>
      </c>
      <c r="W184" s="54"/>
      <c r="X184" s="46">
        <v>30625</v>
      </c>
      <c r="Y184" s="46"/>
      <c r="Z184" s="46"/>
      <c r="AA184" s="21">
        <f t="shared" si="38"/>
        <v>15293</v>
      </c>
      <c r="AB184" s="21"/>
      <c r="AC184" s="21"/>
      <c r="AD184" s="21"/>
      <c r="AE184" s="21">
        <f t="shared" si="19"/>
        <v>4861.0259259259255</v>
      </c>
      <c r="AF184" s="24">
        <f t="shared" si="7"/>
        <v>12.785122570690033</v>
      </c>
      <c r="AG184" s="24">
        <f t="shared" si="8"/>
        <v>7.3912801076752395</v>
      </c>
      <c r="AH184" s="24">
        <f t="shared" si="9"/>
        <v>5.5109909909909911</v>
      </c>
      <c r="AI184" s="23">
        <f t="shared" si="10"/>
        <v>0.13529456135231321</v>
      </c>
      <c r="AJ184" s="23">
        <f t="shared" si="39"/>
        <v>0.1814555679068855</v>
      </c>
      <c r="AK184" s="23">
        <f t="shared" si="21"/>
        <v>1.5875649328359918E-2</v>
      </c>
      <c r="AL184" s="32">
        <f t="shared" si="22"/>
        <v>0.16354570269395746</v>
      </c>
      <c r="AM184" s="43">
        <f t="shared" si="42"/>
        <v>27546.571428571428</v>
      </c>
      <c r="AN184" s="43">
        <f t="shared" si="43"/>
        <v>17218.428571428572</v>
      </c>
      <c r="AO184" s="44">
        <f t="shared" si="44"/>
        <v>1.5998307461274879</v>
      </c>
      <c r="AP184" s="55">
        <f t="shared" si="62"/>
        <v>13194.049564835019</v>
      </c>
      <c r="AQ184" s="21"/>
      <c r="AR184" s="21"/>
      <c r="AS184" s="56"/>
      <c r="AT184" s="56"/>
      <c r="AU184" s="56"/>
      <c r="AV184" s="56"/>
      <c r="AW184" s="56"/>
      <c r="AX184" s="57"/>
      <c r="AY184" s="57"/>
      <c r="AZ184" s="57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57"/>
      <c r="BN184" s="57"/>
      <c r="BO184" s="29"/>
      <c r="BP184" s="29"/>
      <c r="BQ184" s="29"/>
      <c r="BR184" s="29"/>
      <c r="BS184" s="57"/>
      <c r="BT184" s="55">
        <f t="shared" si="51"/>
        <v>17218.428571428572</v>
      </c>
      <c r="BU184" s="33">
        <f t="shared" si="52"/>
        <v>0.16354570269395746</v>
      </c>
      <c r="BV184" s="30">
        <v>6144</v>
      </c>
      <c r="BW184" s="30">
        <v>941</v>
      </c>
      <c r="BX184" s="43">
        <f t="shared" si="53"/>
        <v>5618</v>
      </c>
      <c r="BY184" s="33">
        <f t="shared" si="54"/>
        <v>0.15315755208333334</v>
      </c>
      <c r="BZ184" s="33">
        <f t="shared" si="55"/>
        <v>0.16060621471799827</v>
      </c>
      <c r="CA184" s="43">
        <f t="shared" si="56"/>
        <v>9149</v>
      </c>
      <c r="CB184" s="43">
        <f t="shared" si="57"/>
        <v>1834</v>
      </c>
      <c r="CC184" s="43">
        <f t="shared" si="58"/>
        <v>11600.428571428571</v>
      </c>
      <c r="CD184" s="33">
        <f t="shared" si="59"/>
        <v>0.20045906656465187</v>
      </c>
      <c r="CE184" s="33">
        <f t="shared" si="60"/>
        <v>0.16496927453419208</v>
      </c>
      <c r="CF184" s="33">
        <f t="shared" si="31"/>
        <v>3.8675947214260965E-2</v>
      </c>
      <c r="CG184" s="27"/>
      <c r="CH184" s="27"/>
      <c r="CI184" s="27"/>
      <c r="CJ184" s="27"/>
      <c r="CK184" s="27"/>
      <c r="CL184" s="27"/>
      <c r="CM184" s="27"/>
      <c r="CN184" s="27"/>
      <c r="CO184" s="27"/>
    </row>
    <row r="185" spans="1:93" ht="13">
      <c r="A185" s="18">
        <v>44076</v>
      </c>
      <c r="B185" s="19">
        <f t="shared" si="49"/>
        <v>3075</v>
      </c>
      <c r="C185" s="52"/>
      <c r="D185" s="52"/>
      <c r="E185" s="53">
        <v>180646</v>
      </c>
      <c r="F185" s="21">
        <f t="shared" si="26"/>
        <v>43059</v>
      </c>
      <c r="G185" s="22">
        <f t="shared" si="1"/>
        <v>0.23836121475150293</v>
      </c>
      <c r="H185" s="19">
        <f t="shared" si="50"/>
        <v>1914</v>
      </c>
      <c r="I185" s="53">
        <v>129971</v>
      </c>
      <c r="J185" s="22">
        <f t="shared" si="2"/>
        <v>0.71947898099044538</v>
      </c>
      <c r="K185" s="22">
        <f t="shared" si="17"/>
        <v>0.94464593311868128</v>
      </c>
      <c r="L185" s="19">
        <f t="shared" si="36"/>
        <v>111</v>
      </c>
      <c r="M185" s="53">
        <v>7616</v>
      </c>
      <c r="N185" s="23">
        <f t="shared" ca="1" si="15"/>
        <v>4.2159804258051659E-2</v>
      </c>
      <c r="O185" s="22">
        <f t="shared" si="18"/>
        <v>5.5354066881318727E-2</v>
      </c>
      <c r="P185" s="45"/>
      <c r="Q185" s="45"/>
      <c r="R185" s="45">
        <v>81757</v>
      </c>
      <c r="S185" s="45">
        <f t="shared" si="63"/>
        <v>2301268</v>
      </c>
      <c r="T185" s="45">
        <v>1333985</v>
      </c>
      <c r="U185" s="19">
        <f t="shared" si="46"/>
        <v>1153339</v>
      </c>
      <c r="V185" s="21">
        <f t="shared" si="5"/>
        <v>180646</v>
      </c>
      <c r="W185" s="54"/>
      <c r="X185" s="46">
        <v>31001</v>
      </c>
      <c r="Y185" s="46"/>
      <c r="Z185" s="46"/>
      <c r="AA185" s="21">
        <f t="shared" si="38"/>
        <v>21508</v>
      </c>
      <c r="AB185" s="21"/>
      <c r="AC185" s="21"/>
      <c r="AD185" s="21"/>
      <c r="AE185" s="21">
        <f t="shared" si="19"/>
        <v>4940.6851851851852</v>
      </c>
      <c r="AF185" s="24">
        <f t="shared" si="7"/>
        <v>12.739102997021799</v>
      </c>
      <c r="AG185" s="24">
        <f t="shared" si="8"/>
        <v>7.3845255361314397</v>
      </c>
      <c r="AH185" s="24">
        <f t="shared" si="9"/>
        <v>6.9944715447154469</v>
      </c>
      <c r="AI185" s="23">
        <f t="shared" si="10"/>
        <v>0.13541831429888643</v>
      </c>
      <c r="AJ185" s="23">
        <f t="shared" si="39"/>
        <v>0.14297005765296633</v>
      </c>
      <c r="AK185" s="23">
        <f t="shared" si="21"/>
        <v>1.7317016855229739E-2</v>
      </c>
      <c r="AL185" s="32">
        <f t="shared" si="22"/>
        <v>0.16854431890188204</v>
      </c>
      <c r="AM185" s="43">
        <f t="shared" si="42"/>
        <v>27787.857142857141</v>
      </c>
      <c r="AN185" s="43">
        <f t="shared" si="43"/>
        <v>17359.571428571428</v>
      </c>
      <c r="AO185" s="44">
        <f t="shared" si="44"/>
        <v>1.6007225326497527</v>
      </c>
      <c r="AP185" s="55">
        <f t="shared" si="62"/>
        <v>13779.677880461169</v>
      </c>
      <c r="AQ185" s="21"/>
      <c r="AR185" s="21"/>
      <c r="AS185" s="56"/>
      <c r="AT185" s="56"/>
      <c r="AU185" s="56"/>
      <c r="AV185" s="56"/>
      <c r="AW185" s="56"/>
      <c r="AX185" s="57"/>
      <c r="AY185" s="57"/>
      <c r="AZ185" s="57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57"/>
      <c r="BN185" s="57"/>
      <c r="BO185" s="29"/>
      <c r="BP185" s="29"/>
      <c r="BQ185" s="29"/>
      <c r="BR185" s="29"/>
      <c r="BS185" s="57"/>
      <c r="BT185" s="55">
        <f t="shared" si="51"/>
        <v>17359.571428571428</v>
      </c>
      <c r="BU185" s="33">
        <f t="shared" si="52"/>
        <v>0.16854431890188204</v>
      </c>
      <c r="BV185" s="30">
        <v>5672</v>
      </c>
      <c r="BW185" s="30">
        <v>1053</v>
      </c>
      <c r="BX185" s="43">
        <f t="shared" si="53"/>
        <v>5792</v>
      </c>
      <c r="BY185" s="33">
        <f t="shared" si="54"/>
        <v>0.18564880112834978</v>
      </c>
      <c r="BZ185" s="33">
        <f t="shared" si="55"/>
        <v>0.16429064719810577</v>
      </c>
      <c r="CA185" s="43">
        <f t="shared" si="56"/>
        <v>15836</v>
      </c>
      <c r="CB185" s="43">
        <f t="shared" si="57"/>
        <v>2022</v>
      </c>
      <c r="CC185" s="43">
        <f t="shared" si="58"/>
        <v>11567.571428571429</v>
      </c>
      <c r="CD185" s="33">
        <f t="shared" si="59"/>
        <v>0.12768375852488001</v>
      </c>
      <c r="CE185" s="33">
        <f t="shared" si="60"/>
        <v>0.17067417534239809</v>
      </c>
      <c r="CF185" s="33">
        <f t="shared" si="31"/>
        <v>4.0556939388133102E-2</v>
      </c>
      <c r="CG185" s="27"/>
      <c r="CH185" s="27"/>
      <c r="CI185" s="27"/>
      <c r="CJ185" s="27"/>
      <c r="CK185" s="27"/>
      <c r="CL185" s="27"/>
      <c r="CM185" s="27"/>
      <c r="CN185" s="27"/>
      <c r="CO185" s="27"/>
    </row>
    <row r="186" spans="1:93" ht="13">
      <c r="A186" s="18">
        <v>44077</v>
      </c>
      <c r="B186" s="19">
        <v>3622</v>
      </c>
      <c r="C186" s="52"/>
      <c r="D186" s="52"/>
      <c r="E186" s="53">
        <f>E185+B186</f>
        <v>184268</v>
      </c>
      <c r="F186" s="21">
        <f t="shared" si="26"/>
        <v>44463</v>
      </c>
      <c r="G186" s="22">
        <f t="shared" si="1"/>
        <v>0.24129528729893415</v>
      </c>
      <c r="H186" s="19">
        <f t="shared" si="50"/>
        <v>2084</v>
      </c>
      <c r="I186" s="53">
        <v>132055</v>
      </c>
      <c r="J186" s="22">
        <f t="shared" si="2"/>
        <v>0.71664640632122778</v>
      </c>
      <c r="K186" s="22">
        <f t="shared" si="17"/>
        <v>0.94456564500554341</v>
      </c>
      <c r="L186" s="19">
        <f t="shared" si="36"/>
        <v>134</v>
      </c>
      <c r="M186" s="53">
        <v>7750</v>
      </c>
      <c r="N186" s="23">
        <f t="shared" ca="1" si="15"/>
        <v>4.205830637983806E-2</v>
      </c>
      <c r="O186" s="22">
        <f t="shared" si="18"/>
        <v>5.5434354994456564E-2</v>
      </c>
      <c r="P186" s="45"/>
      <c r="Q186" s="45"/>
      <c r="R186" s="45">
        <v>84701</v>
      </c>
      <c r="S186" s="45">
        <f t="shared" si="63"/>
        <v>2338865</v>
      </c>
      <c r="T186" s="45">
        <v>1353291</v>
      </c>
      <c r="U186" s="19">
        <f t="shared" si="46"/>
        <v>1169023</v>
      </c>
      <c r="V186" s="21">
        <f t="shared" si="5"/>
        <v>184268</v>
      </c>
      <c r="W186" s="54"/>
      <c r="X186" s="46">
        <v>37597</v>
      </c>
      <c r="Y186" s="46"/>
      <c r="Z186" s="46"/>
      <c r="AA186" s="21">
        <f t="shared" si="38"/>
        <v>19306</v>
      </c>
      <c r="AB186" s="21"/>
      <c r="AC186" s="21"/>
      <c r="AD186" s="21"/>
      <c r="AE186" s="21">
        <f t="shared" si="19"/>
        <v>5012.1888888888889</v>
      </c>
      <c r="AF186" s="24">
        <f t="shared" si="7"/>
        <v>12.692735580784509</v>
      </c>
      <c r="AG186" s="24">
        <f t="shared" si="8"/>
        <v>7.3441454837519267</v>
      </c>
      <c r="AH186" s="24">
        <f t="shared" si="9"/>
        <v>5.3302043070126999</v>
      </c>
      <c r="AI186" s="23">
        <f t="shared" si="10"/>
        <v>0.13616287997186119</v>
      </c>
      <c r="AJ186" s="23">
        <f t="shared" si="39"/>
        <v>0.18761006940847405</v>
      </c>
      <c r="AK186" s="23">
        <f t="shared" si="21"/>
        <v>2.005026405234547E-2</v>
      </c>
      <c r="AL186" s="32">
        <f t="shared" si="22"/>
        <v>0.17849004632527857</v>
      </c>
      <c r="AM186" s="43">
        <f t="shared" si="42"/>
        <v>28921.285714285714</v>
      </c>
      <c r="AN186" s="43">
        <f t="shared" si="43"/>
        <v>17115</v>
      </c>
      <c r="AO186" s="44">
        <f t="shared" si="44"/>
        <v>1.6898209590584701</v>
      </c>
      <c r="AP186" s="55">
        <f t="shared" si="62"/>
        <v>15118.285413797419</v>
      </c>
      <c r="AQ186" s="21"/>
      <c r="AR186" s="21"/>
      <c r="AS186" s="56"/>
      <c r="AT186" s="56"/>
      <c r="AU186" s="56"/>
      <c r="AV186" s="56"/>
      <c r="AW186" s="56"/>
      <c r="AX186" s="57"/>
      <c r="AY186" s="57"/>
      <c r="AZ186" s="57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57"/>
      <c r="BN186" s="57"/>
      <c r="BO186" s="29"/>
      <c r="BP186" s="29"/>
      <c r="BQ186" s="29"/>
      <c r="BR186" s="29"/>
      <c r="BS186" s="57"/>
      <c r="BT186" s="55">
        <f t="shared" si="51"/>
        <v>17115</v>
      </c>
      <c r="BU186" s="33">
        <f t="shared" si="52"/>
        <v>0.17849004632527857</v>
      </c>
      <c r="BV186" s="30">
        <v>7270</v>
      </c>
      <c r="BW186" s="30">
        <v>1405</v>
      </c>
      <c r="BX186" s="43">
        <f t="shared" si="53"/>
        <v>5812.4285714285716</v>
      </c>
      <c r="BY186" s="33">
        <f t="shared" si="54"/>
        <v>0.19325997248968363</v>
      </c>
      <c r="BZ186" s="33">
        <f t="shared" si="55"/>
        <v>0.1780912822277386</v>
      </c>
      <c r="CA186" s="43">
        <f t="shared" si="56"/>
        <v>12036</v>
      </c>
      <c r="CB186" s="43">
        <f t="shared" si="57"/>
        <v>2217</v>
      </c>
      <c r="CC186" s="43">
        <f t="shared" si="58"/>
        <v>11302.571428571429</v>
      </c>
      <c r="CD186" s="33">
        <f t="shared" si="59"/>
        <v>0.18419740777666999</v>
      </c>
      <c r="CE186" s="33">
        <f t="shared" si="60"/>
        <v>0.1786951136277459</v>
      </c>
      <c r="CF186" s="33">
        <f t="shared" si="31"/>
        <v>4.2446066090946755E-2</v>
      </c>
      <c r="CG186" s="27"/>
      <c r="CH186" s="27"/>
      <c r="CI186" s="27"/>
      <c r="CJ186" s="27"/>
      <c r="CK186" s="27"/>
      <c r="CL186" s="27"/>
      <c r="CM186" s="27"/>
      <c r="CN186" s="27"/>
      <c r="CO186" s="27"/>
    </row>
    <row r="187" spans="1:93" ht="13">
      <c r="A187" s="18">
        <v>44078</v>
      </c>
      <c r="B187" s="19">
        <f t="shared" ref="B187:B535" si="64">E187-E186</f>
        <v>3269</v>
      </c>
      <c r="C187" s="52"/>
      <c r="D187" s="52"/>
      <c r="E187" s="53">
        <v>187537</v>
      </c>
      <c r="F187" s="21">
        <f t="shared" si="26"/>
        <v>45524</v>
      </c>
      <c r="G187" s="22">
        <f t="shared" si="1"/>
        <v>0.24274676463844469</v>
      </c>
      <c r="H187" s="19">
        <f t="shared" si="50"/>
        <v>2126</v>
      </c>
      <c r="I187" s="53">
        <v>134181</v>
      </c>
      <c r="J187" s="22">
        <f t="shared" si="2"/>
        <v>0.71549080981353008</v>
      </c>
      <c r="K187" s="22">
        <f t="shared" si="17"/>
        <v>0.9448501193552703</v>
      </c>
      <c r="L187" s="19">
        <f t="shared" si="36"/>
        <v>82</v>
      </c>
      <c r="M187" s="53">
        <v>7832</v>
      </c>
      <c r="N187" s="23">
        <f t="shared" ca="1" si="15"/>
        <v>4.1762425548025187E-2</v>
      </c>
      <c r="O187" s="22">
        <f t="shared" si="18"/>
        <v>5.5149880644729705E-2</v>
      </c>
      <c r="P187" s="45"/>
      <c r="Q187" s="45"/>
      <c r="R187" s="45">
        <v>85178</v>
      </c>
      <c r="S187" s="45">
        <f t="shared" si="63"/>
        <v>2375133</v>
      </c>
      <c r="T187" s="45">
        <v>1371391</v>
      </c>
      <c r="U187" s="19">
        <f t="shared" si="46"/>
        <v>1183854</v>
      </c>
      <c r="V187" s="21">
        <f t="shared" si="5"/>
        <v>187537</v>
      </c>
      <c r="W187" s="54"/>
      <c r="X187" s="46">
        <v>36268</v>
      </c>
      <c r="Y187" s="46"/>
      <c r="Z187" s="46"/>
      <c r="AA187" s="21">
        <f t="shared" si="38"/>
        <v>18100</v>
      </c>
      <c r="AB187" s="21"/>
      <c r="AC187" s="21"/>
      <c r="AD187" s="21"/>
      <c r="AE187" s="21">
        <f t="shared" si="19"/>
        <v>5079.2259259259263</v>
      </c>
      <c r="AF187" s="24">
        <f t="shared" si="7"/>
        <v>12.664876797645265</v>
      </c>
      <c r="AG187" s="24">
        <f t="shared" si="8"/>
        <v>7.3126423052517637</v>
      </c>
      <c r="AH187" s="24">
        <f t="shared" si="9"/>
        <v>5.5368614255123889</v>
      </c>
      <c r="AI187" s="23">
        <f t="shared" si="10"/>
        <v>0.13674947553250677</v>
      </c>
      <c r="AJ187" s="23">
        <f t="shared" si="39"/>
        <v>0.18060773480662984</v>
      </c>
      <c r="AK187" s="23">
        <f t="shared" si="21"/>
        <v>1.7740464974927823E-2</v>
      </c>
      <c r="AL187" s="32">
        <f t="shared" si="22"/>
        <v>0.17854786567262651</v>
      </c>
      <c r="AM187" s="43">
        <f t="shared" si="42"/>
        <v>29376.428571428572</v>
      </c>
      <c r="AN187" s="43">
        <f t="shared" si="43"/>
        <v>17322.285714285714</v>
      </c>
      <c r="AO187" s="44">
        <f t="shared" si="44"/>
        <v>1.695874843306723</v>
      </c>
      <c r="AP187" s="55">
        <f t="shared" si="62"/>
        <v>15208.350102262981</v>
      </c>
      <c r="AQ187" s="21"/>
      <c r="AR187" s="21"/>
      <c r="AS187" s="56"/>
      <c r="AT187" s="56"/>
      <c r="AU187" s="56"/>
      <c r="AV187" s="56"/>
      <c r="AW187" s="56"/>
      <c r="AX187" s="57"/>
      <c r="AY187" s="57"/>
      <c r="AZ187" s="57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57"/>
      <c r="BN187" s="57"/>
      <c r="BO187" s="29"/>
      <c r="BP187" s="29"/>
      <c r="BQ187" s="29"/>
      <c r="BR187" s="29"/>
      <c r="BS187" s="57"/>
      <c r="BT187" s="55">
        <f t="shared" si="51"/>
        <v>17322.285714285714</v>
      </c>
      <c r="BU187" s="33">
        <f t="shared" si="52"/>
        <v>0.17854786567262651</v>
      </c>
      <c r="BV187" s="30">
        <v>7491</v>
      </c>
      <c r="BW187" s="30">
        <v>896</v>
      </c>
      <c r="BX187" s="43">
        <f t="shared" si="53"/>
        <v>6067</v>
      </c>
      <c r="BY187" s="33">
        <f t="shared" si="54"/>
        <v>0.11961019890535309</v>
      </c>
      <c r="BZ187" s="33">
        <f t="shared" si="55"/>
        <v>0.17177235159763593</v>
      </c>
      <c r="CA187" s="43">
        <f t="shared" si="56"/>
        <v>10609</v>
      </c>
      <c r="CB187" s="43">
        <f t="shared" si="57"/>
        <v>2373</v>
      </c>
      <c r="CC187" s="43">
        <f t="shared" si="58"/>
        <v>11255.285714285714</v>
      </c>
      <c r="CD187" s="33">
        <f t="shared" si="59"/>
        <v>0.22367800923743991</v>
      </c>
      <c r="CE187" s="33">
        <f t="shared" si="60"/>
        <v>0.18220010915506366</v>
      </c>
      <c r="CF187" s="33">
        <f t="shared" si="31"/>
        <v>4.270599551138185E-2</v>
      </c>
      <c r="CG187" s="27"/>
      <c r="CH187" s="27"/>
      <c r="CI187" s="27"/>
      <c r="CJ187" s="27"/>
      <c r="CK187" s="27"/>
      <c r="CL187" s="27"/>
      <c r="CM187" s="27"/>
      <c r="CN187" s="27"/>
      <c r="CO187" s="27"/>
    </row>
    <row r="188" spans="1:93" ht="13">
      <c r="A188" s="18">
        <v>44079</v>
      </c>
      <c r="B188" s="19">
        <f t="shared" si="64"/>
        <v>3128</v>
      </c>
      <c r="C188" s="52"/>
      <c r="D188" s="52"/>
      <c r="E188" s="53">
        <v>190665</v>
      </c>
      <c r="F188" s="21">
        <f t="shared" si="26"/>
        <v>46324</v>
      </c>
      <c r="G188" s="22">
        <f t="shared" si="1"/>
        <v>0.24296016573571447</v>
      </c>
      <c r="H188" s="19">
        <f t="shared" si="50"/>
        <v>2220</v>
      </c>
      <c r="I188" s="53">
        <v>136401</v>
      </c>
      <c r="J188" s="22">
        <f t="shared" si="2"/>
        <v>0.71539611360239164</v>
      </c>
      <c r="K188" s="22">
        <f t="shared" si="17"/>
        <v>0.94499137459211169</v>
      </c>
      <c r="L188" s="19">
        <f t="shared" si="36"/>
        <v>108</v>
      </c>
      <c r="M188" s="53">
        <v>7940</v>
      </c>
      <c r="N188" s="23">
        <f t="shared" ca="1" si="15"/>
        <v>4.1643720661893896E-2</v>
      </c>
      <c r="O188" s="22">
        <f t="shared" si="18"/>
        <v>5.5008625407888263E-2</v>
      </c>
      <c r="P188" s="45"/>
      <c r="Q188" s="45"/>
      <c r="R188" s="45">
        <v>86778</v>
      </c>
      <c r="S188" s="45">
        <f t="shared" si="63"/>
        <v>2405773</v>
      </c>
      <c r="T188" s="45">
        <v>1388288</v>
      </c>
      <c r="U188" s="19">
        <f t="shared" si="46"/>
        <v>1197623</v>
      </c>
      <c r="V188" s="47"/>
      <c r="W188" s="54"/>
      <c r="X188" s="46">
        <v>30640</v>
      </c>
      <c r="Y188" s="46"/>
      <c r="Z188" s="46"/>
      <c r="AA188" s="21">
        <f t="shared" si="38"/>
        <v>16897</v>
      </c>
      <c r="AB188" s="21"/>
      <c r="AC188" s="21"/>
      <c r="AD188" s="21"/>
      <c r="AE188" s="21">
        <f t="shared" si="19"/>
        <v>5141.8074074074075</v>
      </c>
      <c r="AF188" s="24">
        <f t="shared" si="7"/>
        <v>12.617800854902578</v>
      </c>
      <c r="AG188" s="24">
        <f t="shared" si="8"/>
        <v>7.2812944169092386</v>
      </c>
      <c r="AH188" s="24">
        <f t="shared" si="9"/>
        <v>5.4018542199488495</v>
      </c>
      <c r="AI188" s="23">
        <f t="shared" ref="AI188:AI535" si="65">E188/T188</f>
        <v>0.1373382180066384</v>
      </c>
      <c r="AJ188" s="23">
        <f t="shared" ref="AJ188:AJ370" si="66">(E188-E187)/((T188-T187))</f>
        <v>0.18512161922234716</v>
      </c>
      <c r="AK188" s="23">
        <f t="shared" si="21"/>
        <v>1.6679375269946731E-2</v>
      </c>
      <c r="AL188" s="32">
        <f t="shared" si="22"/>
        <v>0.18352466513373281</v>
      </c>
      <c r="AM188" s="43">
        <f t="shared" si="42"/>
        <v>29624.285714285714</v>
      </c>
      <c r="AN188" s="43">
        <f t="shared" si="43"/>
        <v>16712.428571428572</v>
      </c>
      <c r="AO188" s="44">
        <f t="shared" si="44"/>
        <v>1.7725901168505902</v>
      </c>
      <c r="AP188" s="55">
        <f t="shared" si="62"/>
        <v>15925.903390975065</v>
      </c>
      <c r="AQ188" s="21"/>
      <c r="AR188" s="21"/>
      <c r="AS188" s="56"/>
      <c r="AT188" s="56"/>
      <c r="AU188" s="56"/>
      <c r="AV188" s="56"/>
      <c r="AW188" s="56"/>
      <c r="AX188" s="57"/>
      <c r="AY188" s="57"/>
      <c r="AZ188" s="57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57"/>
      <c r="BN188" s="57"/>
      <c r="BO188" s="29"/>
      <c r="BP188" s="29"/>
      <c r="BQ188" s="29"/>
      <c r="BR188" s="29"/>
      <c r="BS188" s="57"/>
      <c r="BT188" s="55">
        <f t="shared" si="51"/>
        <v>16712.428571428572</v>
      </c>
      <c r="BU188" s="33">
        <f t="shared" si="52"/>
        <v>0.18352466513373281</v>
      </c>
      <c r="BV188" s="30">
        <v>7248</v>
      </c>
      <c r="BW188" s="30">
        <v>842</v>
      </c>
      <c r="BX188" s="43">
        <f t="shared" si="53"/>
        <v>6144.5714285714284</v>
      </c>
      <c r="BY188" s="33">
        <f t="shared" si="54"/>
        <v>0.11616997792494481</v>
      </c>
      <c r="BZ188" s="33">
        <f t="shared" si="55"/>
        <v>0.16925509160234353</v>
      </c>
      <c r="CA188" s="43">
        <f t="shared" si="56"/>
        <v>9649</v>
      </c>
      <c r="CB188" s="43">
        <f t="shared" si="57"/>
        <v>2286</v>
      </c>
      <c r="CC188" s="43">
        <f t="shared" si="58"/>
        <v>10567.857142857143</v>
      </c>
      <c r="CD188" s="33">
        <f t="shared" si="59"/>
        <v>0.23691574256399628</v>
      </c>
      <c r="CE188" s="33">
        <f t="shared" si="60"/>
        <v>0.19182156133828995</v>
      </c>
      <c r="CF188" s="33">
        <f t="shared" si="31"/>
        <v>4.3136877864307921E-2</v>
      </c>
      <c r="CG188" s="27"/>
      <c r="CH188" s="27"/>
      <c r="CI188" s="27"/>
      <c r="CJ188" s="27"/>
      <c r="CK188" s="27"/>
      <c r="CL188" s="27"/>
      <c r="CM188" s="27"/>
      <c r="CN188" s="27"/>
      <c r="CO188" s="27"/>
    </row>
    <row r="189" spans="1:93" ht="13">
      <c r="A189" s="18">
        <v>44080</v>
      </c>
      <c r="B189" s="19">
        <f t="shared" si="64"/>
        <v>3444</v>
      </c>
      <c r="C189" s="52"/>
      <c r="D189" s="52"/>
      <c r="E189" s="53">
        <v>194109</v>
      </c>
      <c r="F189" s="21">
        <f t="shared" si="26"/>
        <v>47509</v>
      </c>
      <c r="G189" s="22">
        <f t="shared" si="1"/>
        <v>0.24475423602202886</v>
      </c>
      <c r="H189" s="19">
        <f t="shared" si="50"/>
        <v>2174</v>
      </c>
      <c r="I189" s="53">
        <v>138575</v>
      </c>
      <c r="J189" s="22">
        <f t="shared" si="2"/>
        <v>0.71390301325543892</v>
      </c>
      <c r="K189" s="22">
        <f t="shared" si="17"/>
        <v>0.94525920873124147</v>
      </c>
      <c r="L189" s="19">
        <f t="shared" si="36"/>
        <v>85</v>
      </c>
      <c r="M189" s="53">
        <v>8025</v>
      </c>
      <c r="N189" s="23">
        <f t="shared" ca="1" si="15"/>
        <v>4.1342750722532184E-2</v>
      </c>
      <c r="O189" s="22">
        <f t="shared" si="18"/>
        <v>5.4740791268758526E-2</v>
      </c>
      <c r="P189" s="45"/>
      <c r="Q189" s="45"/>
      <c r="R189" s="45">
        <v>89701</v>
      </c>
      <c r="S189" s="45">
        <f t="shared" si="63"/>
        <v>2433752</v>
      </c>
      <c r="T189" s="45">
        <v>1401513</v>
      </c>
      <c r="U189" s="19">
        <f t="shared" si="46"/>
        <v>1207404</v>
      </c>
      <c r="V189" s="47"/>
      <c r="W189" s="54"/>
      <c r="X189" s="46">
        <v>27979</v>
      </c>
      <c r="Y189" s="46"/>
      <c r="Z189" s="46"/>
      <c r="AA189" s="21">
        <f t="shared" si="38"/>
        <v>13225</v>
      </c>
      <c r="AB189" s="21"/>
      <c r="AC189" s="21"/>
      <c r="AD189" s="21"/>
      <c r="AE189" s="21">
        <f t="shared" si="19"/>
        <v>5190.7888888888892</v>
      </c>
      <c r="AF189" s="24">
        <f t="shared" si="7"/>
        <v>12.538068817004879</v>
      </c>
      <c r="AG189" s="24">
        <f t="shared" si="8"/>
        <v>7.2202370832882554</v>
      </c>
      <c r="AH189" s="24">
        <f t="shared" si="9"/>
        <v>3.8400116144018583</v>
      </c>
      <c r="AI189" s="23">
        <f t="shared" si="65"/>
        <v>0.13849960721020782</v>
      </c>
      <c r="AJ189" s="23">
        <f t="shared" si="66"/>
        <v>0.26041587901701324</v>
      </c>
      <c r="AK189" s="23">
        <f t="shared" si="21"/>
        <v>1.806309495712375E-2</v>
      </c>
      <c r="AL189" s="32">
        <f t="shared" si="22"/>
        <v>0.18550822154001431</v>
      </c>
      <c r="AM189" s="43">
        <f t="shared" si="42"/>
        <v>29916.428571428572</v>
      </c>
      <c r="AN189" s="43">
        <f t="shared" si="43"/>
        <v>16985</v>
      </c>
      <c r="AO189" s="44">
        <f t="shared" si="44"/>
        <v>1.761344043063207</v>
      </c>
      <c r="AP189" s="55">
        <f t="shared" si="62"/>
        <v>16640.272980360824</v>
      </c>
      <c r="AQ189" s="21"/>
      <c r="AR189" s="21"/>
      <c r="AS189" s="56"/>
      <c r="AT189" s="56"/>
      <c r="AU189" s="56"/>
      <c r="AV189" s="56"/>
      <c r="AW189" s="56"/>
      <c r="AX189" s="57"/>
      <c r="AY189" s="57"/>
      <c r="AZ189" s="57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57"/>
      <c r="BN189" s="57"/>
      <c r="BO189" s="29"/>
      <c r="BP189" s="29"/>
      <c r="BQ189" s="29"/>
      <c r="BR189" s="29"/>
      <c r="BS189" s="57"/>
      <c r="BT189" s="55">
        <f t="shared" si="51"/>
        <v>16985</v>
      </c>
      <c r="BU189" s="33">
        <f t="shared" si="52"/>
        <v>0.18550822154001431</v>
      </c>
      <c r="BV189" s="30">
        <v>6362</v>
      </c>
      <c r="BW189" s="30">
        <v>1245</v>
      </c>
      <c r="BX189" s="43">
        <f t="shared" si="53"/>
        <v>6357.4285714285716</v>
      </c>
      <c r="BY189" s="33">
        <f t="shared" si="54"/>
        <v>0.19569317824583465</v>
      </c>
      <c r="BZ189" s="33">
        <f t="shared" si="55"/>
        <v>0.16653184126556109</v>
      </c>
      <c r="CA189" s="43">
        <f t="shared" si="56"/>
        <v>6863</v>
      </c>
      <c r="CB189" s="43">
        <f t="shared" si="57"/>
        <v>2199</v>
      </c>
      <c r="CC189" s="43">
        <f t="shared" si="58"/>
        <v>10627.571428571429</v>
      </c>
      <c r="CD189" s="33">
        <f t="shared" si="59"/>
        <v>0.32041381320122397</v>
      </c>
      <c r="CE189" s="33">
        <f t="shared" si="60"/>
        <v>0.19685991961609292</v>
      </c>
      <c r="CF189" s="33">
        <f t="shared" si="31"/>
        <v>4.3282381335478681E-2</v>
      </c>
      <c r="CG189" s="27"/>
      <c r="CH189" s="27"/>
      <c r="CI189" s="27"/>
      <c r="CJ189" s="27"/>
      <c r="CK189" s="27"/>
      <c r="CL189" s="27"/>
      <c r="CM189" s="27"/>
      <c r="CN189" s="27"/>
      <c r="CO189" s="27"/>
    </row>
    <row r="190" spans="1:93" ht="13">
      <c r="A190" s="18">
        <v>44081</v>
      </c>
      <c r="B190" s="19">
        <f t="shared" si="64"/>
        <v>2880</v>
      </c>
      <c r="C190" s="52"/>
      <c r="D190" s="52"/>
      <c r="E190" s="53">
        <v>196989</v>
      </c>
      <c r="F190" s="21">
        <f t="shared" si="26"/>
        <v>48207</v>
      </c>
      <c r="G190" s="22">
        <f t="shared" si="1"/>
        <v>0.24471924828289904</v>
      </c>
      <c r="H190" s="19">
        <f t="shared" si="50"/>
        <v>2077</v>
      </c>
      <c r="I190" s="53">
        <v>140652</v>
      </c>
      <c r="J190" s="22">
        <f t="shared" si="2"/>
        <v>0.71400941169303866</v>
      </c>
      <c r="K190" s="22">
        <f t="shared" si="17"/>
        <v>0.94535629309997182</v>
      </c>
      <c r="L190" s="19">
        <f t="shared" si="36"/>
        <v>105</v>
      </c>
      <c r="M190" s="53">
        <v>8130</v>
      </c>
      <c r="N190" s="23">
        <f t="shared" ca="1" si="15"/>
        <v>4.1271340024062256E-2</v>
      </c>
      <c r="O190" s="22">
        <f t="shared" si="18"/>
        <v>5.4643706900028226E-2</v>
      </c>
      <c r="P190" s="45"/>
      <c r="Q190" s="45"/>
      <c r="R190" s="45">
        <v>89992</v>
      </c>
      <c r="S190" s="45">
        <f t="shared" si="63"/>
        <v>2452164</v>
      </c>
      <c r="T190" s="45">
        <v>1417694</v>
      </c>
      <c r="U190" s="19">
        <f t="shared" si="46"/>
        <v>1220705</v>
      </c>
      <c r="V190" s="47"/>
      <c r="W190" s="54"/>
      <c r="X190" s="46">
        <v>18412</v>
      </c>
      <c r="Y190" s="46"/>
      <c r="Z190" s="46"/>
      <c r="AA190" s="21">
        <f t="shared" si="38"/>
        <v>16181</v>
      </c>
      <c r="AB190" s="21"/>
      <c r="AC190" s="21"/>
      <c r="AD190" s="21"/>
      <c r="AE190" s="21">
        <f t="shared" si="19"/>
        <v>5250.7185185185181</v>
      </c>
      <c r="AF190" s="24">
        <f t="shared" si="7"/>
        <v>12.448228073648782</v>
      </c>
      <c r="AG190" s="24">
        <f t="shared" si="8"/>
        <v>7.196818096441933</v>
      </c>
      <c r="AH190" s="24">
        <f t="shared" si="9"/>
        <v>5.6184027777777779</v>
      </c>
      <c r="AI190" s="23">
        <f t="shared" si="65"/>
        <v>0.13895029533876846</v>
      </c>
      <c r="AJ190" s="23">
        <f t="shared" si="66"/>
        <v>0.1779865274086892</v>
      </c>
      <c r="AK190" s="23">
        <f t="shared" si="21"/>
        <v>1.483702455836669E-2</v>
      </c>
      <c r="AL190" s="32">
        <f t="shared" si="22"/>
        <v>0.18415899095510746</v>
      </c>
      <c r="AM190" s="43">
        <f t="shared" si="42"/>
        <v>30360.285714285714</v>
      </c>
      <c r="AN190" s="43">
        <f t="shared" si="43"/>
        <v>17215.714285714286</v>
      </c>
      <c r="AO190" s="44">
        <f t="shared" si="44"/>
        <v>1.7635216994440295</v>
      </c>
      <c r="AP190" s="55">
        <f t="shared" si="62"/>
        <v>16572.835914032032</v>
      </c>
      <c r="AQ190" s="21"/>
      <c r="AR190" s="21"/>
      <c r="AS190" s="56"/>
      <c r="AT190" s="56"/>
      <c r="AU190" s="56"/>
      <c r="AV190" s="56"/>
      <c r="AW190" s="56"/>
      <c r="AX190" s="57"/>
      <c r="AY190" s="57"/>
      <c r="AZ190" s="57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57"/>
      <c r="BN190" s="57"/>
      <c r="BO190" s="29"/>
      <c r="BP190" s="29"/>
      <c r="BQ190" s="29"/>
      <c r="BR190" s="29"/>
      <c r="BS190" s="57"/>
      <c r="BT190" s="55">
        <f t="shared" si="51"/>
        <v>17215.714285714286</v>
      </c>
      <c r="BU190" s="33">
        <f t="shared" si="52"/>
        <v>0.18415899095510746</v>
      </c>
      <c r="BV190" s="30">
        <v>4871</v>
      </c>
      <c r="BW190" s="30">
        <v>1105</v>
      </c>
      <c r="BX190" s="43">
        <f t="shared" si="53"/>
        <v>6436.8571428571431</v>
      </c>
      <c r="BY190" s="33">
        <f t="shared" si="54"/>
        <v>0.22685280229932253</v>
      </c>
      <c r="BZ190" s="33">
        <f t="shared" si="55"/>
        <v>0.16616361134537708</v>
      </c>
      <c r="CA190" s="43">
        <f t="shared" si="56"/>
        <v>11310</v>
      </c>
      <c r="CB190" s="43">
        <f t="shared" si="57"/>
        <v>1775</v>
      </c>
      <c r="CC190" s="43">
        <f t="shared" si="58"/>
        <v>10778.857142857143</v>
      </c>
      <c r="CD190" s="33">
        <f t="shared" si="59"/>
        <v>0.15694076038903626</v>
      </c>
      <c r="CE190" s="33">
        <f t="shared" si="60"/>
        <v>0.19490537030164873</v>
      </c>
      <c r="CF190" s="33">
        <f t="shared" si="31"/>
        <v>4.6330089213300889E-2</v>
      </c>
      <c r="CG190" s="27"/>
      <c r="CH190" s="27"/>
      <c r="CI190" s="27"/>
      <c r="CJ190" s="27"/>
      <c r="CK190" s="27"/>
      <c r="CL190" s="27"/>
      <c r="CM190" s="27"/>
      <c r="CN190" s="27"/>
      <c r="CO190" s="27"/>
    </row>
    <row r="191" spans="1:93" ht="13">
      <c r="A191" s="18">
        <v>44082</v>
      </c>
      <c r="B191" s="19">
        <f t="shared" si="64"/>
        <v>3046</v>
      </c>
      <c r="C191" s="52"/>
      <c r="D191" s="52"/>
      <c r="E191" s="53">
        <v>200035</v>
      </c>
      <c r="F191" s="21">
        <f t="shared" si="26"/>
        <v>48847</v>
      </c>
      <c r="G191" s="22">
        <f t="shared" si="1"/>
        <v>0.24419226635338814</v>
      </c>
      <c r="H191" s="19">
        <f t="shared" si="50"/>
        <v>2306</v>
      </c>
      <c r="I191" s="53">
        <v>142958</v>
      </c>
      <c r="J191" s="22">
        <f t="shared" si="2"/>
        <v>0.71466493363661354</v>
      </c>
      <c r="K191" s="22">
        <f t="shared" si="17"/>
        <v>0.94556446278805195</v>
      </c>
      <c r="L191" s="19">
        <f t="shared" si="36"/>
        <v>100</v>
      </c>
      <c r="M191" s="53">
        <v>8230</v>
      </c>
      <c r="N191" s="23">
        <f t="shared" ca="1" si="15"/>
        <v>4.1142800009998252E-2</v>
      </c>
      <c r="O191" s="22">
        <f t="shared" si="18"/>
        <v>5.4435537211948042E-2</v>
      </c>
      <c r="P191" s="45"/>
      <c r="Q191" s="45"/>
      <c r="R191" s="45">
        <v>90952</v>
      </c>
      <c r="S191" s="45">
        <f t="shared" si="63"/>
        <v>2484807</v>
      </c>
      <c r="T191" s="45">
        <v>1434294</v>
      </c>
      <c r="U191" s="19">
        <f t="shared" si="46"/>
        <v>1234259</v>
      </c>
      <c r="V191" s="47"/>
      <c r="W191" s="54"/>
      <c r="X191" s="46">
        <v>32643</v>
      </c>
      <c r="Y191" s="46"/>
      <c r="Z191" s="46"/>
      <c r="AA191" s="21">
        <f t="shared" si="38"/>
        <v>16600</v>
      </c>
      <c r="AB191" s="21"/>
      <c r="AC191" s="21"/>
      <c r="AD191" s="21"/>
      <c r="AE191" s="21">
        <f t="shared" si="19"/>
        <v>5312.2</v>
      </c>
      <c r="AF191" s="24">
        <f t="shared" si="7"/>
        <v>12.421861174294499</v>
      </c>
      <c r="AG191" s="24">
        <f t="shared" si="8"/>
        <v>7.1702152123378413</v>
      </c>
      <c r="AH191" s="24">
        <f t="shared" si="9"/>
        <v>5.4497701904136573</v>
      </c>
      <c r="AI191" s="23">
        <f t="shared" si="65"/>
        <v>0.13946582778705063</v>
      </c>
      <c r="AJ191" s="23">
        <f t="shared" si="66"/>
        <v>0.18349397590361446</v>
      </c>
      <c r="AK191" s="23">
        <f t="shared" si="21"/>
        <v>1.5462792338658504E-2</v>
      </c>
      <c r="AL191" s="32">
        <f t="shared" si="22"/>
        <v>0.18440775917975324</v>
      </c>
      <c r="AM191" s="43">
        <f t="shared" si="42"/>
        <v>30648.571428571428</v>
      </c>
      <c r="AN191" s="43">
        <f t="shared" si="43"/>
        <v>17402.428571428572</v>
      </c>
      <c r="AO191" s="44">
        <f t="shared" si="44"/>
        <v>1.7611663396734445</v>
      </c>
      <c r="AP191" s="55">
        <f t="shared" si="62"/>
        <v>16772.254512916916</v>
      </c>
      <c r="AQ191" s="21"/>
      <c r="AR191" s="21"/>
      <c r="AS191" s="56"/>
      <c r="AT191" s="56"/>
      <c r="AU191" s="56"/>
      <c r="AV191" s="56"/>
      <c r="AW191" s="56"/>
      <c r="AX191" s="57"/>
      <c r="AY191" s="57"/>
      <c r="AZ191" s="57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57"/>
      <c r="BN191" s="57"/>
      <c r="BO191" s="29"/>
      <c r="BP191" s="29"/>
      <c r="BQ191" s="29"/>
      <c r="BR191" s="29"/>
      <c r="BS191" s="57"/>
      <c r="BT191" s="55">
        <f t="shared" si="51"/>
        <v>17402.428571428572</v>
      </c>
      <c r="BU191" s="33">
        <f t="shared" si="52"/>
        <v>0.18440775917975324</v>
      </c>
      <c r="BV191" s="30">
        <v>6856</v>
      </c>
      <c r="BW191" s="30">
        <v>948</v>
      </c>
      <c r="BX191" s="43">
        <f t="shared" si="53"/>
        <v>6538.5714285714284</v>
      </c>
      <c r="BY191" s="33">
        <f t="shared" si="54"/>
        <v>0.1382730455075846</v>
      </c>
      <c r="BZ191" s="33">
        <f t="shared" si="55"/>
        <v>0.16373170198820189</v>
      </c>
      <c r="CA191" s="43">
        <f t="shared" si="56"/>
        <v>9744</v>
      </c>
      <c r="CB191" s="43">
        <f t="shared" si="57"/>
        <v>2098</v>
      </c>
      <c r="CC191" s="43">
        <f t="shared" si="58"/>
        <v>10863.857142857143</v>
      </c>
      <c r="CD191" s="33">
        <f t="shared" si="59"/>
        <v>0.215311986863711</v>
      </c>
      <c r="CE191" s="33">
        <f t="shared" si="60"/>
        <v>0.19685194682235985</v>
      </c>
      <c r="CF191" s="33">
        <f t="shared" si="31"/>
        <v>4.5595028413811439E-2</v>
      </c>
      <c r="CG191" s="27"/>
      <c r="CH191" s="27"/>
      <c r="CI191" s="27"/>
      <c r="CJ191" s="27"/>
      <c r="CK191" s="27"/>
      <c r="CL191" s="27"/>
      <c r="CM191" s="27"/>
      <c r="CN191" s="27"/>
      <c r="CO191" s="27"/>
    </row>
    <row r="192" spans="1:93" ht="13">
      <c r="A192" s="18">
        <v>44083</v>
      </c>
      <c r="B192" s="19">
        <f t="shared" si="64"/>
        <v>3307</v>
      </c>
      <c r="C192" s="52"/>
      <c r="D192" s="52"/>
      <c r="E192" s="53">
        <v>203342</v>
      </c>
      <c r="F192" s="21">
        <f t="shared" si="26"/>
        <v>49806</v>
      </c>
      <c r="G192" s="22">
        <f t="shared" si="1"/>
        <v>0.24493710104159494</v>
      </c>
      <c r="H192" s="19">
        <f t="shared" si="50"/>
        <v>2242</v>
      </c>
      <c r="I192" s="53">
        <v>145200</v>
      </c>
      <c r="J192" s="22">
        <f t="shared" si="2"/>
        <v>0.71406792497368965</v>
      </c>
      <c r="K192" s="22">
        <f t="shared" si="17"/>
        <v>0.94570654439349733</v>
      </c>
      <c r="L192" s="19">
        <f t="shared" si="36"/>
        <v>106</v>
      </c>
      <c r="M192" s="53">
        <v>8336</v>
      </c>
      <c r="N192" s="23">
        <f t="shared" ca="1" si="15"/>
        <v>4.0994973984715403E-2</v>
      </c>
      <c r="O192" s="22">
        <f t="shared" si="18"/>
        <v>5.4293455606502707E-2</v>
      </c>
      <c r="P192" s="45"/>
      <c r="Q192" s="45"/>
      <c r="R192" s="45">
        <v>92330</v>
      </c>
      <c r="S192" s="45">
        <f t="shared" si="63"/>
        <v>2514670</v>
      </c>
      <c r="T192" s="45">
        <v>1449629</v>
      </c>
      <c r="U192" s="19">
        <f t="shared" si="46"/>
        <v>1246287</v>
      </c>
      <c r="V192" s="47"/>
      <c r="W192" s="54"/>
      <c r="X192" s="46">
        <v>29863</v>
      </c>
      <c r="Y192" s="46"/>
      <c r="Z192" s="46"/>
      <c r="AA192" s="21">
        <f t="shared" si="38"/>
        <v>15335</v>
      </c>
      <c r="AB192" s="21"/>
      <c r="AC192" s="21"/>
      <c r="AD192" s="21"/>
      <c r="AE192" s="21">
        <f t="shared" si="19"/>
        <v>5368.9962962962964</v>
      </c>
      <c r="AF192" s="24">
        <f t="shared" si="7"/>
        <v>12.366702402848404</v>
      </c>
      <c r="AG192" s="24">
        <f t="shared" si="8"/>
        <v>7.1290190909895648</v>
      </c>
      <c r="AH192" s="24">
        <f t="shared" si="9"/>
        <v>4.6371333534925911</v>
      </c>
      <c r="AI192" s="23">
        <f t="shared" si="65"/>
        <v>0.14027175228972377</v>
      </c>
      <c r="AJ192" s="23">
        <f t="shared" si="66"/>
        <v>0.2156504727746984</v>
      </c>
      <c r="AK192" s="23">
        <f t="shared" si="21"/>
        <v>1.6532106881295774E-2</v>
      </c>
      <c r="AL192" s="32">
        <f t="shared" si="22"/>
        <v>0.19625747985195946</v>
      </c>
      <c r="AM192" s="43">
        <f t="shared" si="42"/>
        <v>30486</v>
      </c>
      <c r="AN192" s="43">
        <f t="shared" si="43"/>
        <v>16520.571428571428</v>
      </c>
      <c r="AO192" s="44">
        <f t="shared" si="44"/>
        <v>1.8453356853792675</v>
      </c>
      <c r="AP192" s="55">
        <f t="shared" si="62"/>
        <v>18120.453114731416</v>
      </c>
      <c r="AQ192" s="21"/>
      <c r="AR192" s="21"/>
      <c r="AS192" s="56"/>
      <c r="AT192" s="56"/>
      <c r="AU192" s="56"/>
      <c r="AV192" s="56"/>
      <c r="AW192" s="56"/>
      <c r="AX192" s="57"/>
      <c r="AY192" s="57"/>
      <c r="AZ192" s="57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57"/>
      <c r="BN192" s="57"/>
      <c r="BO192" s="29"/>
      <c r="BP192" s="29"/>
      <c r="BQ192" s="29"/>
      <c r="BR192" s="29"/>
      <c r="BS192" s="57"/>
      <c r="BT192" s="55">
        <f t="shared" si="51"/>
        <v>16520.571428571428</v>
      </c>
      <c r="BU192" s="33">
        <f t="shared" si="52"/>
        <v>0.19625747985195946</v>
      </c>
      <c r="BV192" s="30">
        <v>7923</v>
      </c>
      <c r="BW192" s="30">
        <v>1024</v>
      </c>
      <c r="BX192" s="43">
        <f t="shared" si="53"/>
        <v>6860.1428571428569</v>
      </c>
      <c r="BY192" s="33">
        <f t="shared" si="54"/>
        <v>0.12924397324245868</v>
      </c>
      <c r="BZ192" s="33">
        <f t="shared" si="55"/>
        <v>0.15545282272339184</v>
      </c>
      <c r="CA192" s="43">
        <f t="shared" si="56"/>
        <v>7412</v>
      </c>
      <c r="CB192" s="43">
        <f t="shared" si="57"/>
        <v>2283</v>
      </c>
      <c r="CC192" s="43">
        <f t="shared" si="58"/>
        <v>9660.4285714285706</v>
      </c>
      <c r="CD192" s="33">
        <f t="shared" si="59"/>
        <v>0.30801403130059363</v>
      </c>
      <c r="CE192" s="33">
        <f t="shared" si="60"/>
        <v>0.22523401801162327</v>
      </c>
      <c r="CF192" s="33">
        <f t="shared" si="31"/>
        <v>4.6725521130542784E-2</v>
      </c>
      <c r="CG192" s="27"/>
      <c r="CH192" s="27"/>
      <c r="CI192" s="27"/>
      <c r="CJ192" s="27"/>
      <c r="CK192" s="27"/>
      <c r="CL192" s="27"/>
      <c r="CM192" s="27"/>
      <c r="CN192" s="27"/>
      <c r="CO192" s="27"/>
    </row>
    <row r="193" spans="1:93" ht="13">
      <c r="A193" s="18">
        <v>44084</v>
      </c>
      <c r="B193" s="19">
        <f t="shared" si="64"/>
        <v>3861</v>
      </c>
      <c r="C193" s="52"/>
      <c r="D193" s="52"/>
      <c r="E193" s="53">
        <v>207203</v>
      </c>
      <c r="F193" s="21">
        <f t="shared" si="26"/>
        <v>51237</v>
      </c>
      <c r="G193" s="22">
        <f t="shared" si="1"/>
        <v>0.24727923823496764</v>
      </c>
      <c r="H193" s="19">
        <f t="shared" si="50"/>
        <v>2310</v>
      </c>
      <c r="I193" s="53">
        <v>147510</v>
      </c>
      <c r="J193" s="22">
        <f t="shared" si="2"/>
        <v>0.71191054183578428</v>
      </c>
      <c r="K193" s="22">
        <f t="shared" si="17"/>
        <v>0.94578305528127926</v>
      </c>
      <c r="L193" s="19">
        <f t="shared" si="36"/>
        <v>120</v>
      </c>
      <c r="M193" s="53">
        <v>8456</v>
      </c>
      <c r="N193" s="23">
        <f t="shared" ca="1" si="15"/>
        <v>4.0810219929248132E-2</v>
      </c>
      <c r="O193" s="22">
        <f t="shared" si="18"/>
        <v>5.4216944718720746E-2</v>
      </c>
      <c r="P193" s="45"/>
      <c r="Q193" s="45"/>
      <c r="R193" s="45">
        <v>95501</v>
      </c>
      <c r="S193" s="45">
        <f t="shared" si="63"/>
        <v>2549579</v>
      </c>
      <c r="T193" s="45">
        <v>1469943</v>
      </c>
      <c r="U193" s="19">
        <f t="shared" si="46"/>
        <v>1262740</v>
      </c>
      <c r="V193" s="47"/>
      <c r="W193" s="54"/>
      <c r="X193" s="46">
        <v>34909</v>
      </c>
      <c r="Y193" s="46"/>
      <c r="Z193" s="46"/>
      <c r="AA193" s="21">
        <f t="shared" si="38"/>
        <v>20314</v>
      </c>
      <c r="AB193" s="21"/>
      <c r="AC193" s="21"/>
      <c r="AD193" s="21"/>
      <c r="AE193" s="21">
        <f t="shared" si="19"/>
        <v>5444.2333333333336</v>
      </c>
      <c r="AF193" s="24">
        <f t="shared" si="7"/>
        <v>12.304739796238472</v>
      </c>
      <c r="AG193" s="24">
        <f t="shared" si="8"/>
        <v>7.0942167825755416</v>
      </c>
      <c r="AH193" s="24">
        <f t="shared" si="9"/>
        <v>5.2613312613312617</v>
      </c>
      <c r="AI193" s="23">
        <f t="shared" si="65"/>
        <v>0.14095988756026595</v>
      </c>
      <c r="AJ193" s="23">
        <f t="shared" si="66"/>
        <v>0.19006596435955497</v>
      </c>
      <c r="AK193" s="23">
        <f t="shared" si="21"/>
        <v>1.8987715277709476E-2</v>
      </c>
      <c r="AL193" s="32">
        <f t="shared" si="22"/>
        <v>0.19661043102561465</v>
      </c>
      <c r="AM193" s="43">
        <f t="shared" si="42"/>
        <v>30102</v>
      </c>
      <c r="AN193" s="43">
        <f t="shared" si="43"/>
        <v>16664.571428571428</v>
      </c>
      <c r="AO193" s="44">
        <f t="shared" si="44"/>
        <v>1.8063470836333713</v>
      </c>
      <c r="AP193" s="55">
        <f t="shared" si="62"/>
        <v>18776.492773377224</v>
      </c>
      <c r="AQ193" s="21"/>
      <c r="AR193" s="21"/>
      <c r="AS193" s="56"/>
      <c r="AT193" s="56"/>
      <c r="AU193" s="56"/>
      <c r="AV193" s="56"/>
      <c r="AW193" s="56"/>
      <c r="AX193" s="57"/>
      <c r="AY193" s="57"/>
      <c r="AZ193" s="57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57"/>
      <c r="BN193" s="57"/>
      <c r="BO193" s="29"/>
      <c r="BP193" s="29"/>
      <c r="BQ193" s="29"/>
      <c r="BR193" s="29"/>
      <c r="BS193" s="57"/>
      <c r="BT193" s="55">
        <f t="shared" si="51"/>
        <v>16664.571428571428</v>
      </c>
      <c r="BU193" s="33">
        <f t="shared" si="52"/>
        <v>0.19661043102561465</v>
      </c>
      <c r="BV193" s="30">
        <v>6383</v>
      </c>
      <c r="BW193" s="30">
        <v>1450</v>
      </c>
      <c r="BX193" s="43">
        <f t="shared" si="53"/>
        <v>6733.4285714285716</v>
      </c>
      <c r="BY193" s="33">
        <f t="shared" si="54"/>
        <v>0.22716590944696852</v>
      </c>
      <c r="BZ193" s="33">
        <f t="shared" si="55"/>
        <v>0.15933296558747401</v>
      </c>
      <c r="CA193" s="43">
        <f t="shared" si="56"/>
        <v>13931</v>
      </c>
      <c r="CB193" s="43">
        <f t="shared" si="57"/>
        <v>2411</v>
      </c>
      <c r="CC193" s="43">
        <f t="shared" si="58"/>
        <v>9931.1428571428569</v>
      </c>
      <c r="CD193" s="33">
        <f t="shared" si="59"/>
        <v>0.17306726006747541</v>
      </c>
      <c r="CE193" s="33">
        <f t="shared" si="60"/>
        <v>0.22188497942978797</v>
      </c>
      <c r="CF193" s="33">
        <f t="shared" si="31"/>
        <v>4.8107827890098494E-2</v>
      </c>
      <c r="CG193" s="27"/>
      <c r="CH193" s="27"/>
      <c r="CI193" s="27"/>
      <c r="CJ193" s="27"/>
      <c r="CK193" s="27"/>
      <c r="CL193" s="27"/>
      <c r="CM193" s="27"/>
      <c r="CN193" s="27"/>
      <c r="CO193" s="27"/>
    </row>
    <row r="194" spans="1:93" ht="13">
      <c r="A194" s="18">
        <v>44085</v>
      </c>
      <c r="B194" s="19">
        <f t="shared" si="64"/>
        <v>3737</v>
      </c>
      <c r="C194" s="52"/>
      <c r="D194" s="52"/>
      <c r="E194" s="53">
        <v>210940</v>
      </c>
      <c r="F194" s="21">
        <f t="shared" si="26"/>
        <v>52179</v>
      </c>
      <c r="G194" s="22">
        <f t="shared" si="1"/>
        <v>0.24736417938750355</v>
      </c>
      <c r="H194" s="19">
        <f t="shared" si="50"/>
        <v>2707</v>
      </c>
      <c r="I194" s="53">
        <v>150217</v>
      </c>
      <c r="J194" s="22">
        <f t="shared" si="2"/>
        <v>0.71213141177586048</v>
      </c>
      <c r="K194" s="22">
        <f t="shared" si="17"/>
        <v>0.94618325659324398</v>
      </c>
      <c r="L194" s="19">
        <f t="shared" si="36"/>
        <v>88</v>
      </c>
      <c r="M194" s="53">
        <v>8544</v>
      </c>
      <c r="N194" s="23">
        <f t="shared" ca="1" si="15"/>
        <v>4.0504408836636009E-2</v>
      </c>
      <c r="O194" s="22">
        <f t="shared" si="18"/>
        <v>5.3816743406756067E-2</v>
      </c>
      <c r="P194" s="45"/>
      <c r="Q194" s="45"/>
      <c r="R194" s="45">
        <v>94886</v>
      </c>
      <c r="S194" s="45">
        <f t="shared" si="63"/>
        <v>2581433</v>
      </c>
      <c r="T194" s="45">
        <v>1498292</v>
      </c>
      <c r="U194" s="19">
        <f t="shared" si="46"/>
        <v>1287352</v>
      </c>
      <c r="V194" s="47"/>
      <c r="W194" s="54"/>
      <c r="X194" s="46">
        <f>31813+41</f>
        <v>31854</v>
      </c>
      <c r="Y194" s="46"/>
      <c r="Z194" s="46"/>
      <c r="AA194" s="21">
        <f t="shared" si="38"/>
        <v>28349</v>
      </c>
      <c r="AB194" s="21"/>
      <c r="AC194" s="21"/>
      <c r="AD194" s="21"/>
      <c r="AE194" s="21">
        <f t="shared" si="19"/>
        <v>5549.2296296296299</v>
      </c>
      <c r="AF194" s="24">
        <f t="shared" si="7"/>
        <v>12.237759552479378</v>
      </c>
      <c r="AG194" s="24">
        <f t="shared" si="8"/>
        <v>7.1029297430548972</v>
      </c>
      <c r="AH194" s="24">
        <f t="shared" si="9"/>
        <v>7.5860315761305861</v>
      </c>
      <c r="AI194" s="23">
        <f t="shared" si="65"/>
        <v>0.14078697610345647</v>
      </c>
      <c r="AJ194" s="23">
        <f t="shared" si="66"/>
        <v>0.13182122826201984</v>
      </c>
      <c r="AK194" s="23">
        <f t="shared" si="21"/>
        <v>1.8035453154635794E-2</v>
      </c>
      <c r="AL194" s="32">
        <f t="shared" si="22"/>
        <v>0.18441935051733241</v>
      </c>
      <c r="AM194" s="43">
        <f t="shared" si="42"/>
        <v>29471.428571428572</v>
      </c>
      <c r="AN194" s="43">
        <f t="shared" si="43"/>
        <v>18128.714285714286</v>
      </c>
      <c r="AO194" s="44">
        <f t="shared" si="44"/>
        <v>1.6256767086153774</v>
      </c>
      <c r="AP194" s="55">
        <f t="shared" si="62"/>
        <v>17498.814493187601</v>
      </c>
      <c r="AQ194" s="21"/>
      <c r="AR194" s="21"/>
      <c r="AS194" s="56"/>
      <c r="AT194" s="56"/>
      <c r="AU194" s="56"/>
      <c r="AV194" s="56"/>
      <c r="AW194" s="56"/>
      <c r="AX194" s="57"/>
      <c r="AY194" s="57"/>
      <c r="AZ194" s="57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57"/>
      <c r="BN194" s="57"/>
      <c r="BO194" s="29"/>
      <c r="BP194" s="29"/>
      <c r="BQ194" s="29"/>
      <c r="BR194" s="29"/>
      <c r="BS194" s="57"/>
      <c r="BT194" s="55">
        <f t="shared" si="51"/>
        <v>18128.714285714286</v>
      </c>
      <c r="BU194" s="33">
        <f t="shared" si="52"/>
        <v>0.18441935051733241</v>
      </c>
      <c r="BV194" s="30">
        <v>6982</v>
      </c>
      <c r="BW194" s="30">
        <v>1103</v>
      </c>
      <c r="BX194" s="43">
        <f t="shared" si="53"/>
        <v>6660.7142857142853</v>
      </c>
      <c r="BY194" s="33">
        <f t="shared" si="54"/>
        <v>0.15797765683185333</v>
      </c>
      <c r="BZ194" s="33">
        <f t="shared" si="55"/>
        <v>0.16551206434316354</v>
      </c>
      <c r="CA194" s="43">
        <f t="shared" si="56"/>
        <v>21367</v>
      </c>
      <c r="CB194" s="43">
        <f t="shared" si="57"/>
        <v>2634</v>
      </c>
      <c r="CC194" s="43">
        <f t="shared" si="58"/>
        <v>11468</v>
      </c>
      <c r="CD194" s="33">
        <f t="shared" si="59"/>
        <v>0.12327420789067253</v>
      </c>
      <c r="CE194" s="33">
        <f t="shared" si="60"/>
        <v>0.19540086700881956</v>
      </c>
      <c r="CF194" s="33">
        <f t="shared" si="31"/>
        <v>4.690111539379882E-2</v>
      </c>
      <c r="CG194" s="27"/>
      <c r="CH194" s="27"/>
      <c r="CI194" s="27"/>
      <c r="CJ194" s="27"/>
      <c r="CK194" s="27"/>
      <c r="CL194" s="27"/>
      <c r="CM194" s="27"/>
      <c r="CN194" s="27"/>
      <c r="CO194" s="27"/>
    </row>
    <row r="195" spans="1:93" ht="13">
      <c r="A195" s="18">
        <v>44086</v>
      </c>
      <c r="B195" s="19">
        <f t="shared" si="64"/>
        <v>3806</v>
      </c>
      <c r="C195" s="52"/>
      <c r="D195" s="52"/>
      <c r="E195" s="53">
        <v>214746</v>
      </c>
      <c r="F195" s="21">
        <f t="shared" si="26"/>
        <v>53638</v>
      </c>
      <c r="G195" s="22">
        <f t="shared" si="1"/>
        <v>0.24977415178862469</v>
      </c>
      <c r="H195" s="19">
        <f t="shared" si="50"/>
        <v>2241</v>
      </c>
      <c r="I195" s="53">
        <v>152458</v>
      </c>
      <c r="J195" s="22">
        <f t="shared" si="2"/>
        <v>0.70994570329598694</v>
      </c>
      <c r="K195" s="22">
        <f t="shared" si="17"/>
        <v>0.94630930804181046</v>
      </c>
      <c r="L195" s="19">
        <f t="shared" si="36"/>
        <v>106</v>
      </c>
      <c r="M195" s="53">
        <v>8650</v>
      </c>
      <c r="N195" s="23">
        <f t="shared" ca="1" si="15"/>
        <v>4.0280144915388415E-2</v>
      </c>
      <c r="O195" s="22">
        <f t="shared" si="18"/>
        <v>5.369069195818954E-2</v>
      </c>
      <c r="P195" s="45"/>
      <c r="Q195" s="45"/>
      <c r="R195" s="45">
        <v>95539</v>
      </c>
      <c r="S195" s="45">
        <f t="shared" si="63"/>
        <v>2620004</v>
      </c>
      <c r="T195" s="45">
        <v>1523214</v>
      </c>
      <c r="U195" s="19">
        <f t="shared" si="46"/>
        <v>1308468</v>
      </c>
      <c r="V195" s="47"/>
      <c r="W195" s="54"/>
      <c r="X195" s="46">
        <v>38571</v>
      </c>
      <c r="Y195" s="46"/>
      <c r="Z195" s="46"/>
      <c r="AA195" s="21">
        <f t="shared" si="38"/>
        <v>24922</v>
      </c>
      <c r="AB195" s="21"/>
      <c r="AC195" s="21"/>
      <c r="AD195" s="21"/>
      <c r="AE195" s="21">
        <f t="shared" si="19"/>
        <v>5641.5333333333338</v>
      </c>
      <c r="AF195" s="24">
        <f t="shared" si="7"/>
        <v>12.200478705074833</v>
      </c>
      <c r="AG195" s="24">
        <f t="shared" si="8"/>
        <v>7.0930960297281436</v>
      </c>
      <c r="AH195" s="24">
        <f t="shared" si="9"/>
        <v>6.5480819758276407</v>
      </c>
      <c r="AI195" s="23">
        <f t="shared" si="65"/>
        <v>0.14098216009044034</v>
      </c>
      <c r="AJ195" s="23">
        <f t="shared" si="66"/>
        <v>0.15271647540325817</v>
      </c>
      <c r="AK195" s="23">
        <f t="shared" si="21"/>
        <v>1.8043045415758036E-2</v>
      </c>
      <c r="AL195" s="32">
        <f t="shared" si="22"/>
        <v>0.17847560885225977</v>
      </c>
      <c r="AM195" s="43">
        <f t="shared" si="42"/>
        <v>30604.428571428572</v>
      </c>
      <c r="AN195" s="43">
        <f t="shared" si="43"/>
        <v>19275.142857142859</v>
      </c>
      <c r="AO195" s="44">
        <f t="shared" si="44"/>
        <v>1.5877666276329245</v>
      </c>
      <c r="AP195" s="55">
        <f t="shared" si="62"/>
        <v>17051.381194136047</v>
      </c>
      <c r="AQ195" s="21"/>
      <c r="AR195" s="21"/>
      <c r="AS195" s="56"/>
      <c r="AT195" s="56"/>
      <c r="AU195" s="56"/>
      <c r="AV195" s="56"/>
      <c r="AW195" s="56"/>
      <c r="AX195" s="57"/>
      <c r="AY195" s="57"/>
      <c r="AZ195" s="57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57"/>
      <c r="BN195" s="57"/>
      <c r="BO195" s="29"/>
      <c r="BP195" s="29"/>
      <c r="BQ195" s="29"/>
      <c r="BR195" s="29"/>
      <c r="BS195" s="57"/>
      <c r="BT195" s="55">
        <f t="shared" si="51"/>
        <v>19275.142857142859</v>
      </c>
      <c r="BU195" s="33">
        <f t="shared" si="52"/>
        <v>0.17847560885225977</v>
      </c>
      <c r="BV195" s="30">
        <v>7644</v>
      </c>
      <c r="BW195" s="30">
        <v>1051</v>
      </c>
      <c r="BX195" s="43">
        <f t="shared" si="53"/>
        <v>6717.2857142857147</v>
      </c>
      <c r="BY195" s="33">
        <f t="shared" si="54"/>
        <v>0.13749345892203035</v>
      </c>
      <c r="BZ195" s="33">
        <f t="shared" si="55"/>
        <v>0.1685629824971821</v>
      </c>
      <c r="CA195" s="43">
        <f t="shared" si="56"/>
        <v>17278</v>
      </c>
      <c r="CB195" s="43">
        <f t="shared" si="57"/>
        <v>2755</v>
      </c>
      <c r="CC195" s="43">
        <f t="shared" si="58"/>
        <v>12557.857142857143</v>
      </c>
      <c r="CD195" s="33">
        <f t="shared" si="59"/>
        <v>0.15945132538488252</v>
      </c>
      <c r="CE195" s="33">
        <f t="shared" si="60"/>
        <v>0.18377794209658155</v>
      </c>
      <c r="CF195" s="33">
        <f t="shared" si="31"/>
        <v>4.6837065012139197E-2</v>
      </c>
      <c r="CG195" s="27"/>
      <c r="CH195" s="27"/>
      <c r="CI195" s="27"/>
      <c r="CJ195" s="27"/>
      <c r="CK195" s="27"/>
      <c r="CL195" s="27"/>
      <c r="CM195" s="27"/>
      <c r="CN195" s="27"/>
      <c r="CO195" s="27"/>
    </row>
    <row r="196" spans="1:93" ht="13">
      <c r="A196" s="18">
        <v>44087</v>
      </c>
      <c r="B196" s="19">
        <f t="shared" si="64"/>
        <v>3636</v>
      </c>
      <c r="C196" s="52"/>
      <c r="D196" s="52"/>
      <c r="E196" s="53">
        <v>218382</v>
      </c>
      <c r="F196" s="21">
        <f t="shared" si="26"/>
        <v>54649</v>
      </c>
      <c r="G196" s="22">
        <f t="shared" si="1"/>
        <v>0.25024498356091618</v>
      </c>
      <c r="H196" s="19">
        <f t="shared" si="50"/>
        <v>2552</v>
      </c>
      <c r="I196" s="53">
        <v>155010</v>
      </c>
      <c r="J196" s="22">
        <f t="shared" si="2"/>
        <v>0.70981124817979502</v>
      </c>
      <c r="K196" s="22">
        <f t="shared" si="17"/>
        <v>0.94672424007377864</v>
      </c>
      <c r="L196" s="19">
        <f t="shared" si="36"/>
        <v>73</v>
      </c>
      <c r="M196" s="53">
        <v>8723</v>
      </c>
      <c r="N196" s="23">
        <f t="shared" ca="1" si="15"/>
        <v>3.9943768259288769E-2</v>
      </c>
      <c r="O196" s="22">
        <f t="shared" si="18"/>
        <v>5.3275759926221349E-2</v>
      </c>
      <c r="P196" s="45"/>
      <c r="Q196" s="45"/>
      <c r="R196" s="45">
        <v>97227</v>
      </c>
      <c r="S196" s="45">
        <f t="shared" si="63"/>
        <v>2650104</v>
      </c>
      <c r="T196" s="45">
        <v>1549352</v>
      </c>
      <c r="U196" s="19">
        <f t="shared" si="46"/>
        <v>1330970</v>
      </c>
      <c r="V196" s="47"/>
      <c r="W196" s="54"/>
      <c r="X196" s="46">
        <v>30100</v>
      </c>
      <c r="Y196" s="46"/>
      <c r="Z196" s="46"/>
      <c r="AA196" s="21">
        <f t="shared" si="38"/>
        <v>26138</v>
      </c>
      <c r="AB196" s="21"/>
      <c r="AC196" s="21"/>
      <c r="AD196" s="21"/>
      <c r="AE196" s="21">
        <f t="shared" si="19"/>
        <v>5738.3407407407403</v>
      </c>
      <c r="AF196" s="24">
        <f t="shared" si="7"/>
        <v>12.135175976041982</v>
      </c>
      <c r="AG196" s="24">
        <f t="shared" si="8"/>
        <v>7.0946872910771033</v>
      </c>
      <c r="AH196" s="24">
        <f t="shared" si="9"/>
        <v>7.1886688668866885</v>
      </c>
      <c r="AI196" s="23">
        <f t="shared" si="65"/>
        <v>0.14095053932224569</v>
      </c>
      <c r="AJ196" s="23">
        <f t="shared" si="66"/>
        <v>0.13910781238044226</v>
      </c>
      <c r="AK196" s="23">
        <f t="shared" si="21"/>
        <v>1.6931630856919337E-2</v>
      </c>
      <c r="AL196" s="32">
        <f t="shared" si="22"/>
        <v>0.1641853638079262</v>
      </c>
      <c r="AM196" s="43">
        <f t="shared" si="42"/>
        <v>30907.428571428572</v>
      </c>
      <c r="AN196" s="43">
        <f t="shared" si="43"/>
        <v>21119.857142857141</v>
      </c>
      <c r="AO196" s="44">
        <f t="shared" si="44"/>
        <v>1.463429812160526</v>
      </c>
      <c r="AP196" s="55">
        <f t="shared" si="62"/>
        <v>15963.25036695324</v>
      </c>
      <c r="AQ196" s="21"/>
      <c r="AR196" s="21"/>
      <c r="AS196" s="56"/>
      <c r="AT196" s="56"/>
      <c r="AU196" s="56"/>
      <c r="AV196" s="56"/>
      <c r="AW196" s="56"/>
      <c r="AX196" s="57"/>
      <c r="AY196" s="57"/>
      <c r="AZ196" s="57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57"/>
      <c r="BN196" s="57"/>
      <c r="BO196" s="29"/>
      <c r="BP196" s="29"/>
      <c r="BQ196" s="29"/>
      <c r="BR196" s="29"/>
      <c r="BS196" s="57"/>
      <c r="BT196" s="55">
        <f t="shared" si="51"/>
        <v>21119.857142857141</v>
      </c>
      <c r="BU196" s="33">
        <f t="shared" si="52"/>
        <v>0.1641853638079262</v>
      </c>
      <c r="BV196" s="30">
        <v>6547</v>
      </c>
      <c r="BW196" s="30">
        <v>1492</v>
      </c>
      <c r="BX196" s="43">
        <f t="shared" si="53"/>
        <v>6743.7142857142853</v>
      </c>
      <c r="BY196" s="33">
        <f t="shared" si="54"/>
        <v>0.22789063693294639</v>
      </c>
      <c r="BZ196" s="33">
        <f t="shared" si="55"/>
        <v>0.17313477100368596</v>
      </c>
      <c r="CA196" s="43">
        <f t="shared" si="56"/>
        <v>19591</v>
      </c>
      <c r="CB196" s="43">
        <f t="shared" si="57"/>
        <v>2144</v>
      </c>
      <c r="CC196" s="43">
        <f t="shared" si="58"/>
        <v>14376.142857142857</v>
      </c>
      <c r="CD196" s="33">
        <f t="shared" si="59"/>
        <v>0.10943800724822622</v>
      </c>
      <c r="CE196" s="33">
        <f t="shared" si="60"/>
        <v>0.15998728051434419</v>
      </c>
      <c r="CF196" s="33">
        <f t="shared" si="31"/>
        <v>4.4768856447688563E-2</v>
      </c>
      <c r="CG196" s="27"/>
      <c r="CH196" s="27"/>
      <c r="CI196" s="27"/>
      <c r="CJ196" s="27"/>
      <c r="CK196" s="27"/>
      <c r="CL196" s="27"/>
      <c r="CM196" s="27"/>
      <c r="CN196" s="27"/>
      <c r="CO196" s="27"/>
    </row>
    <row r="197" spans="1:93" ht="13">
      <c r="A197" s="18">
        <v>44088</v>
      </c>
      <c r="B197" s="19">
        <f t="shared" si="64"/>
        <v>3141</v>
      </c>
      <c r="C197" s="52"/>
      <c r="D197" s="52"/>
      <c r="E197" s="53">
        <v>221523</v>
      </c>
      <c r="F197" s="21">
        <f t="shared" si="26"/>
        <v>54277</v>
      </c>
      <c r="G197" s="22">
        <f t="shared" si="1"/>
        <v>0.24501744739823855</v>
      </c>
      <c r="H197" s="19">
        <f t="shared" si="50"/>
        <v>3395</v>
      </c>
      <c r="I197" s="53">
        <v>158405</v>
      </c>
      <c r="J197" s="22">
        <f t="shared" si="2"/>
        <v>0.71507247554430009</v>
      </c>
      <c r="K197" s="22">
        <f t="shared" si="17"/>
        <v>0.94713774918383697</v>
      </c>
      <c r="L197" s="19">
        <f t="shared" si="36"/>
        <v>118</v>
      </c>
      <c r="M197" s="53">
        <v>8841</v>
      </c>
      <c r="N197" s="23">
        <f t="shared" ca="1" si="15"/>
        <v>3.9910077057461302E-2</v>
      </c>
      <c r="O197" s="22">
        <f t="shared" si="18"/>
        <v>5.2862250816163019E-2</v>
      </c>
      <c r="P197" s="45"/>
      <c r="Q197" s="45"/>
      <c r="R197" s="45">
        <v>98842</v>
      </c>
      <c r="S197" s="45">
        <f t="shared" si="63"/>
        <v>2672710</v>
      </c>
      <c r="T197" s="45">
        <v>1569545</v>
      </c>
      <c r="U197" s="19">
        <f t="shared" si="46"/>
        <v>1348022</v>
      </c>
      <c r="V197" s="47"/>
      <c r="W197" s="54"/>
      <c r="X197" s="46">
        <v>22606</v>
      </c>
      <c r="Y197" s="46"/>
      <c r="Z197" s="46"/>
      <c r="AA197" s="21">
        <f t="shared" si="38"/>
        <v>20193</v>
      </c>
      <c r="AB197" s="21"/>
      <c r="AC197" s="21"/>
      <c r="AD197" s="21"/>
      <c r="AE197" s="21">
        <f t="shared" si="19"/>
        <v>5813.1296296296296</v>
      </c>
      <c r="AF197" s="24">
        <f t="shared" si="7"/>
        <v>12.065158019709015</v>
      </c>
      <c r="AG197" s="24">
        <f t="shared" si="8"/>
        <v>7.0852462272540553</v>
      </c>
      <c r="AH197" s="24">
        <f t="shared" si="9"/>
        <v>6.4288443170964662</v>
      </c>
      <c r="AI197" s="23">
        <f t="shared" si="65"/>
        <v>0.14113835538324801</v>
      </c>
      <c r="AJ197" s="23">
        <f t="shared" si="66"/>
        <v>0.15554895260733917</v>
      </c>
      <c r="AK197" s="23">
        <f t="shared" si="21"/>
        <v>1.4383053548369371E-2</v>
      </c>
      <c r="AL197" s="32">
        <f t="shared" si="22"/>
        <v>0.16156627220103917</v>
      </c>
      <c r="AM197" s="43">
        <f t="shared" si="42"/>
        <v>31506.571428571428</v>
      </c>
      <c r="AN197" s="43">
        <f t="shared" si="43"/>
        <v>21693</v>
      </c>
      <c r="AO197" s="44">
        <f t="shared" si="44"/>
        <v>1.4523842450823503</v>
      </c>
      <c r="AP197" s="55">
        <f t="shared" si="62"/>
        <v>15969.533476895114</v>
      </c>
      <c r="AQ197" s="21"/>
      <c r="AR197" s="21"/>
      <c r="AS197" s="56"/>
      <c r="AT197" s="56"/>
      <c r="AU197" s="56"/>
      <c r="AV197" s="56"/>
      <c r="AW197" s="56"/>
      <c r="AX197" s="57"/>
      <c r="AY197" s="57"/>
      <c r="AZ197" s="57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57"/>
      <c r="BN197" s="57"/>
      <c r="BO197" s="29"/>
      <c r="BP197" s="29"/>
      <c r="BQ197" s="29"/>
      <c r="BR197" s="29"/>
      <c r="BS197" s="57"/>
      <c r="BT197" s="55">
        <f t="shared" si="51"/>
        <v>21693</v>
      </c>
      <c r="BU197" s="33">
        <f t="shared" si="52"/>
        <v>0.16156627220103917</v>
      </c>
      <c r="BV197" s="30">
        <v>3834</v>
      </c>
      <c r="BW197" s="30">
        <v>1062</v>
      </c>
      <c r="BX197" s="43">
        <f t="shared" si="53"/>
        <v>6595.5714285714284</v>
      </c>
      <c r="BY197" s="33">
        <f t="shared" si="54"/>
        <v>0.27699530516431925</v>
      </c>
      <c r="BZ197" s="33">
        <f t="shared" si="55"/>
        <v>0.17609218306655983</v>
      </c>
      <c r="CA197" s="43">
        <f t="shared" si="56"/>
        <v>16359</v>
      </c>
      <c r="CB197" s="43">
        <f t="shared" si="57"/>
        <v>2079</v>
      </c>
      <c r="CC197" s="43">
        <f t="shared" si="58"/>
        <v>15097.428571428571</v>
      </c>
      <c r="CD197" s="33">
        <f t="shared" si="59"/>
        <v>0.12708600770218229</v>
      </c>
      <c r="CE197" s="33">
        <f t="shared" si="60"/>
        <v>0.15522037811547851</v>
      </c>
      <c r="CF197" s="33">
        <f t="shared" si="31"/>
        <v>4.3888306725020032E-2</v>
      </c>
      <c r="CG197" s="27"/>
      <c r="CH197" s="27"/>
      <c r="CI197" s="27"/>
      <c r="CJ197" s="27"/>
      <c r="CK197" s="27"/>
      <c r="CL197" s="27"/>
      <c r="CM197" s="27"/>
      <c r="CN197" s="27"/>
      <c r="CO197" s="27"/>
    </row>
    <row r="198" spans="1:93" ht="13">
      <c r="A198" s="18">
        <v>44089</v>
      </c>
      <c r="B198" s="19">
        <f t="shared" si="64"/>
        <v>3507</v>
      </c>
      <c r="C198" s="52"/>
      <c r="D198" s="52"/>
      <c r="E198" s="53">
        <v>225030</v>
      </c>
      <c r="F198" s="21">
        <f t="shared" si="26"/>
        <v>55000</v>
      </c>
      <c r="G198" s="22">
        <f t="shared" si="1"/>
        <v>0.24441185619695152</v>
      </c>
      <c r="H198" s="19">
        <f t="shared" si="50"/>
        <v>2660</v>
      </c>
      <c r="I198" s="53">
        <v>161065</v>
      </c>
      <c r="J198" s="22">
        <f t="shared" si="2"/>
        <v>0.71574901124294543</v>
      </c>
      <c r="K198" s="22">
        <f t="shared" si="17"/>
        <v>0.94727401046874082</v>
      </c>
      <c r="L198" s="19">
        <f t="shared" si="36"/>
        <v>124</v>
      </c>
      <c r="M198" s="53">
        <v>8965</v>
      </c>
      <c r="N198" s="23">
        <f t="shared" ca="1" si="15"/>
        <v>3.9839132560103095E-2</v>
      </c>
      <c r="O198" s="22">
        <f t="shared" si="18"/>
        <v>5.272598953125919E-2</v>
      </c>
      <c r="P198" s="45"/>
      <c r="Q198" s="45"/>
      <c r="R198" s="45">
        <v>99634</v>
      </c>
      <c r="S198" s="45">
        <f t="shared" si="63"/>
        <v>2715346</v>
      </c>
      <c r="T198" s="45">
        <v>1592056</v>
      </c>
      <c r="U198" s="19">
        <f t="shared" si="46"/>
        <v>1367026</v>
      </c>
      <c r="V198" s="47"/>
      <c r="W198" s="54"/>
      <c r="X198" s="46">
        <v>42636</v>
      </c>
      <c r="Y198" s="46"/>
      <c r="Z198" s="46"/>
      <c r="AA198" s="21">
        <f t="shared" si="38"/>
        <v>22511</v>
      </c>
      <c r="AB198" s="21"/>
      <c r="AC198" s="21"/>
      <c r="AD198" s="21"/>
      <c r="AE198" s="21">
        <f t="shared" si="19"/>
        <v>5896.5037037037036</v>
      </c>
      <c r="AF198" s="24">
        <f t="shared" si="7"/>
        <v>12.066595565035772</v>
      </c>
      <c r="AG198" s="24">
        <f t="shared" si="8"/>
        <v>7.0748611296271608</v>
      </c>
      <c r="AH198" s="24">
        <f t="shared" si="9"/>
        <v>6.4188765326489881</v>
      </c>
      <c r="AI198" s="23">
        <f t="shared" si="65"/>
        <v>0.14134553055922655</v>
      </c>
      <c r="AJ198" s="23">
        <f t="shared" si="66"/>
        <v>0.15579050242103859</v>
      </c>
      <c r="AK198" s="23">
        <f t="shared" si="21"/>
        <v>1.5831313227068971E-2</v>
      </c>
      <c r="AL198" s="32">
        <f t="shared" si="22"/>
        <v>0.15843485757026407</v>
      </c>
      <c r="AM198" s="43">
        <f t="shared" si="42"/>
        <v>32934.142857142855</v>
      </c>
      <c r="AN198" s="43">
        <f t="shared" si="43"/>
        <v>22537.428571428572</v>
      </c>
      <c r="AO198" s="44">
        <f t="shared" si="44"/>
        <v>1.4613088069370315</v>
      </c>
      <c r="AP198" s="55">
        <f t="shared" si="62"/>
        <v>15785.49859915569</v>
      </c>
      <c r="AQ198" s="21"/>
      <c r="AR198" s="21"/>
      <c r="AS198" s="56"/>
      <c r="AT198" s="56"/>
      <c r="AU198" s="56"/>
      <c r="AV198" s="56"/>
      <c r="AW198" s="56"/>
      <c r="AX198" s="57"/>
      <c r="AY198" s="57"/>
      <c r="AZ198" s="57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57"/>
      <c r="BN198" s="57"/>
      <c r="BO198" s="29"/>
      <c r="BP198" s="29"/>
      <c r="BQ198" s="29"/>
      <c r="BR198" s="29"/>
      <c r="BS198" s="57"/>
      <c r="BT198" s="55">
        <f t="shared" si="51"/>
        <v>22537.428571428572</v>
      </c>
      <c r="BU198" s="33">
        <f t="shared" si="52"/>
        <v>0.15843485757026407</v>
      </c>
      <c r="BV198" s="30">
        <v>7141</v>
      </c>
      <c r="BW198" s="30">
        <v>1027</v>
      </c>
      <c r="BX198" s="43">
        <f t="shared" si="53"/>
        <v>6636.2857142857147</v>
      </c>
      <c r="BY198" s="33">
        <f t="shared" si="54"/>
        <v>0.14381739252205575</v>
      </c>
      <c r="BZ198" s="33">
        <f t="shared" si="55"/>
        <v>0.17671244672148792</v>
      </c>
      <c r="CA198" s="43">
        <f t="shared" si="56"/>
        <v>15370</v>
      </c>
      <c r="CB198" s="43">
        <f t="shared" si="57"/>
        <v>2480</v>
      </c>
      <c r="CC198" s="43">
        <f t="shared" si="58"/>
        <v>15901.142857142857</v>
      </c>
      <c r="CD198" s="33">
        <f t="shared" si="59"/>
        <v>0.16135328562134027</v>
      </c>
      <c r="CE198" s="33">
        <f t="shared" si="60"/>
        <v>0.15080677040284615</v>
      </c>
      <c r="CF198" s="33">
        <f t="shared" si="31"/>
        <v>4.4231701405719824E-2</v>
      </c>
      <c r="CG198" s="27"/>
      <c r="CH198" s="27"/>
      <c r="CI198" s="27"/>
      <c r="CJ198" s="27"/>
      <c r="CK198" s="27"/>
      <c r="CL198" s="27"/>
      <c r="CM198" s="27"/>
      <c r="CN198" s="27"/>
      <c r="CO198" s="27"/>
    </row>
    <row r="199" spans="1:93" ht="13">
      <c r="A199" s="18">
        <v>44090</v>
      </c>
      <c r="B199" s="19">
        <f t="shared" si="64"/>
        <v>3963</v>
      </c>
      <c r="C199" s="52"/>
      <c r="D199" s="52"/>
      <c r="E199" s="53">
        <v>228993</v>
      </c>
      <c r="F199" s="21">
        <f t="shared" si="26"/>
        <v>55792</v>
      </c>
      <c r="G199" s="22">
        <f t="shared" si="1"/>
        <v>0.24364063530326255</v>
      </c>
      <c r="H199" s="19">
        <f t="shared" si="50"/>
        <v>3036</v>
      </c>
      <c r="I199" s="53">
        <v>164101</v>
      </c>
      <c r="J199" s="22">
        <f t="shared" si="2"/>
        <v>0.71662015869480722</v>
      </c>
      <c r="K199" s="22">
        <f t="shared" si="17"/>
        <v>0.94745988764499045</v>
      </c>
      <c r="L199" s="19">
        <f t="shared" si="36"/>
        <v>135</v>
      </c>
      <c r="M199" s="53">
        <v>9100</v>
      </c>
      <c r="N199" s="23">
        <f t="shared" ca="1" si="15"/>
        <v>3.9739206001930191E-2</v>
      </c>
      <c r="O199" s="22">
        <f t="shared" si="18"/>
        <v>5.2540112355009501E-2</v>
      </c>
      <c r="P199" s="45"/>
      <c r="Q199" s="45"/>
      <c r="R199" s="45">
        <v>100236</v>
      </c>
      <c r="S199" s="45">
        <f t="shared" si="63"/>
        <v>2755120</v>
      </c>
      <c r="T199" s="45">
        <v>1622769</v>
      </c>
      <c r="U199" s="19">
        <f t="shared" si="46"/>
        <v>1393776</v>
      </c>
      <c r="V199" s="47"/>
      <c r="W199" s="54"/>
      <c r="X199" s="46">
        <v>39774</v>
      </c>
      <c r="Y199" s="46"/>
      <c r="Z199" s="46"/>
      <c r="AA199" s="21">
        <f t="shared" si="38"/>
        <v>30713</v>
      </c>
      <c r="AB199" s="21"/>
      <c r="AC199" s="21"/>
      <c r="AD199" s="21"/>
      <c r="AE199" s="21">
        <f t="shared" si="19"/>
        <v>6010.2555555555555</v>
      </c>
      <c r="AF199" s="24">
        <f t="shared" si="7"/>
        <v>12.031459476927242</v>
      </c>
      <c r="AG199" s="24">
        <f t="shared" si="8"/>
        <v>7.0865441301699175</v>
      </c>
      <c r="AH199" s="24">
        <f t="shared" si="9"/>
        <v>7.7499369164774157</v>
      </c>
      <c r="AI199" s="23">
        <f t="shared" si="65"/>
        <v>0.14111250584648832</v>
      </c>
      <c r="AJ199" s="23">
        <f t="shared" si="66"/>
        <v>0.12903330837104809</v>
      </c>
      <c r="AK199" s="23">
        <f t="shared" si="21"/>
        <v>1.7610985201973069E-2</v>
      </c>
      <c r="AL199" s="32">
        <f t="shared" si="22"/>
        <v>0.14815178468291557</v>
      </c>
      <c r="AM199" s="43">
        <f t="shared" si="42"/>
        <v>34350</v>
      </c>
      <c r="AN199" s="43">
        <f t="shared" si="43"/>
        <v>24734.285714285714</v>
      </c>
      <c r="AO199" s="44">
        <f t="shared" si="44"/>
        <v>1.3887605406029804</v>
      </c>
      <c r="AP199" s="55">
        <f t="shared" si="62"/>
        <v>14850.142289476724</v>
      </c>
      <c r="AQ199" s="21"/>
      <c r="AR199" s="21"/>
      <c r="AS199" s="56"/>
      <c r="AT199" s="56"/>
      <c r="AU199" s="56"/>
      <c r="AV199" s="56"/>
      <c r="AW199" s="56"/>
      <c r="AX199" s="57"/>
      <c r="AY199" s="57"/>
      <c r="AZ199" s="57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57"/>
      <c r="BN199" s="57"/>
      <c r="BO199" s="29"/>
      <c r="BP199" s="29"/>
      <c r="BQ199" s="29"/>
      <c r="BR199" s="29"/>
      <c r="BS199" s="57"/>
      <c r="BT199" s="55">
        <f t="shared" si="51"/>
        <v>24734.285714285714</v>
      </c>
      <c r="BU199" s="33">
        <f t="shared" si="52"/>
        <v>0.14815178468291557</v>
      </c>
      <c r="BV199" s="30">
        <v>5561</v>
      </c>
      <c r="BW199" s="30">
        <v>1505</v>
      </c>
      <c r="BX199" s="43">
        <f t="shared" si="53"/>
        <v>6298.8571428571431</v>
      </c>
      <c r="BY199" s="33">
        <f t="shared" si="54"/>
        <v>0.27063477791764073</v>
      </c>
      <c r="BZ199" s="33">
        <f t="shared" si="55"/>
        <v>0.19708790710332941</v>
      </c>
      <c r="CA199" s="43">
        <f t="shared" si="56"/>
        <v>25152</v>
      </c>
      <c r="CB199" s="43">
        <f t="shared" si="57"/>
        <v>2458</v>
      </c>
      <c r="CC199" s="43">
        <f t="shared" si="58"/>
        <v>18435.428571428572</v>
      </c>
      <c r="CD199" s="33">
        <f t="shared" si="59"/>
        <v>9.7725826972010182E-2</v>
      </c>
      <c r="CE199" s="33">
        <f t="shared" si="60"/>
        <v>0.13143171533072964</v>
      </c>
      <c r="CF199" s="33">
        <f t="shared" si="31"/>
        <v>4.3480808672721943E-2</v>
      </c>
      <c r="CG199" s="27"/>
      <c r="CH199" s="27"/>
      <c r="CI199" s="27"/>
      <c r="CJ199" s="27"/>
      <c r="CK199" s="27"/>
      <c r="CL199" s="27"/>
      <c r="CM199" s="27"/>
      <c r="CN199" s="27"/>
      <c r="CO199" s="27"/>
    </row>
    <row r="200" spans="1:93" ht="13">
      <c r="A200" s="18">
        <v>44091</v>
      </c>
      <c r="B200" s="19">
        <f t="shared" si="64"/>
        <v>3635</v>
      </c>
      <c r="C200" s="52"/>
      <c r="D200" s="52"/>
      <c r="E200" s="53">
        <v>232628</v>
      </c>
      <c r="F200" s="21">
        <f t="shared" si="26"/>
        <v>56720</v>
      </c>
      <c r="G200" s="22">
        <f t="shared" si="1"/>
        <v>0.24382275564420447</v>
      </c>
      <c r="H200" s="19">
        <f t="shared" si="50"/>
        <v>2585</v>
      </c>
      <c r="I200" s="53">
        <v>166686</v>
      </c>
      <c r="J200" s="22">
        <f t="shared" si="2"/>
        <v>0.71653455302027269</v>
      </c>
      <c r="K200" s="22">
        <f t="shared" si="17"/>
        <v>0.94757486868135621</v>
      </c>
      <c r="L200" s="19">
        <f t="shared" si="36"/>
        <v>122</v>
      </c>
      <c r="M200" s="53">
        <v>9222</v>
      </c>
      <c r="N200" s="23">
        <f t="shared" ca="1" si="15"/>
        <v>3.9642691335522812E-2</v>
      </c>
      <c r="O200" s="22">
        <f t="shared" si="18"/>
        <v>5.2425131318643833E-2</v>
      </c>
      <c r="P200" s="45"/>
      <c r="Q200" s="45"/>
      <c r="R200" s="45">
        <v>103209</v>
      </c>
      <c r="S200" s="45">
        <f t="shared" si="63"/>
        <v>2796924</v>
      </c>
      <c r="T200" s="45">
        <v>1652324</v>
      </c>
      <c r="U200" s="19">
        <f t="shared" si="46"/>
        <v>1419696</v>
      </c>
      <c r="V200" s="47"/>
      <c r="W200" s="54"/>
      <c r="X200" s="46">
        <v>41804</v>
      </c>
      <c r="Y200" s="46"/>
      <c r="Z200" s="46"/>
      <c r="AA200" s="21">
        <f t="shared" si="38"/>
        <v>29555</v>
      </c>
      <c r="AB200" s="21"/>
      <c r="AC200" s="21"/>
      <c r="AD200" s="21"/>
      <c r="AE200" s="21">
        <f t="shared" si="19"/>
        <v>6119.7185185185181</v>
      </c>
      <c r="AF200" s="24">
        <f t="shared" si="7"/>
        <v>12.023161442302733</v>
      </c>
      <c r="AG200" s="24">
        <f t="shared" si="8"/>
        <v>7.1028595010058977</v>
      </c>
      <c r="AH200" s="24">
        <f t="shared" si="9"/>
        <v>8.1306740027510322</v>
      </c>
      <c r="AI200" s="23">
        <f t="shared" si="65"/>
        <v>0.14078836838295636</v>
      </c>
      <c r="AJ200" s="23">
        <f t="shared" si="66"/>
        <v>0.12299103366604636</v>
      </c>
      <c r="AK200" s="23">
        <f t="shared" si="21"/>
        <v>1.5873847672199588E-2</v>
      </c>
      <c r="AL200" s="32">
        <f t="shared" si="22"/>
        <v>0.13940596882350684</v>
      </c>
      <c r="AM200" s="43">
        <f t="shared" si="42"/>
        <v>35335</v>
      </c>
      <c r="AN200" s="43">
        <f t="shared" si="43"/>
        <v>26054.428571428572</v>
      </c>
      <c r="AO200" s="44">
        <f t="shared" si="44"/>
        <v>1.3561993848043381</v>
      </c>
      <c r="AP200" s="55">
        <f t="shared" si="62"/>
        <v>14387.950636305317</v>
      </c>
      <c r="AQ200" s="21"/>
      <c r="AR200" s="21"/>
      <c r="AS200" s="56"/>
      <c r="AT200" s="56"/>
      <c r="AU200" s="56"/>
      <c r="AV200" s="56"/>
      <c r="AW200" s="56"/>
      <c r="AX200" s="57"/>
      <c r="AY200" s="57"/>
      <c r="AZ200" s="57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57"/>
      <c r="BN200" s="57"/>
      <c r="BO200" s="29"/>
      <c r="BP200" s="29"/>
      <c r="BQ200" s="29"/>
      <c r="BR200" s="29"/>
      <c r="BS200" s="57"/>
      <c r="BT200" s="55">
        <f t="shared" si="51"/>
        <v>26054.428571428572</v>
      </c>
      <c r="BU200" s="33">
        <f t="shared" si="52"/>
        <v>0.13940596882350684</v>
      </c>
      <c r="BV200" s="30">
        <v>7615</v>
      </c>
      <c r="BW200" s="30">
        <v>1014</v>
      </c>
      <c r="BX200" s="43">
        <f t="shared" si="53"/>
        <v>6474.8571428571431</v>
      </c>
      <c r="BY200" s="33">
        <f t="shared" si="54"/>
        <v>0.13315824031516743</v>
      </c>
      <c r="BZ200" s="33">
        <f t="shared" si="55"/>
        <v>0.18211102285764716</v>
      </c>
      <c r="CA200" s="43">
        <f t="shared" si="56"/>
        <v>21940</v>
      </c>
      <c r="CB200" s="43">
        <f t="shared" si="57"/>
        <v>2621</v>
      </c>
      <c r="CC200" s="43">
        <f t="shared" si="58"/>
        <v>19579.571428571428</v>
      </c>
      <c r="CD200" s="33">
        <f t="shared" si="59"/>
        <v>0.11946216955332725</v>
      </c>
      <c r="CE200" s="33">
        <f t="shared" si="60"/>
        <v>0.12528364111282167</v>
      </c>
      <c r="CF200" s="33">
        <f t="shared" si="31"/>
        <v>4.2505269844936619E-2</v>
      </c>
      <c r="CG200" s="27"/>
      <c r="CH200" s="27"/>
      <c r="CI200" s="27"/>
      <c r="CJ200" s="27"/>
      <c r="CK200" s="27"/>
      <c r="CL200" s="27"/>
      <c r="CM200" s="27"/>
      <c r="CN200" s="27"/>
      <c r="CO200" s="27"/>
    </row>
    <row r="201" spans="1:93" ht="13">
      <c r="A201" s="18">
        <v>44092</v>
      </c>
      <c r="B201" s="19">
        <f t="shared" si="64"/>
        <v>3891</v>
      </c>
      <c r="C201" s="52"/>
      <c r="D201" s="52"/>
      <c r="E201" s="53">
        <v>236519</v>
      </c>
      <c r="F201" s="21">
        <f t="shared" si="26"/>
        <v>56409</v>
      </c>
      <c r="G201" s="22">
        <f t="shared" si="1"/>
        <v>0.23849669582570535</v>
      </c>
      <c r="H201" s="19">
        <f t="shared" si="50"/>
        <v>4088</v>
      </c>
      <c r="I201" s="53">
        <v>170774</v>
      </c>
      <c r="J201" s="22">
        <f t="shared" si="2"/>
        <v>0.72203078822420186</v>
      </c>
      <c r="K201" s="22">
        <f t="shared" si="17"/>
        <v>0.9481650102715008</v>
      </c>
      <c r="L201" s="19">
        <f t="shared" si="36"/>
        <v>114</v>
      </c>
      <c r="M201" s="53">
        <v>9336</v>
      </c>
      <c r="N201" s="23">
        <f t="shared" ca="1" si="15"/>
        <v>3.9472515950092803E-2</v>
      </c>
      <c r="O201" s="22">
        <f t="shared" si="18"/>
        <v>5.1834989728499252E-2</v>
      </c>
      <c r="P201" s="45"/>
      <c r="Q201" s="45"/>
      <c r="R201" s="45">
        <v>104866</v>
      </c>
      <c r="S201" s="45">
        <f t="shared" si="63"/>
        <v>2841352</v>
      </c>
      <c r="T201" s="45">
        <v>1676648</v>
      </c>
      <c r="U201" s="19">
        <f t="shared" si="46"/>
        <v>1440129</v>
      </c>
      <c r="V201" s="47"/>
      <c r="W201" s="54"/>
      <c r="X201" s="46">
        <v>44428</v>
      </c>
      <c r="Y201" s="46"/>
      <c r="Z201" s="46"/>
      <c r="AA201" s="21">
        <f t="shared" si="38"/>
        <v>24324</v>
      </c>
      <c r="AB201" s="21"/>
      <c r="AC201" s="21"/>
      <c r="AD201" s="21"/>
      <c r="AE201" s="21">
        <f t="shared" si="19"/>
        <v>6209.8074074074075</v>
      </c>
      <c r="AF201" s="24">
        <f t="shared" si="7"/>
        <v>12.013208241198381</v>
      </c>
      <c r="AG201" s="24">
        <f t="shared" si="8"/>
        <v>7.0888512127989713</v>
      </c>
      <c r="AH201" s="24">
        <f t="shared" si="9"/>
        <v>6.251349267540478</v>
      </c>
      <c r="AI201" s="23">
        <f t="shared" si="65"/>
        <v>0.14106658046292364</v>
      </c>
      <c r="AJ201" s="23">
        <f t="shared" si="66"/>
        <v>0.15996546620621607</v>
      </c>
      <c r="AK201" s="23">
        <f t="shared" si="21"/>
        <v>1.672627542686177E-2</v>
      </c>
      <c r="AL201" s="32">
        <f t="shared" si="22"/>
        <v>0.14341541635829463</v>
      </c>
      <c r="AM201" s="43">
        <f t="shared" si="42"/>
        <v>37131.285714285717</v>
      </c>
      <c r="AN201" s="43">
        <f t="shared" si="43"/>
        <v>25479.428571428572</v>
      </c>
      <c r="AO201" s="44">
        <f t="shared" si="44"/>
        <v>1.457304492139317</v>
      </c>
      <c r="AP201" s="55">
        <f t="shared" si="62"/>
        <v>15039.401051828925</v>
      </c>
      <c r="AQ201" s="21"/>
      <c r="AR201" s="21"/>
      <c r="AS201" s="56"/>
      <c r="AT201" s="56"/>
      <c r="AU201" s="56"/>
      <c r="AV201" s="56"/>
      <c r="AW201" s="56"/>
      <c r="AX201" s="57"/>
      <c r="AY201" s="57"/>
      <c r="AZ201" s="57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57"/>
      <c r="BN201" s="57"/>
      <c r="BO201" s="29"/>
      <c r="BP201" s="29"/>
      <c r="BQ201" s="29"/>
      <c r="BR201" s="29"/>
      <c r="BS201" s="57"/>
      <c r="BT201" s="55">
        <f t="shared" si="51"/>
        <v>25479.428571428572</v>
      </c>
      <c r="BU201" s="33">
        <f t="shared" si="52"/>
        <v>0.14341541635829463</v>
      </c>
      <c r="BV201" s="30">
        <v>8192</v>
      </c>
      <c r="BW201" s="30">
        <v>1403</v>
      </c>
      <c r="BX201" s="43">
        <f t="shared" si="53"/>
        <v>6647.7142857142853</v>
      </c>
      <c r="BY201" s="33">
        <f t="shared" si="54"/>
        <v>0.1712646484375</v>
      </c>
      <c r="BZ201" s="33">
        <f t="shared" si="55"/>
        <v>0.18382258133837623</v>
      </c>
      <c r="CA201" s="43">
        <f t="shared" si="56"/>
        <v>16132</v>
      </c>
      <c r="CB201" s="43">
        <f t="shared" si="57"/>
        <v>2488</v>
      </c>
      <c r="CC201" s="43">
        <f t="shared" si="58"/>
        <v>18831.714285714286</v>
      </c>
      <c r="CD201" s="33">
        <f t="shared" si="59"/>
        <v>0.15422762211753038</v>
      </c>
      <c r="CE201" s="33">
        <f t="shared" si="60"/>
        <v>0.12915143147577796</v>
      </c>
      <c r="CF201" s="33">
        <f t="shared" si="31"/>
        <v>4.1100756975377802E-2</v>
      </c>
      <c r="CG201" s="27"/>
      <c r="CH201" s="27"/>
      <c r="CI201" s="27"/>
      <c r="CJ201" s="27"/>
      <c r="CK201" s="27"/>
      <c r="CL201" s="27"/>
      <c r="CM201" s="27"/>
      <c r="CN201" s="27"/>
      <c r="CO201" s="27"/>
    </row>
    <row r="202" spans="1:93" ht="13">
      <c r="A202" s="18">
        <v>44093</v>
      </c>
      <c r="B202" s="19">
        <f t="shared" si="64"/>
        <v>4168</v>
      </c>
      <c r="C202" s="52"/>
      <c r="D202" s="52"/>
      <c r="E202" s="53">
        <v>240687</v>
      </c>
      <c r="F202" s="21">
        <f t="shared" si="26"/>
        <v>56889</v>
      </c>
      <c r="G202" s="22">
        <f t="shared" si="1"/>
        <v>0.23636091687544405</v>
      </c>
      <c r="H202" s="19">
        <f t="shared" si="50"/>
        <v>3576</v>
      </c>
      <c r="I202" s="53">
        <v>174350</v>
      </c>
      <c r="J202" s="22">
        <f t="shared" si="2"/>
        <v>0.72438478189515842</v>
      </c>
      <c r="K202" s="22">
        <f t="shared" si="17"/>
        <v>0.94859574097650678</v>
      </c>
      <c r="L202" s="19">
        <f t="shared" si="36"/>
        <v>112</v>
      </c>
      <c r="M202" s="53">
        <v>9448</v>
      </c>
      <c r="N202" s="23">
        <f t="shared" ca="1" si="15"/>
        <v>3.9254301229397513E-2</v>
      </c>
      <c r="O202" s="22">
        <f t="shared" si="18"/>
        <v>5.140425902349318E-2</v>
      </c>
      <c r="P202" s="45"/>
      <c r="Q202" s="45"/>
      <c r="R202" s="45">
        <v>107863</v>
      </c>
      <c r="S202" s="45">
        <f t="shared" si="63"/>
        <v>2885895</v>
      </c>
      <c r="T202" s="45">
        <v>1698202</v>
      </c>
      <c r="U202" s="19">
        <f t="shared" si="46"/>
        <v>1457515</v>
      </c>
      <c r="V202" s="47"/>
      <c r="W202" s="54"/>
      <c r="X202" s="46">
        <f>44156+387</f>
        <v>44543</v>
      </c>
      <c r="Y202" s="46"/>
      <c r="Z202" s="46"/>
      <c r="AA202" s="21">
        <f t="shared" si="38"/>
        <v>21554</v>
      </c>
      <c r="AB202" s="21"/>
      <c r="AC202" s="21"/>
      <c r="AD202" s="21"/>
      <c r="AE202" s="21">
        <f t="shared" si="19"/>
        <v>6289.6370370370369</v>
      </c>
      <c r="AF202" s="24">
        <f t="shared" si="7"/>
        <v>11.990240436749804</v>
      </c>
      <c r="AG202" s="24">
        <f t="shared" si="8"/>
        <v>7.0556448831885392</v>
      </c>
      <c r="AH202" s="24">
        <f t="shared" si="9"/>
        <v>5.1713051823416505</v>
      </c>
      <c r="AI202" s="23">
        <f t="shared" si="65"/>
        <v>0.14173048907020483</v>
      </c>
      <c r="AJ202" s="23">
        <f t="shared" si="66"/>
        <v>0.19337477962327179</v>
      </c>
      <c r="AK202" s="23">
        <f t="shared" si="21"/>
        <v>1.7622262904882904E-2</v>
      </c>
      <c r="AL202" s="32">
        <f t="shared" si="22"/>
        <v>0.14824445104807188</v>
      </c>
      <c r="AM202" s="43">
        <f t="shared" si="42"/>
        <v>37984.428571428572</v>
      </c>
      <c r="AN202" s="43">
        <f t="shared" si="43"/>
        <v>24998.285714285714</v>
      </c>
      <c r="AO202" s="44">
        <f t="shared" si="44"/>
        <v>1.5194813358630306</v>
      </c>
      <c r="AP202" s="55">
        <f t="shared" si="62"/>
        <v>15990.091223398176</v>
      </c>
      <c r="AQ202" s="21"/>
      <c r="AR202" s="21"/>
      <c r="AS202" s="56"/>
      <c r="AT202" s="56"/>
      <c r="AU202" s="56"/>
      <c r="AV202" s="56"/>
      <c r="AW202" s="56"/>
      <c r="AX202" s="57"/>
      <c r="AY202" s="57"/>
      <c r="AZ202" s="57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57"/>
      <c r="BN202" s="57"/>
      <c r="BO202" s="29"/>
      <c r="BP202" s="29"/>
      <c r="BQ202" s="29"/>
      <c r="BR202" s="29"/>
      <c r="BS202" s="57"/>
      <c r="BT202" s="55">
        <f t="shared" si="51"/>
        <v>24998.285714285714</v>
      </c>
      <c r="BU202" s="33">
        <f t="shared" si="52"/>
        <v>0.14824445104807188</v>
      </c>
      <c r="BV202" s="30">
        <v>7182</v>
      </c>
      <c r="BW202" s="30">
        <v>932</v>
      </c>
      <c r="BX202" s="43">
        <f t="shared" si="53"/>
        <v>6581.7142857142853</v>
      </c>
      <c r="BY202" s="33">
        <f t="shared" si="54"/>
        <v>0.12976886661097187</v>
      </c>
      <c r="BZ202" s="33">
        <f t="shared" si="55"/>
        <v>0.18308300052092377</v>
      </c>
      <c r="CA202" s="43">
        <f t="shared" si="56"/>
        <v>14372</v>
      </c>
      <c r="CB202" s="43">
        <f t="shared" si="57"/>
        <v>3236</v>
      </c>
      <c r="CC202" s="43">
        <f t="shared" si="58"/>
        <v>18416.571428571428</v>
      </c>
      <c r="CD202" s="33">
        <f t="shared" si="59"/>
        <v>0.22516003339827442</v>
      </c>
      <c r="CE202" s="33">
        <f t="shared" si="60"/>
        <v>0.13579385025908344</v>
      </c>
      <c r="CF202" s="33">
        <f t="shared" si="31"/>
        <v>3.9737542491238238E-2</v>
      </c>
      <c r="CG202" s="27"/>
      <c r="CH202" s="27"/>
      <c r="CI202" s="27"/>
      <c r="CJ202" s="27"/>
      <c r="CK202" s="27"/>
      <c r="CL202" s="27"/>
      <c r="CM202" s="27"/>
      <c r="CN202" s="27"/>
      <c r="CO202" s="27"/>
    </row>
    <row r="203" spans="1:93" ht="13">
      <c r="A203" s="18">
        <v>44094</v>
      </c>
      <c r="B203" s="19">
        <f t="shared" si="64"/>
        <v>3989</v>
      </c>
      <c r="C203" s="52"/>
      <c r="D203" s="52"/>
      <c r="E203" s="53">
        <v>244676</v>
      </c>
      <c r="F203" s="21">
        <f t="shared" si="26"/>
        <v>57796</v>
      </c>
      <c r="G203" s="22">
        <f t="shared" si="1"/>
        <v>0.23621442233811243</v>
      </c>
      <c r="H203" s="19">
        <f t="shared" si="50"/>
        <v>2977</v>
      </c>
      <c r="I203" s="53">
        <v>177327</v>
      </c>
      <c r="J203" s="22">
        <f t="shared" si="2"/>
        <v>0.72474210793048766</v>
      </c>
      <c r="K203" s="22">
        <f t="shared" si="17"/>
        <v>0.94888163527397262</v>
      </c>
      <c r="L203" s="19">
        <f t="shared" si="36"/>
        <v>105</v>
      </c>
      <c r="M203" s="53">
        <v>9553</v>
      </c>
      <c r="N203" s="23">
        <f t="shared" ca="1" si="15"/>
        <v>3.9043469731399889E-2</v>
      </c>
      <c r="O203" s="22">
        <f t="shared" si="18"/>
        <v>5.1118364726027397E-2</v>
      </c>
      <c r="P203" s="45"/>
      <c r="Q203" s="45"/>
      <c r="R203" s="45">
        <v>107370</v>
      </c>
      <c r="S203" s="45">
        <f t="shared" si="63"/>
        <v>2922648</v>
      </c>
      <c r="T203" s="45">
        <v>1718175</v>
      </c>
      <c r="U203" s="19">
        <f t="shared" si="46"/>
        <v>1473499</v>
      </c>
      <c r="V203" s="47"/>
      <c r="W203" s="54"/>
      <c r="X203" s="46">
        <v>36753</v>
      </c>
      <c r="Y203" s="46"/>
      <c r="Z203" s="46"/>
      <c r="AA203" s="21">
        <f t="shared" si="38"/>
        <v>19973</v>
      </c>
      <c r="AB203" s="21"/>
      <c r="AC203" s="21"/>
      <c r="AD203" s="21"/>
      <c r="AE203" s="21">
        <f t="shared" si="19"/>
        <v>6363.6111111111113</v>
      </c>
      <c r="AF203" s="24">
        <f t="shared" si="7"/>
        <v>11.944972126403897</v>
      </c>
      <c r="AG203" s="24">
        <f t="shared" si="8"/>
        <v>7.0222457453939091</v>
      </c>
      <c r="AH203" s="24">
        <f t="shared" si="9"/>
        <v>5.0070193030834798</v>
      </c>
      <c r="AI203" s="23">
        <f t="shared" si="65"/>
        <v>0.1424045862615857</v>
      </c>
      <c r="AJ203" s="23">
        <f t="shared" si="66"/>
        <v>0.19971962148901015</v>
      </c>
      <c r="AK203" s="23">
        <f t="shared" si="21"/>
        <v>1.6573391998736947E-2</v>
      </c>
      <c r="AL203" s="32">
        <f t="shared" si="22"/>
        <v>0.15574892046699798</v>
      </c>
      <c r="AM203" s="43">
        <f t="shared" si="42"/>
        <v>38934.857142857145</v>
      </c>
      <c r="AN203" s="43">
        <f t="shared" si="43"/>
        <v>24117.571428571428</v>
      </c>
      <c r="AO203" s="44">
        <f t="shared" si="44"/>
        <v>1.6143771879424014</v>
      </c>
      <c r="AP203" s="55">
        <f t="shared" si="62"/>
        <v>16722.761590541573</v>
      </c>
      <c r="AQ203" s="21"/>
      <c r="AR203" s="21"/>
      <c r="AS203" s="56"/>
      <c r="AT203" s="56"/>
      <c r="AU203" s="56"/>
      <c r="AV203" s="56"/>
      <c r="AW203" s="56"/>
      <c r="AX203" s="57"/>
      <c r="AY203" s="57"/>
      <c r="AZ203" s="57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57"/>
      <c r="BN203" s="57"/>
      <c r="BO203" s="29"/>
      <c r="BP203" s="29"/>
      <c r="BQ203" s="29"/>
      <c r="BR203" s="29"/>
      <c r="BS203" s="57"/>
      <c r="BT203" s="55">
        <f t="shared" si="51"/>
        <v>24117.571428571428</v>
      </c>
      <c r="BU203" s="33">
        <f t="shared" si="52"/>
        <v>0.15574892046699798</v>
      </c>
      <c r="BV203" s="30">
        <v>8010</v>
      </c>
      <c r="BW203" s="30">
        <v>1079</v>
      </c>
      <c r="BX203" s="43">
        <f t="shared" si="53"/>
        <v>6790.7142857142853</v>
      </c>
      <c r="BY203" s="33">
        <f t="shared" si="54"/>
        <v>0.13470661672908865</v>
      </c>
      <c r="BZ203" s="33">
        <f t="shared" si="55"/>
        <v>0.16875986115493846</v>
      </c>
      <c r="CA203" s="43">
        <f t="shared" si="56"/>
        <v>11963</v>
      </c>
      <c r="CB203" s="43">
        <f t="shared" si="57"/>
        <v>2910</v>
      </c>
      <c r="CC203" s="43">
        <f t="shared" si="58"/>
        <v>17326.857142857141</v>
      </c>
      <c r="CD203" s="33">
        <f t="shared" si="59"/>
        <v>0.24325002089776812</v>
      </c>
      <c r="CE203" s="33">
        <f t="shared" si="60"/>
        <v>0.1506496932919992</v>
      </c>
      <c r="CF203" s="33">
        <f t="shared" si="31"/>
        <v>3.9430222956234516E-2</v>
      </c>
      <c r="CG203" s="27"/>
      <c r="CH203" s="27"/>
      <c r="CI203" s="27"/>
      <c r="CJ203" s="27"/>
      <c r="CK203" s="27"/>
      <c r="CL203" s="27"/>
      <c r="CM203" s="27"/>
      <c r="CN203" s="27"/>
      <c r="CO203" s="27"/>
    </row>
    <row r="204" spans="1:93" ht="13">
      <c r="A204" s="18">
        <v>44095</v>
      </c>
      <c r="B204" s="19">
        <f t="shared" si="64"/>
        <v>4176</v>
      </c>
      <c r="C204" s="52"/>
      <c r="D204" s="52"/>
      <c r="E204" s="53">
        <v>248852</v>
      </c>
      <c r="F204" s="21">
        <f t="shared" si="26"/>
        <v>58378</v>
      </c>
      <c r="G204" s="22">
        <f t="shared" si="1"/>
        <v>0.23458923376143251</v>
      </c>
      <c r="H204" s="19">
        <f t="shared" si="50"/>
        <v>3470</v>
      </c>
      <c r="I204" s="53">
        <v>180797</v>
      </c>
      <c r="J204" s="22">
        <f t="shared" si="2"/>
        <v>0.72652419912236987</v>
      </c>
      <c r="K204" s="22">
        <f t="shared" si="17"/>
        <v>0.9491951657444061</v>
      </c>
      <c r="L204" s="19">
        <f t="shared" si="36"/>
        <v>124</v>
      </c>
      <c r="M204" s="53">
        <v>9677</v>
      </c>
      <c r="N204" s="23">
        <f t="shared" ca="1" si="15"/>
        <v>3.8886567116197576E-2</v>
      </c>
      <c r="O204" s="22">
        <f t="shared" si="18"/>
        <v>5.0804834255593942E-2</v>
      </c>
      <c r="P204" s="45"/>
      <c r="Q204" s="45"/>
      <c r="R204" s="45">
        <v>108880</v>
      </c>
      <c r="S204" s="45">
        <f t="shared" si="63"/>
        <v>2950173</v>
      </c>
      <c r="T204" s="45">
        <v>1743000</v>
      </c>
      <c r="U204" s="19">
        <f t="shared" si="46"/>
        <v>1494148</v>
      </c>
      <c r="V204" s="54"/>
      <c r="W204" s="54"/>
      <c r="X204" s="46">
        <v>27525</v>
      </c>
      <c r="Y204" s="46"/>
      <c r="Z204" s="46"/>
      <c r="AA204" s="21">
        <f t="shared" si="38"/>
        <v>24825</v>
      </c>
      <c r="AB204" s="21"/>
      <c r="AC204" s="21"/>
      <c r="AD204" s="21"/>
      <c r="AE204" s="21">
        <f t="shared" si="19"/>
        <v>6455.5555555555557</v>
      </c>
      <c r="AF204" s="24">
        <f t="shared" si="7"/>
        <v>11.855130760451996</v>
      </c>
      <c r="AG204" s="24">
        <f t="shared" si="8"/>
        <v>7.0041631170334178</v>
      </c>
      <c r="AH204" s="24">
        <f t="shared" si="9"/>
        <v>5.9446839080459766</v>
      </c>
      <c r="AI204" s="23">
        <f t="shared" si="65"/>
        <v>0.14277223178427997</v>
      </c>
      <c r="AJ204" s="23">
        <f t="shared" si="66"/>
        <v>0.16821752265861029</v>
      </c>
      <c r="AK204" s="23">
        <f t="shared" si="21"/>
        <v>1.7067468815903479E-2</v>
      </c>
      <c r="AL204" s="32">
        <f t="shared" si="22"/>
        <v>0.15755671499812632</v>
      </c>
      <c r="AM204" s="43">
        <f t="shared" si="42"/>
        <v>39637.571428571428</v>
      </c>
      <c r="AN204" s="43">
        <f t="shared" si="43"/>
        <v>24779.285714285714</v>
      </c>
      <c r="AO204" s="44">
        <f t="shared" si="44"/>
        <v>1.5996252630365224</v>
      </c>
      <c r="AP204" s="55">
        <f t="shared" si="62"/>
        <v>17154.775128995992</v>
      </c>
      <c r="AQ204" s="21"/>
      <c r="AR204" s="21"/>
      <c r="AS204" s="56"/>
      <c r="AT204" s="56"/>
      <c r="AU204" s="56"/>
      <c r="AV204" s="56"/>
      <c r="AW204" s="56"/>
      <c r="AX204" s="57"/>
      <c r="AY204" s="57"/>
      <c r="AZ204" s="57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57"/>
      <c r="BN204" s="57"/>
      <c r="BO204" s="29"/>
      <c r="BP204" s="29"/>
      <c r="BQ204" s="29"/>
      <c r="BR204" s="29"/>
      <c r="BS204" s="57"/>
      <c r="BT204" s="55">
        <f t="shared" si="51"/>
        <v>24779.285714285714</v>
      </c>
      <c r="BU204" s="33">
        <f t="shared" si="52"/>
        <v>0.15755671499812632</v>
      </c>
      <c r="BV204" s="30">
        <v>5451</v>
      </c>
      <c r="BW204" s="30">
        <v>1227</v>
      </c>
      <c r="BX204" s="43">
        <f t="shared" si="53"/>
        <v>7021.7142857142853</v>
      </c>
      <c r="BY204" s="33">
        <f t="shared" si="54"/>
        <v>0.22509631260319207</v>
      </c>
      <c r="BZ204" s="33">
        <f t="shared" si="55"/>
        <v>0.16656494140625</v>
      </c>
      <c r="CA204" s="43">
        <f t="shared" si="56"/>
        <v>19374</v>
      </c>
      <c r="CB204" s="43">
        <f t="shared" si="57"/>
        <v>2949</v>
      </c>
      <c r="CC204" s="43">
        <f t="shared" si="58"/>
        <v>17757.571428571428</v>
      </c>
      <c r="CD204" s="33">
        <f t="shared" si="59"/>
        <v>0.15221430783524312</v>
      </c>
      <c r="CE204" s="33">
        <f t="shared" si="60"/>
        <v>0.15399467430391864</v>
      </c>
      <c r="CF204" s="33">
        <f t="shared" si="31"/>
        <v>3.8535309503051438E-2</v>
      </c>
      <c r="CG204" s="27"/>
      <c r="CH204" s="27"/>
      <c r="CI204" s="27"/>
      <c r="CJ204" s="27"/>
      <c r="CK204" s="27"/>
      <c r="CL204" s="27"/>
      <c r="CM204" s="27"/>
      <c r="CN204" s="27"/>
      <c r="CO204" s="27"/>
    </row>
    <row r="205" spans="1:93" ht="13">
      <c r="A205" s="18">
        <v>44096</v>
      </c>
      <c r="B205" s="19">
        <f t="shared" si="64"/>
        <v>4071</v>
      </c>
      <c r="C205" s="52"/>
      <c r="D205" s="52"/>
      <c r="E205" s="53">
        <v>252923</v>
      </c>
      <c r="F205" s="21">
        <f t="shared" si="26"/>
        <v>58788</v>
      </c>
      <c r="G205" s="22">
        <f t="shared" si="1"/>
        <v>0.23243437726106364</v>
      </c>
      <c r="H205" s="19">
        <f t="shared" si="50"/>
        <v>3501</v>
      </c>
      <c r="I205" s="53">
        <v>184298</v>
      </c>
      <c r="J205" s="22">
        <f t="shared" si="2"/>
        <v>0.72867236273490354</v>
      </c>
      <c r="K205" s="22">
        <f t="shared" si="17"/>
        <v>0.94932907512813247</v>
      </c>
      <c r="L205" s="19">
        <f t="shared" si="36"/>
        <v>160</v>
      </c>
      <c r="M205" s="53">
        <v>9837</v>
      </c>
      <c r="N205" s="23">
        <f t="shared" ca="1" si="15"/>
        <v>3.8893260004032849E-2</v>
      </c>
      <c r="O205" s="22">
        <f t="shared" si="18"/>
        <v>5.0670924871867515E-2</v>
      </c>
      <c r="P205" s="45"/>
      <c r="Q205" s="45"/>
      <c r="R205" s="45">
        <v>109721</v>
      </c>
      <c r="S205" s="45">
        <f t="shared" si="63"/>
        <v>2994069</v>
      </c>
      <c r="T205" s="45">
        <v>1774065</v>
      </c>
      <c r="U205" s="19">
        <f t="shared" si="46"/>
        <v>1521142</v>
      </c>
      <c r="V205" s="54"/>
      <c r="W205" s="54"/>
      <c r="X205" s="46">
        <v>43896</v>
      </c>
      <c r="Y205" s="46"/>
      <c r="Z205" s="46"/>
      <c r="AA205" s="21">
        <f t="shared" si="38"/>
        <v>31065</v>
      </c>
      <c r="AB205" s="21"/>
      <c r="AC205" s="21"/>
      <c r="AD205" s="21"/>
      <c r="AE205" s="21">
        <f t="shared" si="19"/>
        <v>6570.6111111111113</v>
      </c>
      <c r="AF205" s="24">
        <f t="shared" si="7"/>
        <v>11.837867651419602</v>
      </c>
      <c r="AG205" s="24">
        <f t="shared" si="8"/>
        <v>7.0142493960612518</v>
      </c>
      <c r="AH205" s="24">
        <f t="shared" si="9"/>
        <v>7.6308032424465733</v>
      </c>
      <c r="AI205" s="23">
        <f t="shared" si="65"/>
        <v>0.14256692962208262</v>
      </c>
      <c r="AJ205" s="23">
        <f t="shared" si="66"/>
        <v>0.13104780299372285</v>
      </c>
      <c r="AK205" s="23">
        <f t="shared" si="21"/>
        <v>1.6359121084017811E-2</v>
      </c>
      <c r="AL205" s="32">
        <f t="shared" si="22"/>
        <v>0.15325066342873156</v>
      </c>
      <c r="AM205" s="43">
        <f t="shared" si="42"/>
        <v>39817.571428571428</v>
      </c>
      <c r="AN205" s="43">
        <f t="shared" si="43"/>
        <v>26001.285714285714</v>
      </c>
      <c r="AO205" s="44">
        <f t="shared" si="44"/>
        <v>1.5313693278903791</v>
      </c>
      <c r="AP205" s="55">
        <f t="shared" si="62"/>
        <v>16814.816042063856</v>
      </c>
      <c r="AQ205" s="21"/>
      <c r="AR205" s="21"/>
      <c r="AS205" s="56"/>
      <c r="AT205" s="56"/>
      <c r="AU205" s="56"/>
      <c r="AV205" s="56"/>
      <c r="AW205" s="56"/>
      <c r="AX205" s="57"/>
      <c r="AY205" s="57"/>
      <c r="AZ205" s="57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57"/>
      <c r="BN205" s="57"/>
      <c r="BO205" s="29"/>
      <c r="BP205" s="29"/>
      <c r="BQ205" s="29"/>
      <c r="BR205" s="29"/>
      <c r="BS205" s="57"/>
      <c r="BT205" s="55">
        <f t="shared" si="51"/>
        <v>26001.285714285714</v>
      </c>
      <c r="BU205" s="33">
        <f t="shared" si="52"/>
        <v>0.15325066342873156</v>
      </c>
      <c r="BV205" s="30">
        <v>8148</v>
      </c>
      <c r="BW205" s="30">
        <v>1033</v>
      </c>
      <c r="BX205" s="43">
        <f t="shared" si="53"/>
        <v>7165.5714285714284</v>
      </c>
      <c r="BY205" s="33">
        <f t="shared" si="54"/>
        <v>0.12677957781050564</v>
      </c>
      <c r="BZ205" s="33">
        <f t="shared" si="55"/>
        <v>0.16334057696525051</v>
      </c>
      <c r="CA205" s="43">
        <f t="shared" si="56"/>
        <v>22917</v>
      </c>
      <c r="CB205" s="43">
        <f t="shared" si="57"/>
        <v>3038</v>
      </c>
      <c r="CC205" s="43">
        <f t="shared" si="58"/>
        <v>18835.714285714286</v>
      </c>
      <c r="CD205" s="33">
        <f t="shared" si="59"/>
        <v>0.13256534450407995</v>
      </c>
      <c r="CE205" s="33">
        <f t="shared" si="60"/>
        <v>0.14941221084565795</v>
      </c>
      <c r="CF205" s="33">
        <f t="shared" si="31"/>
        <v>3.8872762457668117E-2</v>
      </c>
      <c r="CG205" s="27"/>
      <c r="CH205" s="27"/>
      <c r="CI205" s="27"/>
      <c r="CJ205" s="27"/>
      <c r="CK205" s="27"/>
      <c r="CL205" s="27"/>
      <c r="CM205" s="27"/>
      <c r="CN205" s="27"/>
      <c r="CO205" s="27"/>
    </row>
    <row r="206" spans="1:93" ht="13">
      <c r="A206" s="18">
        <v>44097</v>
      </c>
      <c r="B206" s="19">
        <f t="shared" si="64"/>
        <v>4465</v>
      </c>
      <c r="C206" s="52"/>
      <c r="D206" s="52"/>
      <c r="E206" s="53">
        <v>257388</v>
      </c>
      <c r="F206" s="21">
        <f t="shared" si="26"/>
        <v>59453</v>
      </c>
      <c r="G206" s="22">
        <f t="shared" si="1"/>
        <v>0.2309859045487746</v>
      </c>
      <c r="H206" s="19">
        <f t="shared" si="50"/>
        <v>3660</v>
      </c>
      <c r="I206" s="53">
        <v>187958</v>
      </c>
      <c r="J206" s="22">
        <f t="shared" si="2"/>
        <v>0.73025160458141014</v>
      </c>
      <c r="K206" s="22">
        <f t="shared" si="17"/>
        <v>0.94959456387197816</v>
      </c>
      <c r="L206" s="19">
        <f t="shared" si="36"/>
        <v>140</v>
      </c>
      <c r="M206" s="53">
        <v>9977</v>
      </c>
      <c r="N206" s="23">
        <f t="shared" ca="1" si="15"/>
        <v>3.8762490869815223E-2</v>
      </c>
      <c r="O206" s="22">
        <f t="shared" si="18"/>
        <v>5.0405436128021827E-2</v>
      </c>
      <c r="P206" s="45"/>
      <c r="Q206" s="45"/>
      <c r="R206" s="45">
        <v>109541</v>
      </c>
      <c r="S206" s="45">
        <f t="shared" si="63"/>
        <v>3032250</v>
      </c>
      <c r="T206" s="45">
        <v>1799563</v>
      </c>
      <c r="U206" s="19">
        <f t="shared" si="46"/>
        <v>1542175</v>
      </c>
      <c r="V206" s="54"/>
      <c r="W206" s="54"/>
      <c r="X206" s="46">
        <v>38181</v>
      </c>
      <c r="Y206" s="46"/>
      <c r="Z206" s="46"/>
      <c r="AA206" s="21">
        <f t="shared" si="38"/>
        <v>25498</v>
      </c>
      <c r="AB206" s="21"/>
      <c r="AC206" s="21"/>
      <c r="AD206" s="21"/>
      <c r="AE206" s="21">
        <f t="shared" si="19"/>
        <v>6665.0481481481484</v>
      </c>
      <c r="AF206" s="24">
        <f t="shared" si="7"/>
        <v>11.780852254184344</v>
      </c>
      <c r="AG206" s="24">
        <f t="shared" si="8"/>
        <v>6.9916351966680654</v>
      </c>
      <c r="AH206" s="24">
        <f t="shared" si="9"/>
        <v>5.7106382978723405</v>
      </c>
      <c r="AI206" s="23">
        <f t="shared" si="65"/>
        <v>0.14302805736726082</v>
      </c>
      <c r="AJ206" s="23">
        <f t="shared" si="66"/>
        <v>0.17511177347242921</v>
      </c>
      <c r="AK206" s="23">
        <f t="shared" si="21"/>
        <v>1.7653594176883874E-2</v>
      </c>
      <c r="AL206" s="32">
        <f t="shared" si="22"/>
        <v>0.16061065420772197</v>
      </c>
      <c r="AM206" s="43">
        <f t="shared" si="42"/>
        <v>39590</v>
      </c>
      <c r="AN206" s="43">
        <f t="shared" si="43"/>
        <v>25256.285714285714</v>
      </c>
      <c r="AO206" s="44">
        <f t="shared" si="44"/>
        <v>1.5675305723044901</v>
      </c>
      <c r="AP206" s="55">
        <f t="shared" si="62"/>
        <v>17593.451672568073</v>
      </c>
      <c r="AQ206" s="21"/>
      <c r="AR206" s="21"/>
      <c r="AS206" s="56"/>
      <c r="AT206" s="56"/>
      <c r="AU206" s="56"/>
      <c r="AV206" s="56"/>
      <c r="AW206" s="56"/>
      <c r="AX206" s="57"/>
      <c r="AY206" s="57"/>
      <c r="AZ206" s="57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57"/>
      <c r="BN206" s="57"/>
      <c r="BO206" s="29"/>
      <c r="BP206" s="29"/>
      <c r="BQ206" s="29"/>
      <c r="BR206" s="29"/>
      <c r="BS206" s="57"/>
      <c r="BT206" s="55">
        <f t="shared" si="51"/>
        <v>25256.285714285714</v>
      </c>
      <c r="BU206" s="33">
        <f t="shared" si="52"/>
        <v>0.16061065420772197</v>
      </c>
      <c r="BV206" s="30">
        <v>7854</v>
      </c>
      <c r="BW206" s="30">
        <v>1187</v>
      </c>
      <c r="BX206" s="43">
        <f t="shared" si="53"/>
        <v>7493.1428571428569</v>
      </c>
      <c r="BY206" s="33">
        <f t="shared" si="54"/>
        <v>0.15113318054494526</v>
      </c>
      <c r="BZ206" s="33">
        <f t="shared" si="55"/>
        <v>0.15013726835964311</v>
      </c>
      <c r="CA206" s="43">
        <f t="shared" si="56"/>
        <v>17644</v>
      </c>
      <c r="CB206" s="43">
        <f t="shared" si="57"/>
        <v>3278</v>
      </c>
      <c r="CC206" s="43">
        <f t="shared" si="58"/>
        <v>17763.142857142859</v>
      </c>
      <c r="CD206" s="33">
        <f t="shared" si="59"/>
        <v>0.185785536159601</v>
      </c>
      <c r="CE206" s="33">
        <f t="shared" si="60"/>
        <v>0.16502871113541684</v>
      </c>
      <c r="CF206" s="33">
        <f t="shared" si="31"/>
        <v>3.8378782917816552E-2</v>
      </c>
      <c r="CG206" s="27"/>
      <c r="CH206" s="27"/>
      <c r="CI206" s="27"/>
      <c r="CJ206" s="27"/>
      <c r="CK206" s="27"/>
      <c r="CL206" s="27"/>
      <c r="CM206" s="27"/>
      <c r="CN206" s="27"/>
      <c r="CO206" s="27"/>
    </row>
    <row r="207" spans="1:93" ht="12.5">
      <c r="A207" s="18">
        <v>44098</v>
      </c>
      <c r="B207" s="19">
        <f t="shared" si="64"/>
        <v>4634</v>
      </c>
      <c r="C207" s="52"/>
      <c r="D207" s="52"/>
      <c r="E207" s="53">
        <v>262022</v>
      </c>
      <c r="F207" s="21">
        <f t="shared" si="26"/>
        <v>60064</v>
      </c>
      <c r="G207" s="22">
        <f t="shared" si="1"/>
        <v>0.22923265985298943</v>
      </c>
      <c r="H207" s="19">
        <f t="shared" si="50"/>
        <v>3895</v>
      </c>
      <c r="I207" s="53">
        <v>191853</v>
      </c>
      <c r="J207" s="22">
        <f t="shared" si="2"/>
        <v>0.73220187617833621</v>
      </c>
      <c r="K207" s="22">
        <f t="shared" si="17"/>
        <v>0.94996484417552163</v>
      </c>
      <c r="L207" s="19">
        <f t="shared" si="36"/>
        <v>128</v>
      </c>
      <c r="M207" s="53">
        <v>10105</v>
      </c>
      <c r="N207" s="23">
        <f t="shared" ca="1" si="15"/>
        <v>3.8565463968674385E-2</v>
      </c>
      <c r="O207" s="22">
        <f t="shared" si="18"/>
        <v>5.0035155824478358E-2</v>
      </c>
      <c r="P207" s="45"/>
      <c r="Q207" s="45"/>
      <c r="R207" s="45">
        <v>110910</v>
      </c>
      <c r="S207" s="45">
        <f t="shared" si="63"/>
        <v>3074814</v>
      </c>
      <c r="T207" s="45">
        <v>1834349</v>
      </c>
      <c r="U207" s="19">
        <f t="shared" si="46"/>
        <v>1572327</v>
      </c>
      <c r="V207" s="54"/>
      <c r="W207" s="54"/>
      <c r="X207" s="46">
        <v>42564</v>
      </c>
      <c r="Y207" s="46"/>
      <c r="Z207" s="46"/>
      <c r="AA207" s="21">
        <f t="shared" si="38"/>
        <v>34786</v>
      </c>
      <c r="AB207" s="21"/>
      <c r="AC207" s="21"/>
      <c r="AD207" s="21"/>
      <c r="AE207" s="21">
        <f t="shared" si="19"/>
        <v>6793.885185185185</v>
      </c>
      <c r="AF207" s="24">
        <f t="shared" si="7"/>
        <v>11.734945920571555</v>
      </c>
      <c r="AG207" s="24">
        <f t="shared" si="8"/>
        <v>7.0007442123180494</v>
      </c>
      <c r="AH207" s="24">
        <f t="shared" si="9"/>
        <v>7.5066896849374194</v>
      </c>
      <c r="AI207" s="23">
        <f t="shared" si="65"/>
        <v>0.1428419564652092</v>
      </c>
      <c r="AJ207" s="23">
        <f t="shared" si="66"/>
        <v>0.13321451158512046</v>
      </c>
      <c r="AK207" s="23">
        <f t="shared" si="21"/>
        <v>1.8003947347972709E-2</v>
      </c>
      <c r="AL207" s="32">
        <f t="shared" si="22"/>
        <v>0.16148331273176761</v>
      </c>
      <c r="AM207" s="43">
        <f t="shared" si="42"/>
        <v>39698.571428571428</v>
      </c>
      <c r="AN207" s="43">
        <f t="shared" si="43"/>
        <v>26003.571428571428</v>
      </c>
      <c r="AO207" s="44">
        <f t="shared" si="44"/>
        <v>1.526658426040379</v>
      </c>
      <c r="AP207" s="55">
        <f t="shared" si="62"/>
        <v>17910.114215080346</v>
      </c>
      <c r="AQ207" s="21"/>
      <c r="AR207" s="21"/>
      <c r="AS207" s="56"/>
      <c r="AT207" s="56"/>
      <c r="AU207" s="56"/>
      <c r="AV207" s="56"/>
      <c r="AW207" s="56"/>
      <c r="AX207" s="57"/>
      <c r="AY207" s="57"/>
      <c r="AZ207" s="57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57"/>
      <c r="BN207" s="57"/>
      <c r="BO207" s="29"/>
      <c r="BP207" s="29"/>
      <c r="BQ207" s="29"/>
      <c r="BR207" s="29"/>
      <c r="BS207" s="57"/>
      <c r="BT207" s="55">
        <f t="shared" si="51"/>
        <v>26003.571428571428</v>
      </c>
      <c r="BU207" s="33">
        <f t="shared" si="52"/>
        <v>0.16148331273176761</v>
      </c>
      <c r="BV207" s="58">
        <v>7618</v>
      </c>
      <c r="BW207" s="58">
        <v>1305</v>
      </c>
      <c r="BX207" s="43">
        <f t="shared" si="53"/>
        <v>7493.5714285714284</v>
      </c>
      <c r="BY207" s="33">
        <f t="shared" si="54"/>
        <v>0.17130480441060647</v>
      </c>
      <c r="BZ207" s="33">
        <f t="shared" si="55"/>
        <v>0.15567629396625679</v>
      </c>
      <c r="CA207" s="43">
        <f t="shared" si="56"/>
        <v>27168</v>
      </c>
      <c r="CB207" s="43">
        <f t="shared" si="57"/>
        <v>3329</v>
      </c>
      <c r="CC207" s="43">
        <f t="shared" si="58"/>
        <v>18510</v>
      </c>
      <c r="CD207" s="33">
        <f t="shared" si="59"/>
        <v>0.12253386336866902</v>
      </c>
      <c r="CE207" s="33">
        <f t="shared" si="60"/>
        <v>0.163834220884464</v>
      </c>
      <c r="CF207" s="33">
        <f t="shared" si="31"/>
        <v>3.7187380195295765E-2</v>
      </c>
      <c r="CG207" s="27"/>
      <c r="CH207" s="27"/>
      <c r="CI207" s="27"/>
      <c r="CJ207" s="27"/>
      <c r="CK207" s="27"/>
      <c r="CL207" s="27"/>
      <c r="CM207" s="27"/>
      <c r="CN207" s="27"/>
      <c r="CO207" s="27"/>
    </row>
    <row r="208" spans="1:93" ht="12.5">
      <c r="A208" s="18">
        <v>44099</v>
      </c>
      <c r="B208" s="19">
        <f t="shared" si="64"/>
        <v>4823</v>
      </c>
      <c r="C208" s="52"/>
      <c r="D208" s="52"/>
      <c r="E208" s="53">
        <v>266845</v>
      </c>
      <c r="F208" s="21">
        <f t="shared" si="26"/>
        <v>60431</v>
      </c>
      <c r="G208" s="22">
        <f t="shared" si="1"/>
        <v>0.22646480166388727</v>
      </c>
      <c r="H208" s="19">
        <f t="shared" si="50"/>
        <v>4343</v>
      </c>
      <c r="I208" s="53">
        <v>196196</v>
      </c>
      <c r="J208" s="22">
        <f t="shared" si="2"/>
        <v>0.73524330603908639</v>
      </c>
      <c r="K208" s="22">
        <f t="shared" si="17"/>
        <v>0.95049754377125584</v>
      </c>
      <c r="L208" s="19">
        <f t="shared" si="36"/>
        <v>113</v>
      </c>
      <c r="M208" s="53">
        <v>10218</v>
      </c>
      <c r="N208" s="23">
        <f t="shared" ca="1" si="15"/>
        <v>3.8291892297026363E-2</v>
      </c>
      <c r="O208" s="22">
        <f t="shared" si="18"/>
        <v>4.9502456228744177E-2</v>
      </c>
      <c r="P208" s="45"/>
      <c r="Q208" s="45"/>
      <c r="R208" s="45">
        <v>112082</v>
      </c>
      <c r="S208" s="45">
        <f t="shared" si="63"/>
        <v>3120947</v>
      </c>
      <c r="T208" s="45">
        <v>1860768</v>
      </c>
      <c r="U208" s="19">
        <f t="shared" si="46"/>
        <v>1593923</v>
      </c>
      <c r="V208" s="54"/>
      <c r="W208" s="54"/>
      <c r="X208" s="46">
        <v>46133</v>
      </c>
      <c r="Y208" s="46"/>
      <c r="Z208" s="46"/>
      <c r="AA208" s="21">
        <f t="shared" si="38"/>
        <v>26419</v>
      </c>
      <c r="AB208" s="21"/>
      <c r="AC208" s="21"/>
      <c r="AD208" s="21"/>
      <c r="AE208" s="21">
        <f t="shared" si="19"/>
        <v>6891.7333333333336</v>
      </c>
      <c r="AF208" s="24">
        <f t="shared" si="7"/>
        <v>11.695729730742565</v>
      </c>
      <c r="AG208" s="24">
        <f t="shared" si="8"/>
        <v>6.9732166613577169</v>
      </c>
      <c r="AH208" s="24">
        <f t="shared" si="9"/>
        <v>5.4777109682770062</v>
      </c>
      <c r="AI208" s="23">
        <f t="shared" si="65"/>
        <v>0.14340584102908047</v>
      </c>
      <c r="AJ208" s="23">
        <f t="shared" si="66"/>
        <v>0.18255800749460616</v>
      </c>
      <c r="AK208" s="23">
        <f t="shared" si="21"/>
        <v>1.8406851333094169E-2</v>
      </c>
      <c r="AL208" s="32">
        <f t="shared" si="22"/>
        <v>0.16470779926135129</v>
      </c>
      <c r="AM208" s="43">
        <f t="shared" si="42"/>
        <v>39942.142857142855</v>
      </c>
      <c r="AN208" s="43">
        <f t="shared" si="43"/>
        <v>26302.857142857141</v>
      </c>
      <c r="AO208" s="44">
        <f t="shared" si="44"/>
        <v>1.518547686291549</v>
      </c>
      <c r="AP208" s="55">
        <f t="shared" si="62"/>
        <v>18460.779556810776</v>
      </c>
      <c r="AQ208" s="21"/>
      <c r="AR208" s="21"/>
      <c r="AS208" s="56"/>
      <c r="AT208" s="56"/>
      <c r="AU208" s="56"/>
      <c r="AV208" s="56"/>
      <c r="AW208" s="56"/>
      <c r="AX208" s="57"/>
      <c r="AY208" s="57"/>
      <c r="AZ208" s="57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57"/>
      <c r="BN208" s="57"/>
      <c r="BO208" s="29"/>
      <c r="BP208" s="29"/>
      <c r="BQ208" s="29"/>
      <c r="BR208" s="29"/>
      <c r="BS208" s="57"/>
      <c r="BT208" s="55">
        <f t="shared" si="51"/>
        <v>26302.857142857141</v>
      </c>
      <c r="BU208" s="33">
        <f t="shared" si="52"/>
        <v>0.16470779926135129</v>
      </c>
      <c r="BV208" s="58">
        <v>8144</v>
      </c>
      <c r="BW208" s="58">
        <v>1289</v>
      </c>
      <c r="BX208" s="43">
        <f t="shared" si="53"/>
        <v>7486.7142857142853</v>
      </c>
      <c r="BY208" s="33">
        <f t="shared" si="54"/>
        <v>0.15827603143418467</v>
      </c>
      <c r="BZ208" s="33">
        <f t="shared" si="55"/>
        <v>0.15364359722937776</v>
      </c>
      <c r="CA208" s="43">
        <f t="shared" si="56"/>
        <v>18275</v>
      </c>
      <c r="CB208" s="43">
        <f t="shared" si="57"/>
        <v>3534</v>
      </c>
      <c r="CC208" s="43">
        <f t="shared" si="58"/>
        <v>18816.142857142859</v>
      </c>
      <c r="CD208" s="33">
        <f t="shared" si="59"/>
        <v>0.19337893296853625</v>
      </c>
      <c r="CE208" s="33">
        <f t="shared" si="60"/>
        <v>0.16911011061930106</v>
      </c>
      <c r="CF208" s="33">
        <f t="shared" si="31"/>
        <v>3.6407925357228303E-2</v>
      </c>
      <c r="CG208" s="27"/>
      <c r="CH208" s="27"/>
      <c r="CI208" s="27"/>
      <c r="CJ208" s="27"/>
      <c r="CK208" s="27"/>
      <c r="CL208" s="27"/>
      <c r="CM208" s="27"/>
      <c r="CN208" s="27"/>
      <c r="CO208" s="27"/>
    </row>
    <row r="209" spans="1:93" ht="12.5">
      <c r="A209" s="18">
        <v>44100</v>
      </c>
      <c r="B209" s="19">
        <f t="shared" si="64"/>
        <v>4494</v>
      </c>
      <c r="C209" s="52"/>
      <c r="D209" s="52"/>
      <c r="E209" s="53">
        <v>271339</v>
      </c>
      <c r="F209" s="21">
        <f t="shared" si="26"/>
        <v>61628</v>
      </c>
      <c r="G209" s="22">
        <f t="shared" si="1"/>
        <v>0.22712547772343822</v>
      </c>
      <c r="H209" s="19">
        <f t="shared" si="50"/>
        <v>3207</v>
      </c>
      <c r="I209" s="53">
        <v>199403</v>
      </c>
      <c r="J209" s="22">
        <f t="shared" si="2"/>
        <v>0.7348851436763606</v>
      </c>
      <c r="K209" s="22">
        <f t="shared" si="17"/>
        <v>0.95084664133021157</v>
      </c>
      <c r="L209" s="19">
        <f t="shared" si="36"/>
        <v>90</v>
      </c>
      <c r="M209" s="53">
        <v>10308</v>
      </c>
      <c r="N209" s="23">
        <f t="shared" ca="1" si="15"/>
        <v>3.7989378600201226E-2</v>
      </c>
      <c r="O209" s="22">
        <f t="shared" si="18"/>
        <v>4.915335866978842E-2</v>
      </c>
      <c r="P209" s="45"/>
      <c r="Q209" s="45"/>
      <c r="R209" s="45">
        <v>119379</v>
      </c>
      <c r="S209" s="45">
        <f t="shared" si="63"/>
        <v>3169783</v>
      </c>
      <c r="T209" s="45">
        <v>1886426</v>
      </c>
      <c r="U209" s="19">
        <f t="shared" si="46"/>
        <v>1615087</v>
      </c>
      <c r="V209" s="54"/>
      <c r="W209" s="54"/>
      <c r="X209" s="46">
        <v>48836</v>
      </c>
      <c r="Y209" s="46"/>
      <c r="Z209" s="46"/>
      <c r="AA209" s="21">
        <f t="shared" si="38"/>
        <v>25658</v>
      </c>
      <c r="AB209" s="21"/>
      <c r="AC209" s="21"/>
      <c r="AD209" s="21"/>
      <c r="AE209" s="21">
        <f t="shared" si="19"/>
        <v>6986.7629629629628</v>
      </c>
      <c r="AF209" s="24">
        <f t="shared" si="7"/>
        <v>11.682002955712226</v>
      </c>
      <c r="AG209" s="24">
        <f t="shared" si="8"/>
        <v>6.9522847802932866</v>
      </c>
      <c r="AH209" s="24">
        <f t="shared" si="9"/>
        <v>5.7093902981753448</v>
      </c>
      <c r="AI209" s="23">
        <f t="shared" si="65"/>
        <v>0.14383760613986449</v>
      </c>
      <c r="AJ209" s="23">
        <f t="shared" si="66"/>
        <v>0.17515005066645881</v>
      </c>
      <c r="AK209" s="23">
        <f t="shared" si="21"/>
        <v>1.6841237422473721E-2</v>
      </c>
      <c r="AL209" s="32">
        <f t="shared" si="22"/>
        <v>0.16284852091125468</v>
      </c>
      <c r="AM209" s="43">
        <f t="shared" si="42"/>
        <v>40555.428571428572</v>
      </c>
      <c r="AN209" s="43">
        <f t="shared" si="43"/>
        <v>26889.142857142859</v>
      </c>
      <c r="AO209" s="44">
        <f t="shared" si="44"/>
        <v>1.5082454947296837</v>
      </c>
      <c r="AP209" s="55">
        <f t="shared" si="62"/>
        <v>19440.693577864673</v>
      </c>
      <c r="AQ209" s="21"/>
      <c r="AR209" s="21"/>
      <c r="AS209" s="56"/>
      <c r="AT209" s="56"/>
      <c r="AU209" s="56"/>
      <c r="AV209" s="56"/>
      <c r="AW209" s="56"/>
      <c r="AX209" s="57"/>
      <c r="AY209" s="57"/>
      <c r="AZ209" s="57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57"/>
      <c r="BN209" s="57"/>
      <c r="BO209" s="29"/>
      <c r="BP209" s="29"/>
      <c r="BQ209" s="29"/>
      <c r="BR209" s="29"/>
      <c r="BS209" s="57"/>
      <c r="BT209" s="55">
        <f t="shared" si="51"/>
        <v>26889.142857142859</v>
      </c>
      <c r="BU209" s="33">
        <f t="shared" si="52"/>
        <v>0.16284852091125468</v>
      </c>
      <c r="BV209" s="58">
        <v>8289</v>
      </c>
      <c r="BW209" s="58">
        <v>1257</v>
      </c>
      <c r="BX209" s="43">
        <f t="shared" si="53"/>
        <v>7644.8571428571431</v>
      </c>
      <c r="BY209" s="33">
        <f t="shared" si="54"/>
        <v>0.15164676076728195</v>
      </c>
      <c r="BZ209" s="33">
        <f t="shared" si="55"/>
        <v>0.15653847591284523</v>
      </c>
      <c r="CA209" s="43">
        <f t="shared" si="56"/>
        <v>17369</v>
      </c>
      <c r="CB209" s="43">
        <f t="shared" si="57"/>
        <v>3237</v>
      </c>
      <c r="CC209" s="43">
        <f t="shared" si="58"/>
        <v>19244.285714285714</v>
      </c>
      <c r="CD209" s="33">
        <f t="shared" si="59"/>
        <v>0.18636651505555876</v>
      </c>
      <c r="CE209" s="33">
        <f t="shared" si="60"/>
        <v>0.16535520748274071</v>
      </c>
      <c r="CF209" s="33">
        <f t="shared" si="31"/>
        <v>3.5317925231654064E-2</v>
      </c>
      <c r="CG209" s="27"/>
      <c r="CH209" s="27"/>
      <c r="CI209" s="27"/>
      <c r="CJ209" s="27"/>
      <c r="CK209" s="27"/>
      <c r="CL209" s="27"/>
      <c r="CM209" s="27"/>
      <c r="CN209" s="27"/>
      <c r="CO209" s="27"/>
    </row>
    <row r="210" spans="1:93" ht="12.5">
      <c r="A210" s="18">
        <v>44101</v>
      </c>
      <c r="B210" s="19">
        <f t="shared" si="64"/>
        <v>3874</v>
      </c>
      <c r="C210" s="52"/>
      <c r="D210" s="52"/>
      <c r="E210" s="53">
        <v>275213</v>
      </c>
      <c r="F210" s="21">
        <f t="shared" si="26"/>
        <v>61813</v>
      </c>
      <c r="G210" s="22">
        <f t="shared" si="1"/>
        <v>0.22460058209459582</v>
      </c>
      <c r="H210" s="19">
        <f t="shared" si="50"/>
        <v>3611</v>
      </c>
      <c r="I210" s="53">
        <v>203014</v>
      </c>
      <c r="J210" s="22">
        <f t="shared" si="2"/>
        <v>0.73766137500772133</v>
      </c>
      <c r="K210" s="22">
        <f t="shared" si="17"/>
        <v>0.95133083411433927</v>
      </c>
      <c r="L210" s="19">
        <f t="shared" si="36"/>
        <v>78</v>
      </c>
      <c r="M210" s="53">
        <v>10386</v>
      </c>
      <c r="N210" s="23">
        <f t="shared" ca="1" si="15"/>
        <v>3.7738042897682886E-2</v>
      </c>
      <c r="O210" s="22">
        <f t="shared" si="18"/>
        <v>4.8669165885660733E-2</v>
      </c>
      <c r="P210" s="45"/>
      <c r="Q210" s="45"/>
      <c r="R210" s="45">
        <v>129553</v>
      </c>
      <c r="S210" s="45">
        <f t="shared" si="63"/>
        <v>3207055</v>
      </c>
      <c r="T210" s="45">
        <v>1907226</v>
      </c>
      <c r="U210" s="19">
        <f t="shared" si="46"/>
        <v>1632013</v>
      </c>
      <c r="V210" s="54"/>
      <c r="W210" s="54"/>
      <c r="X210" s="46">
        <v>37272</v>
      </c>
      <c r="Y210" s="46"/>
      <c r="Z210" s="46"/>
      <c r="AA210" s="21">
        <f t="shared" si="38"/>
        <v>20800</v>
      </c>
      <c r="AB210" s="21"/>
      <c r="AC210" s="21"/>
      <c r="AD210" s="21"/>
      <c r="AE210" s="21">
        <f t="shared" si="19"/>
        <v>7063.8</v>
      </c>
      <c r="AF210" s="24">
        <f t="shared" si="7"/>
        <v>11.652992409515539</v>
      </c>
      <c r="AG210" s="24">
        <f t="shared" si="8"/>
        <v>6.9299996729805642</v>
      </c>
      <c r="AH210" s="24">
        <f t="shared" si="9"/>
        <v>5.3691275167785237</v>
      </c>
      <c r="AI210" s="23">
        <f t="shared" si="65"/>
        <v>0.14430015110951716</v>
      </c>
      <c r="AJ210" s="23">
        <f t="shared" si="66"/>
        <v>0.18625</v>
      </c>
      <c r="AK210" s="23">
        <f t="shared" si="21"/>
        <v>1.4277343102171085E-2</v>
      </c>
      <c r="AL210" s="32">
        <f t="shared" si="22"/>
        <v>0.16152784169351128</v>
      </c>
      <c r="AM210" s="43">
        <f t="shared" si="42"/>
        <v>40629.571428571428</v>
      </c>
      <c r="AN210" s="43">
        <f t="shared" si="43"/>
        <v>27007.285714285714</v>
      </c>
      <c r="AO210" s="44">
        <f t="shared" si="44"/>
        <v>1.5043929944829701</v>
      </c>
      <c r="AP210" s="55">
        <f t="shared" si="62"/>
        <v>20926.416474919468</v>
      </c>
      <c r="AQ210" s="21"/>
      <c r="AR210" s="21"/>
      <c r="AS210" s="56"/>
      <c r="AT210" s="56"/>
      <c r="AU210" s="56"/>
      <c r="AV210" s="56"/>
      <c r="AW210" s="56"/>
      <c r="AX210" s="57"/>
      <c r="AY210" s="57"/>
      <c r="AZ210" s="57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57"/>
      <c r="BN210" s="57"/>
      <c r="BO210" s="29"/>
      <c r="BP210" s="29"/>
      <c r="BQ210" s="29"/>
      <c r="BR210" s="29"/>
      <c r="BS210" s="57"/>
      <c r="BT210" s="55">
        <f t="shared" si="51"/>
        <v>27007.285714285714</v>
      </c>
      <c r="BU210" s="33">
        <f t="shared" si="52"/>
        <v>0.16152784169351128</v>
      </c>
      <c r="BV210" s="58">
        <v>8917</v>
      </c>
      <c r="BW210" s="58">
        <v>1186</v>
      </c>
      <c r="BX210" s="43">
        <f t="shared" si="53"/>
        <v>7774.4285714285716</v>
      </c>
      <c r="BY210" s="33">
        <f t="shared" si="54"/>
        <v>0.13300437366827408</v>
      </c>
      <c r="BZ210" s="33">
        <f t="shared" si="55"/>
        <v>0.15589570202679112</v>
      </c>
      <c r="CA210" s="43">
        <f t="shared" si="56"/>
        <v>11883</v>
      </c>
      <c r="CB210" s="43">
        <f t="shared" si="57"/>
        <v>2688</v>
      </c>
      <c r="CC210" s="43">
        <f t="shared" si="58"/>
        <v>19232.857142857141</v>
      </c>
      <c r="CD210" s="33">
        <f t="shared" si="59"/>
        <v>0.22620550366069175</v>
      </c>
      <c r="CE210" s="33">
        <f t="shared" si="60"/>
        <v>0.16380450122558121</v>
      </c>
      <c r="CF210" s="33">
        <f t="shared" si="31"/>
        <v>3.4642946421131575E-2</v>
      </c>
      <c r="CG210" s="27"/>
      <c r="CH210" s="27"/>
      <c r="CI210" s="27"/>
      <c r="CJ210" s="27"/>
      <c r="CK210" s="27"/>
      <c r="CL210" s="27"/>
      <c r="CM210" s="27"/>
      <c r="CN210" s="27"/>
      <c r="CO210" s="27"/>
    </row>
    <row r="211" spans="1:93" ht="12.5">
      <c r="A211" s="18">
        <v>44102</v>
      </c>
      <c r="B211" s="19">
        <f t="shared" si="64"/>
        <v>3509</v>
      </c>
      <c r="C211" s="52"/>
      <c r="D211" s="52"/>
      <c r="E211" s="53">
        <v>278722</v>
      </c>
      <c r="F211" s="21">
        <f t="shared" si="26"/>
        <v>61379</v>
      </c>
      <c r="G211" s="22">
        <f t="shared" si="1"/>
        <v>0.22021584230882385</v>
      </c>
      <c r="H211" s="19">
        <f t="shared" si="50"/>
        <v>3856</v>
      </c>
      <c r="I211" s="53">
        <v>206870</v>
      </c>
      <c r="J211" s="22">
        <f t="shared" si="2"/>
        <v>0.74220908288545573</v>
      </c>
      <c r="K211" s="22">
        <f t="shared" si="17"/>
        <v>0.95181349295813533</v>
      </c>
      <c r="L211" s="19">
        <f t="shared" si="36"/>
        <v>87</v>
      </c>
      <c r="M211" s="53">
        <v>10473</v>
      </c>
      <c r="N211" s="23">
        <f t="shared" ca="1" si="15"/>
        <v>3.7575074805720393E-2</v>
      </c>
      <c r="O211" s="22">
        <f t="shared" si="18"/>
        <v>4.8186507041864703E-2</v>
      </c>
      <c r="P211" s="45"/>
      <c r="Q211" s="45"/>
      <c r="R211" s="45">
        <v>131361</v>
      </c>
      <c r="S211" s="45">
        <f t="shared" si="63"/>
        <v>3239244</v>
      </c>
      <c r="T211" s="45">
        <v>1934863</v>
      </c>
      <c r="U211" s="19">
        <f t="shared" si="46"/>
        <v>1656141</v>
      </c>
      <c r="V211" s="54"/>
      <c r="W211" s="54"/>
      <c r="X211" s="46">
        <v>32189</v>
      </c>
      <c r="Y211" s="46"/>
      <c r="Z211" s="46"/>
      <c r="AA211" s="21">
        <f t="shared" si="38"/>
        <v>27637</v>
      </c>
      <c r="AB211" s="21"/>
      <c r="AC211" s="21"/>
      <c r="AD211" s="21"/>
      <c r="AE211" s="21">
        <f t="shared" si="19"/>
        <v>7166.1592592592597</v>
      </c>
      <c r="AF211" s="24">
        <f t="shared" si="7"/>
        <v>11.621773666951299</v>
      </c>
      <c r="AG211" s="24">
        <f t="shared" si="8"/>
        <v>6.9419098600038751</v>
      </c>
      <c r="AH211" s="24">
        <f t="shared" si="9"/>
        <v>7.8760330578512399</v>
      </c>
      <c r="AI211" s="23">
        <f t="shared" si="65"/>
        <v>0.14405257633227778</v>
      </c>
      <c r="AJ211" s="23">
        <f t="shared" si="66"/>
        <v>0.12696747114375656</v>
      </c>
      <c r="AK211" s="23">
        <f t="shared" si="21"/>
        <v>1.2750124449063089E-2</v>
      </c>
      <c r="AL211" s="32">
        <f t="shared" si="22"/>
        <v>0.15568400369013308</v>
      </c>
      <c r="AM211" s="43">
        <f t="shared" si="42"/>
        <v>41295.857142857145</v>
      </c>
      <c r="AN211" s="43">
        <f t="shared" si="43"/>
        <v>27409</v>
      </c>
      <c r="AO211" s="44">
        <f t="shared" si="44"/>
        <v>1.5066531848245885</v>
      </c>
      <c r="AP211" s="55">
        <f t="shared" si="62"/>
        <v>20450.806408739572</v>
      </c>
      <c r="AQ211" s="21"/>
      <c r="AR211" s="21"/>
      <c r="AS211" s="56"/>
      <c r="AT211" s="56"/>
      <c r="AU211" s="56"/>
      <c r="AV211" s="56"/>
      <c r="AW211" s="56"/>
      <c r="AX211" s="57"/>
      <c r="AY211" s="57"/>
      <c r="AZ211" s="57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57"/>
      <c r="BN211" s="57"/>
      <c r="BO211" s="29"/>
      <c r="BP211" s="29"/>
      <c r="BQ211" s="29"/>
      <c r="BR211" s="29"/>
      <c r="BS211" s="57"/>
      <c r="BT211" s="55">
        <f t="shared" si="51"/>
        <v>27409</v>
      </c>
      <c r="BU211" s="33">
        <f t="shared" si="52"/>
        <v>0.15568400369013308</v>
      </c>
      <c r="BV211" s="58">
        <v>5122</v>
      </c>
      <c r="BW211" s="58">
        <v>807</v>
      </c>
      <c r="BX211" s="43">
        <f t="shared" si="53"/>
        <v>7727.4285714285716</v>
      </c>
      <c r="BY211" s="33">
        <f t="shared" si="54"/>
        <v>0.15755564232721594</v>
      </c>
      <c r="BZ211" s="33">
        <f t="shared" si="55"/>
        <v>0.14907934629889819</v>
      </c>
      <c r="CA211" s="43">
        <f t="shared" si="56"/>
        <v>22515</v>
      </c>
      <c r="CB211" s="43">
        <f t="shared" si="57"/>
        <v>2702</v>
      </c>
      <c r="CC211" s="43">
        <f t="shared" si="58"/>
        <v>19681.571428571428</v>
      </c>
      <c r="CD211" s="33">
        <f t="shared" si="59"/>
        <v>0.12000888296691095</v>
      </c>
      <c r="CE211" s="33">
        <f t="shared" si="60"/>
        <v>0.15827714105290663</v>
      </c>
      <c r="CF211" s="33">
        <f t="shared" si="31"/>
        <v>3.3673785205818631E-2</v>
      </c>
      <c r="CG211" s="27"/>
      <c r="CH211" s="27"/>
      <c r="CI211" s="27"/>
      <c r="CJ211" s="27"/>
      <c r="CK211" s="27"/>
      <c r="CL211" s="27"/>
      <c r="CM211" s="27"/>
      <c r="CN211" s="27"/>
      <c r="CO211" s="27"/>
    </row>
    <row r="212" spans="1:93" ht="12.5">
      <c r="A212" s="18">
        <v>44103</v>
      </c>
      <c r="B212" s="19">
        <f t="shared" si="64"/>
        <v>4002</v>
      </c>
      <c r="C212" s="52"/>
      <c r="D212" s="52"/>
      <c r="E212" s="53">
        <v>282724</v>
      </c>
      <c r="F212" s="21">
        <f t="shared" si="26"/>
        <v>61686</v>
      </c>
      <c r="G212" s="22">
        <f t="shared" si="1"/>
        <v>0.21818451917771395</v>
      </c>
      <c r="H212" s="19">
        <f t="shared" si="50"/>
        <v>3567</v>
      </c>
      <c r="I212" s="53">
        <v>210437</v>
      </c>
      <c r="J212" s="22">
        <f t="shared" si="2"/>
        <v>0.74431954839348624</v>
      </c>
      <c r="K212" s="22">
        <f t="shared" si="17"/>
        <v>0.95203992073761068</v>
      </c>
      <c r="L212" s="19">
        <f t="shared" si="36"/>
        <v>128</v>
      </c>
      <c r="M212" s="53">
        <v>10601</v>
      </c>
      <c r="N212" s="23">
        <f t="shared" ca="1" si="15"/>
        <v>3.7495932428799818E-2</v>
      </c>
      <c r="O212" s="22">
        <f t="shared" si="18"/>
        <v>4.7960079262389273E-2</v>
      </c>
      <c r="P212" s="45"/>
      <c r="Q212" s="45"/>
      <c r="R212" s="45">
        <v>132496</v>
      </c>
      <c r="S212" s="45">
        <f t="shared" si="63"/>
        <v>3276402</v>
      </c>
      <c r="T212" s="45">
        <v>1962754</v>
      </c>
      <c r="U212" s="19">
        <f t="shared" si="46"/>
        <v>1680030</v>
      </c>
      <c r="V212" s="54"/>
      <c r="W212" s="54"/>
      <c r="X212" s="46">
        <v>37158</v>
      </c>
      <c r="Y212" s="46"/>
      <c r="Z212" s="46"/>
      <c r="AA212" s="21">
        <f t="shared" si="38"/>
        <v>27891</v>
      </c>
      <c r="AB212" s="21"/>
      <c r="AC212" s="21"/>
      <c r="AD212" s="21"/>
      <c r="AE212" s="21">
        <f t="shared" si="19"/>
        <v>7269.4592592592589</v>
      </c>
      <c r="AF212" s="24">
        <f t="shared" si="7"/>
        <v>11.588694274274557</v>
      </c>
      <c r="AG212" s="24">
        <f t="shared" si="8"/>
        <v>6.9422970812523879</v>
      </c>
      <c r="AH212" s="24">
        <f t="shared" si="9"/>
        <v>6.9692653673163418</v>
      </c>
      <c r="AI212" s="23">
        <f t="shared" si="65"/>
        <v>0.14404454149628532</v>
      </c>
      <c r="AJ212" s="23">
        <f t="shared" si="66"/>
        <v>0.14348714639130902</v>
      </c>
      <c r="AK212" s="23">
        <f t="shared" si="21"/>
        <v>1.4358392950682041E-2</v>
      </c>
      <c r="AL212" s="32">
        <f t="shared" si="22"/>
        <v>0.15793713465013859</v>
      </c>
      <c r="AM212" s="43">
        <f t="shared" si="42"/>
        <v>40333.285714285717</v>
      </c>
      <c r="AN212" s="43">
        <f t="shared" si="43"/>
        <v>26955.571428571428</v>
      </c>
      <c r="AO212" s="44">
        <f t="shared" si="44"/>
        <v>1.4962875419340822</v>
      </c>
      <c r="AP212" s="55">
        <f t="shared" si="62"/>
        <v>20926.038592604764</v>
      </c>
      <c r="AQ212" s="21"/>
      <c r="AR212" s="21"/>
      <c r="AS212" s="56"/>
      <c r="AT212" s="56"/>
      <c r="AU212" s="56"/>
      <c r="AV212" s="56"/>
      <c r="AW212" s="56"/>
      <c r="AX212" s="57"/>
      <c r="AY212" s="57"/>
      <c r="AZ212" s="57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57"/>
      <c r="BN212" s="57"/>
      <c r="BO212" s="29"/>
      <c r="BP212" s="29"/>
      <c r="BQ212" s="29"/>
      <c r="BR212" s="29"/>
      <c r="BS212" s="57"/>
      <c r="BT212" s="55">
        <f t="shared" si="51"/>
        <v>26955.571428571428</v>
      </c>
      <c r="BU212" s="33">
        <f t="shared" si="52"/>
        <v>0.15793713465013859</v>
      </c>
      <c r="BV212" s="58">
        <v>8328</v>
      </c>
      <c r="BW212" s="58">
        <v>1132</v>
      </c>
      <c r="BX212" s="43">
        <f t="shared" si="53"/>
        <v>7753.1428571428569</v>
      </c>
      <c r="BY212" s="33">
        <f t="shared" si="54"/>
        <v>0.13592699327569643</v>
      </c>
      <c r="BZ212" s="33">
        <f t="shared" si="55"/>
        <v>0.15040905070754718</v>
      </c>
      <c r="CA212" s="43">
        <f t="shared" si="56"/>
        <v>19563</v>
      </c>
      <c r="CB212" s="43">
        <f t="shared" si="57"/>
        <v>2870</v>
      </c>
      <c r="CC212" s="43">
        <f t="shared" si="58"/>
        <v>19202.428571428572</v>
      </c>
      <c r="CD212" s="33">
        <f t="shared" si="59"/>
        <v>0.14670551551398048</v>
      </c>
      <c r="CE212" s="33">
        <f t="shared" si="60"/>
        <v>0.1609766621781471</v>
      </c>
      <c r="CF212" s="33">
        <f t="shared" si="31"/>
        <v>3.3136190553350077E-2</v>
      </c>
      <c r="CG212" s="27"/>
      <c r="CH212" s="27"/>
      <c r="CI212" s="27"/>
      <c r="CJ212" s="27"/>
      <c r="CK212" s="27"/>
      <c r="CL212" s="27"/>
      <c r="CM212" s="27"/>
      <c r="CN212" s="27"/>
      <c r="CO212" s="27"/>
    </row>
    <row r="213" spans="1:93" ht="12.5">
      <c r="A213" s="18">
        <v>44104</v>
      </c>
      <c r="B213" s="19">
        <f t="shared" si="64"/>
        <v>4284</v>
      </c>
      <c r="C213" s="52"/>
      <c r="D213" s="52"/>
      <c r="E213" s="53">
        <v>287008</v>
      </c>
      <c r="F213" s="21">
        <f t="shared" si="26"/>
        <v>61321</v>
      </c>
      <c r="G213" s="22">
        <f t="shared" si="1"/>
        <v>0.21365606533615789</v>
      </c>
      <c r="H213" s="19">
        <f t="shared" si="50"/>
        <v>4510</v>
      </c>
      <c r="I213" s="53">
        <v>214947</v>
      </c>
      <c r="J213" s="22">
        <f t="shared" si="2"/>
        <v>0.74892337495818928</v>
      </c>
      <c r="K213" s="22">
        <f t="shared" si="17"/>
        <v>0.95241196878863199</v>
      </c>
      <c r="L213" s="19">
        <f t="shared" si="36"/>
        <v>139</v>
      </c>
      <c r="M213" s="53">
        <v>10740</v>
      </c>
      <c r="N213" s="23">
        <f t="shared" ca="1" si="15"/>
        <v>3.7420559705652806E-2</v>
      </c>
      <c r="O213" s="22">
        <f t="shared" si="18"/>
        <v>4.7588031211367954E-2</v>
      </c>
      <c r="P213" s="45"/>
      <c r="Q213" s="45"/>
      <c r="R213" s="45">
        <v>132693</v>
      </c>
      <c r="S213" s="45">
        <v>3321898</v>
      </c>
      <c r="T213" s="45">
        <v>1993694</v>
      </c>
      <c r="U213" s="19">
        <f t="shared" si="46"/>
        <v>1706686</v>
      </c>
      <c r="V213" s="54"/>
      <c r="W213" s="54"/>
      <c r="X213" s="46">
        <v>45496</v>
      </c>
      <c r="Y213" s="46"/>
      <c r="Z213" s="46"/>
      <c r="AA213" s="21">
        <f t="shared" si="38"/>
        <v>30940</v>
      </c>
      <c r="AB213" s="21"/>
      <c r="AC213" s="21"/>
      <c r="AD213" s="21"/>
      <c r="AE213" s="21">
        <f t="shared" si="19"/>
        <v>7384.051851851852</v>
      </c>
      <c r="AF213" s="24">
        <f t="shared" si="7"/>
        <v>11.574234864533393</v>
      </c>
      <c r="AG213" s="24">
        <f t="shared" si="8"/>
        <v>6.9464753595718589</v>
      </c>
      <c r="AH213" s="24">
        <f t="shared" si="9"/>
        <v>7.2222222222222223</v>
      </c>
      <c r="AI213" s="23">
        <f t="shared" si="65"/>
        <v>0.1439578992563553</v>
      </c>
      <c r="AJ213" s="23">
        <f t="shared" si="66"/>
        <v>0.13846153846153847</v>
      </c>
      <c r="AK213" s="23">
        <f t="shared" si="21"/>
        <v>1.5152586975283315E-2</v>
      </c>
      <c r="AL213" s="32">
        <f t="shared" si="22"/>
        <v>0.15257738331332965</v>
      </c>
      <c r="AM213" s="43">
        <f t="shared" si="42"/>
        <v>41378.285714285717</v>
      </c>
      <c r="AN213" s="43">
        <f t="shared" si="43"/>
        <v>27733</v>
      </c>
      <c r="AO213" s="44">
        <f t="shared" si="44"/>
        <v>1.4920234274793827</v>
      </c>
      <c r="AP213" s="55">
        <f t="shared" si="62"/>
        <v>20245.950723995651</v>
      </c>
      <c r="AQ213" s="21"/>
      <c r="AR213" s="21"/>
      <c r="AS213" s="56"/>
      <c r="AT213" s="56"/>
      <c r="AU213" s="56"/>
      <c r="AV213" s="56"/>
      <c r="AW213" s="56"/>
      <c r="AX213" s="57"/>
      <c r="AY213" s="57"/>
      <c r="AZ213" s="57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57"/>
      <c r="BN213" s="57"/>
      <c r="BO213" s="29"/>
      <c r="BP213" s="29"/>
      <c r="BQ213" s="29"/>
      <c r="BR213" s="29"/>
      <c r="BS213" s="57"/>
      <c r="BT213" s="55">
        <f t="shared" si="51"/>
        <v>27733</v>
      </c>
      <c r="BU213" s="33">
        <f t="shared" si="52"/>
        <v>0.15257738331332965</v>
      </c>
      <c r="BV213" s="58">
        <v>7523</v>
      </c>
      <c r="BW213" s="58">
        <v>1050</v>
      </c>
      <c r="BX213" s="43">
        <f t="shared" si="53"/>
        <v>7705.8571428571431</v>
      </c>
      <c r="BY213" s="33">
        <f t="shared" si="54"/>
        <v>0.13957197926359166</v>
      </c>
      <c r="BZ213" s="33">
        <f t="shared" si="55"/>
        <v>0.1487921988839658</v>
      </c>
      <c r="CA213" s="43">
        <f t="shared" si="56"/>
        <v>23417</v>
      </c>
      <c r="CB213" s="43">
        <f t="shared" si="57"/>
        <v>3234</v>
      </c>
      <c r="CC213" s="43">
        <f t="shared" si="58"/>
        <v>20027.142857142859</v>
      </c>
      <c r="CD213" s="33">
        <f t="shared" si="59"/>
        <v>0.13810479566127173</v>
      </c>
      <c r="CE213" s="33">
        <f t="shared" si="60"/>
        <v>0.15403381125615237</v>
      </c>
      <c r="CF213" s="33">
        <f t="shared" si="31"/>
        <v>3.2254257955394723E-2</v>
      </c>
      <c r="CG213" s="27"/>
      <c r="CH213" s="27"/>
      <c r="CI213" s="27"/>
      <c r="CJ213" s="27"/>
      <c r="CK213" s="27"/>
      <c r="CL213" s="27"/>
      <c r="CM213" s="27"/>
      <c r="CN213" s="27"/>
      <c r="CO213" s="27"/>
    </row>
    <row r="214" spans="1:93" ht="12.5">
      <c r="A214" s="18">
        <v>44105</v>
      </c>
      <c r="B214" s="19">
        <f t="shared" si="64"/>
        <v>4174</v>
      </c>
      <c r="C214" s="52"/>
      <c r="D214" s="52"/>
      <c r="E214" s="53">
        <v>291182</v>
      </c>
      <c r="F214" s="21">
        <f t="shared" si="26"/>
        <v>61839</v>
      </c>
      <c r="G214" s="22">
        <f t="shared" si="1"/>
        <v>0.21237233070725525</v>
      </c>
      <c r="H214" s="19">
        <f t="shared" si="50"/>
        <v>3540</v>
      </c>
      <c r="I214" s="53">
        <v>218487</v>
      </c>
      <c r="J214" s="22">
        <f t="shared" si="2"/>
        <v>0.75034514496088356</v>
      </c>
      <c r="K214" s="22">
        <f t="shared" si="17"/>
        <v>0.95266478593198833</v>
      </c>
      <c r="L214" s="19">
        <f t="shared" si="36"/>
        <v>116</v>
      </c>
      <c r="M214" s="53">
        <v>10856</v>
      </c>
      <c r="N214" s="23">
        <f t="shared" ca="1" si="15"/>
        <v>3.7282524331861175E-2</v>
      </c>
      <c r="O214" s="22">
        <f t="shared" si="18"/>
        <v>4.7335214068011666E-2</v>
      </c>
      <c r="P214" s="45"/>
      <c r="Q214" s="45"/>
      <c r="R214" s="45">
        <v>135480</v>
      </c>
      <c r="S214" s="45">
        <f t="shared" ref="S214:S277" si="67">S213+X214</f>
        <v>3365490</v>
      </c>
      <c r="T214" s="45">
        <v>2023990</v>
      </c>
      <c r="U214" s="19">
        <f t="shared" si="46"/>
        <v>1732808</v>
      </c>
      <c r="V214" s="54"/>
      <c r="W214" s="54"/>
      <c r="X214" s="46">
        <v>43592</v>
      </c>
      <c r="Y214" s="46"/>
      <c r="Z214" s="46"/>
      <c r="AA214" s="21">
        <f t="shared" si="38"/>
        <v>30296</v>
      </c>
      <c r="AB214" s="21"/>
      <c r="AC214" s="21"/>
      <c r="AD214" s="21"/>
      <c r="AE214" s="21">
        <f t="shared" si="19"/>
        <v>7496.2592592592591</v>
      </c>
      <c r="AF214" s="24">
        <f t="shared" si="7"/>
        <v>11.55802899904527</v>
      </c>
      <c r="AG214" s="24">
        <f t="shared" si="8"/>
        <v>6.9509447699377018</v>
      </c>
      <c r="AH214" s="24">
        <f t="shared" si="9"/>
        <v>7.2582654528030668</v>
      </c>
      <c r="AI214" s="23">
        <f t="shared" si="65"/>
        <v>0.14386533530304005</v>
      </c>
      <c r="AJ214" s="23">
        <f t="shared" si="66"/>
        <v>0.13777396355954583</v>
      </c>
      <c r="AK214" s="23">
        <f t="shared" si="21"/>
        <v>1.4543148623034899E-2</v>
      </c>
      <c r="AL214" s="32">
        <f t="shared" si="22"/>
        <v>0.15376421765335554</v>
      </c>
      <c r="AM214" s="43">
        <f t="shared" si="42"/>
        <v>41525.142857142855</v>
      </c>
      <c r="AN214" s="43">
        <f t="shared" si="43"/>
        <v>27091.571428571428</v>
      </c>
      <c r="AO214" s="44">
        <f t="shared" si="44"/>
        <v>1.5327698124350746</v>
      </c>
      <c r="AP214" s="55">
        <f t="shared" si="62"/>
        <v>20831.976207676609</v>
      </c>
      <c r="AQ214" s="21"/>
      <c r="AR214" s="21"/>
      <c r="AS214" s="56"/>
      <c r="AT214" s="56"/>
      <c r="AU214" s="56"/>
      <c r="AV214" s="56"/>
      <c r="AW214" s="56"/>
      <c r="AX214" s="57"/>
      <c r="AY214" s="57"/>
      <c r="AZ214" s="57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57"/>
      <c r="BN214" s="57"/>
      <c r="BO214" s="29"/>
      <c r="BP214" s="29"/>
      <c r="BQ214" s="29"/>
      <c r="BR214" s="29"/>
      <c r="BS214" s="57"/>
      <c r="BT214" s="55">
        <f t="shared" si="51"/>
        <v>27091.571428571428</v>
      </c>
      <c r="BU214" s="33">
        <f t="shared" si="52"/>
        <v>0.15376421765335554</v>
      </c>
      <c r="BV214" s="58">
        <v>6919</v>
      </c>
      <c r="BW214" s="58">
        <v>1162</v>
      </c>
      <c r="BX214" s="43">
        <f t="shared" si="53"/>
        <v>7606</v>
      </c>
      <c r="BY214" s="33">
        <f t="shared" si="54"/>
        <v>0.16794334441393266</v>
      </c>
      <c r="BZ214" s="33">
        <f t="shared" si="55"/>
        <v>0.14805980241162991</v>
      </c>
      <c r="CA214" s="43">
        <f t="shared" si="56"/>
        <v>23377</v>
      </c>
      <c r="CB214" s="43">
        <f t="shared" si="57"/>
        <v>3012</v>
      </c>
      <c r="CC214" s="43">
        <f t="shared" si="58"/>
        <v>19485.571428571428</v>
      </c>
      <c r="CD214" s="33">
        <f t="shared" si="59"/>
        <v>0.12884459083714761</v>
      </c>
      <c r="CE214" s="33">
        <f t="shared" si="60"/>
        <v>0.15599087969853151</v>
      </c>
      <c r="CF214" s="33">
        <f t="shared" si="31"/>
        <v>3.1543792590876626E-2</v>
      </c>
      <c r="CG214" s="27"/>
      <c r="CH214" s="27"/>
      <c r="CI214" s="27"/>
      <c r="CJ214" s="27"/>
      <c r="CK214" s="27"/>
      <c r="CL214" s="27"/>
      <c r="CM214" s="27"/>
      <c r="CN214" s="27"/>
      <c r="CO214" s="27"/>
    </row>
    <row r="215" spans="1:93" ht="12.5">
      <c r="A215" s="18">
        <v>44106</v>
      </c>
      <c r="B215" s="19">
        <f t="shared" si="64"/>
        <v>4317</v>
      </c>
      <c r="C215" s="52"/>
      <c r="D215" s="52"/>
      <c r="E215" s="53">
        <v>295499</v>
      </c>
      <c r="F215" s="21">
        <f t="shared" si="26"/>
        <v>63187</v>
      </c>
      <c r="G215" s="22">
        <f t="shared" si="1"/>
        <v>0.21383151888838881</v>
      </c>
      <c r="H215" s="19">
        <f t="shared" si="50"/>
        <v>2853</v>
      </c>
      <c r="I215" s="53">
        <v>221340</v>
      </c>
      <c r="J215" s="22">
        <f t="shared" si="2"/>
        <v>0.74903806781072013</v>
      </c>
      <c r="K215" s="22">
        <f t="shared" si="17"/>
        <v>0.95277041220427705</v>
      </c>
      <c r="L215" s="19">
        <f t="shared" si="36"/>
        <v>116</v>
      </c>
      <c r="M215" s="53">
        <v>10972</v>
      </c>
      <c r="N215" s="23">
        <f t="shared" ca="1" si="15"/>
        <v>3.7130413300891035E-2</v>
      </c>
      <c r="O215" s="22">
        <f t="shared" si="18"/>
        <v>4.7229587795722991E-2</v>
      </c>
      <c r="P215" s="45"/>
      <c r="Q215" s="45"/>
      <c r="R215" s="45">
        <v>135348</v>
      </c>
      <c r="S215" s="45">
        <f t="shared" si="67"/>
        <v>3407911</v>
      </c>
      <c r="T215" s="45">
        <v>2050821</v>
      </c>
      <c r="U215" s="19">
        <f t="shared" si="46"/>
        <v>1755322</v>
      </c>
      <c r="V215" s="54"/>
      <c r="W215" s="54"/>
      <c r="X215" s="46">
        <v>42421</v>
      </c>
      <c r="Y215" s="46"/>
      <c r="Z215" s="46"/>
      <c r="AA215" s="21">
        <f t="shared" si="38"/>
        <v>26831</v>
      </c>
      <c r="AB215" s="21"/>
      <c r="AC215" s="21"/>
      <c r="AD215" s="21"/>
      <c r="AE215" s="21">
        <f t="shared" si="19"/>
        <v>7595.6333333333332</v>
      </c>
      <c r="AF215" s="24">
        <f t="shared" si="7"/>
        <v>11.532732767285168</v>
      </c>
      <c r="AG215" s="24">
        <f t="shared" si="8"/>
        <v>6.9401960751136214</v>
      </c>
      <c r="AH215" s="24">
        <f t="shared" si="9"/>
        <v>6.2151957377808662</v>
      </c>
      <c r="AI215" s="23">
        <f t="shared" si="65"/>
        <v>0.14408814811239012</v>
      </c>
      <c r="AJ215" s="23">
        <f t="shared" si="66"/>
        <v>0.16089597853229473</v>
      </c>
      <c r="AK215" s="23">
        <f t="shared" si="21"/>
        <v>1.4825779066013695E-2</v>
      </c>
      <c r="AL215" s="32">
        <f t="shared" si="22"/>
        <v>0.15076846984788453</v>
      </c>
      <c r="AM215" s="43">
        <f t="shared" si="42"/>
        <v>40994.857142857145</v>
      </c>
      <c r="AN215" s="43">
        <f t="shared" si="43"/>
        <v>27150.428571428572</v>
      </c>
      <c r="AO215" s="44">
        <f t="shared" si="44"/>
        <v>1.5099156551067334</v>
      </c>
      <c r="AP215" s="55">
        <f t="shared" si="62"/>
        <v>20406.210856971476</v>
      </c>
      <c r="AQ215" s="21"/>
      <c r="AR215" s="21"/>
      <c r="AS215" s="56"/>
      <c r="AT215" s="56"/>
      <c r="AU215" s="56"/>
      <c r="AV215" s="56"/>
      <c r="AW215" s="56"/>
      <c r="AX215" s="57"/>
      <c r="AY215" s="57"/>
      <c r="AZ215" s="57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57"/>
      <c r="BN215" s="57"/>
      <c r="BO215" s="29"/>
      <c r="BP215" s="29"/>
      <c r="BQ215" s="29"/>
      <c r="BR215" s="29"/>
      <c r="BS215" s="57"/>
      <c r="BT215" s="55">
        <f t="shared" si="51"/>
        <v>27150.428571428572</v>
      </c>
      <c r="BU215" s="33">
        <f t="shared" si="52"/>
        <v>0.15076846984788453</v>
      </c>
      <c r="BV215" s="58">
        <v>6697</v>
      </c>
      <c r="BW215" s="58">
        <v>1098</v>
      </c>
      <c r="BX215" s="43">
        <f t="shared" si="53"/>
        <v>7399.2857142857147</v>
      </c>
      <c r="BY215" s="33">
        <f t="shared" si="54"/>
        <v>0.16395400925787665</v>
      </c>
      <c r="BZ215" s="33">
        <f t="shared" si="55"/>
        <v>0.14850854329568491</v>
      </c>
      <c r="CA215" s="43">
        <f t="shared" si="56"/>
        <v>20134</v>
      </c>
      <c r="CB215" s="43">
        <f t="shared" si="57"/>
        <v>3219</v>
      </c>
      <c r="CC215" s="43">
        <f t="shared" si="58"/>
        <v>19751.142857142859</v>
      </c>
      <c r="CD215" s="33">
        <f t="shared" si="59"/>
        <v>0.15987881195986889</v>
      </c>
      <c r="CE215" s="33">
        <f t="shared" si="60"/>
        <v>0.15161509641395074</v>
      </c>
      <c r="CF215" s="33">
        <f t="shared" si="31"/>
        <v>3.235375548787723E-2</v>
      </c>
      <c r="CG215" s="27"/>
      <c r="CH215" s="27"/>
      <c r="CI215" s="27"/>
      <c r="CJ215" s="27"/>
      <c r="CK215" s="27"/>
      <c r="CL215" s="27"/>
      <c r="CM215" s="27"/>
      <c r="CN215" s="27"/>
      <c r="CO215" s="27"/>
    </row>
    <row r="216" spans="1:93" ht="13">
      <c r="A216" s="18">
        <v>44107</v>
      </c>
      <c r="B216" s="19">
        <f t="shared" si="64"/>
        <v>4007</v>
      </c>
      <c r="C216" s="52"/>
      <c r="D216" s="52"/>
      <c r="E216" s="53">
        <v>299506</v>
      </c>
      <c r="F216" s="21">
        <f t="shared" si="26"/>
        <v>63399</v>
      </c>
      <c r="G216" s="22">
        <f t="shared" si="1"/>
        <v>0.21167856403544502</v>
      </c>
      <c r="H216" s="19">
        <f t="shared" si="50"/>
        <v>3712</v>
      </c>
      <c r="I216" s="53">
        <v>225052</v>
      </c>
      <c r="J216" s="22">
        <f t="shared" si="2"/>
        <v>0.75141065621389891</v>
      </c>
      <c r="K216" s="22">
        <f t="shared" si="17"/>
        <v>0.95317800827590882</v>
      </c>
      <c r="L216" s="19">
        <f t="shared" si="36"/>
        <v>83</v>
      </c>
      <c r="M216" s="53">
        <v>11055</v>
      </c>
      <c r="N216" s="23">
        <f t="shared" ca="1" si="15"/>
        <v>3.6910779750656084E-2</v>
      </c>
      <c r="O216" s="22">
        <f t="shared" si="18"/>
        <v>4.6821991724091197E-2</v>
      </c>
      <c r="P216" s="45"/>
      <c r="Q216" s="45"/>
      <c r="R216" s="45">
        <v>139099</v>
      </c>
      <c r="S216" s="45">
        <f t="shared" si="67"/>
        <v>3451398</v>
      </c>
      <c r="T216" s="45">
        <v>2074943</v>
      </c>
      <c r="U216" s="19">
        <f t="shared" si="46"/>
        <v>1775437</v>
      </c>
      <c r="V216" s="54"/>
      <c r="W216" s="54"/>
      <c r="X216" s="46">
        <v>43487</v>
      </c>
      <c r="Y216" s="46"/>
      <c r="Z216" s="46"/>
      <c r="AA216" s="21">
        <f t="shared" si="38"/>
        <v>24122</v>
      </c>
      <c r="AB216" s="21"/>
      <c r="AC216" s="21"/>
      <c r="AD216" s="21"/>
      <c r="AE216" s="21">
        <f t="shared" si="19"/>
        <v>7684.9740740740745</v>
      </c>
      <c r="AF216" s="24">
        <f t="shared" si="7"/>
        <v>11.523635586599267</v>
      </c>
      <c r="AG216" s="24">
        <f t="shared" si="8"/>
        <v>6.9278845832804681</v>
      </c>
      <c r="AH216" s="24">
        <f t="shared" si="9"/>
        <v>6.019965061143</v>
      </c>
      <c r="AI216" s="23">
        <f t="shared" si="65"/>
        <v>0.14434420608180562</v>
      </c>
      <c r="AJ216" s="23">
        <f t="shared" si="66"/>
        <v>0.16611392090208107</v>
      </c>
      <c r="AK216" s="23">
        <f t="shared" si="21"/>
        <v>1.35601135706043E-2</v>
      </c>
      <c r="AL216" s="32">
        <f t="shared" si="22"/>
        <v>0.14941358073807667</v>
      </c>
      <c r="AM216" s="43">
        <f t="shared" si="42"/>
        <v>40230.714285714283</v>
      </c>
      <c r="AN216" s="43">
        <f t="shared" si="43"/>
        <v>26931</v>
      </c>
      <c r="AO216" s="44">
        <f t="shared" si="44"/>
        <v>1.4938440565041879</v>
      </c>
      <c r="AP216" s="55">
        <f t="shared" si="62"/>
        <v>20783.279667085728</v>
      </c>
      <c r="AQ216" s="21"/>
      <c r="AR216" s="21"/>
      <c r="AS216" s="56"/>
      <c r="AT216" s="56"/>
      <c r="AU216" s="56"/>
      <c r="AV216" s="56"/>
      <c r="AW216" s="56"/>
      <c r="AX216" s="57"/>
      <c r="AY216" s="57"/>
      <c r="AZ216" s="57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57"/>
      <c r="BN216" s="57"/>
      <c r="BO216" s="29"/>
      <c r="BP216" s="29"/>
      <c r="BQ216" s="29"/>
      <c r="BR216" s="29"/>
      <c r="BS216" s="57"/>
      <c r="BT216" s="55">
        <f t="shared" si="51"/>
        <v>26931</v>
      </c>
      <c r="BU216" s="33">
        <f t="shared" si="52"/>
        <v>0.14941358073807667</v>
      </c>
      <c r="BV216" s="30"/>
      <c r="BW216" s="30"/>
      <c r="BX216" s="43"/>
      <c r="BY216" s="33"/>
      <c r="BZ216" s="33"/>
      <c r="CA216" s="27"/>
      <c r="CB216" s="27"/>
      <c r="CC216" s="43"/>
      <c r="CD216" s="33"/>
      <c r="CE216" s="33"/>
      <c r="CF216" s="33">
        <f t="shared" si="31"/>
        <v>3.169500216953966E-2</v>
      </c>
      <c r="CG216" s="27"/>
      <c r="CH216" s="27"/>
      <c r="CI216" s="27"/>
      <c r="CJ216" s="27"/>
      <c r="CK216" s="27"/>
      <c r="CL216" s="27"/>
      <c r="CM216" s="27"/>
      <c r="CN216" s="27"/>
      <c r="CO216" s="27"/>
    </row>
    <row r="217" spans="1:93" ht="13">
      <c r="A217" s="18">
        <v>44108</v>
      </c>
      <c r="B217" s="19">
        <f t="shared" si="64"/>
        <v>3992</v>
      </c>
      <c r="C217" s="52"/>
      <c r="D217" s="52"/>
      <c r="E217" s="53">
        <v>303498</v>
      </c>
      <c r="F217" s="21">
        <f t="shared" si="26"/>
        <v>63894</v>
      </c>
      <c r="G217" s="22">
        <f t="shared" si="1"/>
        <v>0.21052527529011722</v>
      </c>
      <c r="H217" s="19">
        <f t="shared" si="50"/>
        <v>3401</v>
      </c>
      <c r="I217" s="53">
        <v>228453</v>
      </c>
      <c r="J217" s="22">
        <f t="shared" si="2"/>
        <v>0.75273313168455802</v>
      </c>
      <c r="K217" s="22">
        <f t="shared" si="17"/>
        <v>0.95346071017178347</v>
      </c>
      <c r="L217" s="19">
        <f t="shared" si="36"/>
        <v>96</v>
      </c>
      <c r="M217" s="53">
        <v>11151</v>
      </c>
      <c r="N217" s="23">
        <f t="shared" ca="1" si="15"/>
        <v>3.6741593025324711E-2</v>
      </c>
      <c r="O217" s="22">
        <f t="shared" si="18"/>
        <v>4.6539289828216555E-2</v>
      </c>
      <c r="P217" s="45"/>
      <c r="Q217" s="45"/>
      <c r="R217" s="45">
        <v>139401</v>
      </c>
      <c r="S217" s="45">
        <f t="shared" si="67"/>
        <v>3488141</v>
      </c>
      <c r="T217" s="45">
        <v>2096584</v>
      </c>
      <c r="U217" s="19">
        <f t="shared" si="46"/>
        <v>1793086</v>
      </c>
      <c r="V217" s="54"/>
      <c r="W217" s="54"/>
      <c r="X217" s="46">
        <v>36743</v>
      </c>
      <c r="Y217" s="46"/>
      <c r="Z217" s="46"/>
      <c r="AA217" s="21">
        <f t="shared" si="38"/>
        <v>21641</v>
      </c>
      <c r="AB217" s="21"/>
      <c r="AC217" s="21"/>
      <c r="AD217" s="21"/>
      <c r="AE217" s="21">
        <f t="shared" si="19"/>
        <v>7765.1259259259259</v>
      </c>
      <c r="AF217" s="24">
        <f t="shared" si="7"/>
        <v>11.493126808084403</v>
      </c>
      <c r="AG217" s="24">
        <f t="shared" si="8"/>
        <v>6.9080652920282839</v>
      </c>
      <c r="AH217" s="24">
        <f t="shared" si="9"/>
        <v>5.4210921843687379</v>
      </c>
      <c r="AI217" s="23">
        <f t="shared" si="65"/>
        <v>0.14475833069411959</v>
      </c>
      <c r="AJ217" s="23">
        <f t="shared" si="66"/>
        <v>0.18446467353634305</v>
      </c>
      <c r="AK217" s="23">
        <f t="shared" si="21"/>
        <v>1.3328614451797293E-2</v>
      </c>
      <c r="AL217" s="32">
        <f t="shared" si="22"/>
        <v>0.14937314504800431</v>
      </c>
      <c r="AM217" s="43">
        <f t="shared" si="42"/>
        <v>40155.142857142855</v>
      </c>
      <c r="AN217" s="43">
        <f t="shared" si="43"/>
        <v>27051.142857142859</v>
      </c>
      <c r="AO217" s="44">
        <f t="shared" si="44"/>
        <v>1.4844157627351364</v>
      </c>
      <c r="AP217" s="55">
        <f t="shared" si="62"/>
        <v>20822.76579283685</v>
      </c>
      <c r="AQ217" s="21"/>
      <c r="AR217" s="21"/>
      <c r="AS217" s="28"/>
      <c r="AT217" s="28"/>
      <c r="AU217" s="28"/>
      <c r="AV217" s="28"/>
      <c r="AW217" s="28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O217" s="29"/>
      <c r="BP217" s="29"/>
      <c r="BQ217" s="29"/>
      <c r="BR217" s="29"/>
      <c r="BT217" s="27"/>
      <c r="BU217" s="27"/>
      <c r="BV217" s="30"/>
      <c r="BW217" s="30"/>
      <c r="BX217" s="27"/>
      <c r="BY217" s="27"/>
      <c r="BZ217" s="27"/>
      <c r="CA217" s="27"/>
      <c r="CB217" s="27"/>
      <c r="CC217" s="27"/>
      <c r="CD217" s="27"/>
      <c r="CE217" s="27"/>
      <c r="CF217" s="33">
        <f t="shared" si="31"/>
        <v>3.1256112349880689E-2</v>
      </c>
      <c r="CG217" s="27"/>
      <c r="CH217" s="27"/>
      <c r="CI217" s="27"/>
      <c r="CJ217" s="27"/>
      <c r="CK217" s="27"/>
      <c r="CL217" s="27"/>
      <c r="CM217" s="27"/>
      <c r="CN217" s="27"/>
      <c r="CO217" s="27"/>
    </row>
    <row r="218" spans="1:93" ht="13">
      <c r="A218" s="18">
        <v>44109</v>
      </c>
      <c r="B218" s="19">
        <f t="shared" si="64"/>
        <v>3622</v>
      </c>
      <c r="C218" s="52"/>
      <c r="D218" s="52"/>
      <c r="E218" s="53">
        <v>307120</v>
      </c>
      <c r="F218" s="21">
        <f t="shared" si="26"/>
        <v>63274</v>
      </c>
      <c r="G218" s="22">
        <f t="shared" si="1"/>
        <v>0.20602370408960666</v>
      </c>
      <c r="H218" s="19">
        <f t="shared" si="50"/>
        <v>4140</v>
      </c>
      <c r="I218" s="53">
        <v>232593</v>
      </c>
      <c r="J218" s="22">
        <f t="shared" si="2"/>
        <v>0.75733589476426155</v>
      </c>
      <c r="K218" s="22">
        <f t="shared" si="17"/>
        <v>0.95385202135774216</v>
      </c>
      <c r="L218" s="19">
        <f t="shared" si="36"/>
        <v>102</v>
      </c>
      <c r="M218" s="53">
        <v>11253</v>
      </c>
      <c r="N218" s="23">
        <f t="shared" ca="1" si="15"/>
        <v>3.6640401146131804E-2</v>
      </c>
      <c r="O218" s="22">
        <f t="shared" si="18"/>
        <v>4.6147978642257816E-2</v>
      </c>
      <c r="P218" s="45"/>
      <c r="Q218" s="45"/>
      <c r="R218" s="45">
        <v>141169</v>
      </c>
      <c r="S218" s="45">
        <f t="shared" si="67"/>
        <v>3515165</v>
      </c>
      <c r="T218" s="45">
        <v>2119355</v>
      </c>
      <c r="U218" s="19">
        <f t="shared" si="46"/>
        <v>1812235</v>
      </c>
      <c r="V218" s="54"/>
      <c r="W218" s="54"/>
      <c r="X218" s="46">
        <v>27024</v>
      </c>
      <c r="Y218" s="46"/>
      <c r="Z218" s="46"/>
      <c r="AA218" s="21">
        <f t="shared" si="38"/>
        <v>22771</v>
      </c>
      <c r="AB218" s="21"/>
      <c r="AC218" s="21"/>
      <c r="AD218" s="21"/>
      <c r="AE218" s="21">
        <f t="shared" si="19"/>
        <v>7849.4629629629626</v>
      </c>
      <c r="AF218" s="24">
        <f t="shared" si="7"/>
        <v>11.445575019536337</v>
      </c>
      <c r="AG218" s="24">
        <f t="shared" si="8"/>
        <v>6.900739124772076</v>
      </c>
      <c r="AH218" s="24">
        <f t="shared" si="9"/>
        <v>6.2868580894533403</v>
      </c>
      <c r="AI218" s="23">
        <f t="shared" si="65"/>
        <v>0.14491201332480871</v>
      </c>
      <c r="AJ218" s="23">
        <f t="shared" si="66"/>
        <v>0.15906196477976373</v>
      </c>
      <c r="AK218" s="23">
        <f t="shared" si="21"/>
        <v>1.193418078537585E-2</v>
      </c>
      <c r="AL218" s="32">
        <f t="shared" si="22"/>
        <v>0.15392537345792773</v>
      </c>
      <c r="AM218" s="43">
        <f t="shared" si="42"/>
        <v>39417.285714285717</v>
      </c>
      <c r="AN218" s="43">
        <f t="shared" si="43"/>
        <v>26356</v>
      </c>
      <c r="AO218" s="44">
        <f t="shared" si="44"/>
        <v>1.4955716237018408</v>
      </c>
      <c r="AP218" s="55">
        <f t="shared" si="62"/>
        <v>21729.4910456822</v>
      </c>
      <c r="AQ218" s="21"/>
      <c r="AR218" s="21"/>
      <c r="AS218" s="28"/>
      <c r="AT218" s="28"/>
      <c r="AU218" s="28"/>
      <c r="AV218" s="28"/>
      <c r="AW218" s="28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O218" s="29"/>
      <c r="BP218" s="29"/>
      <c r="BQ218" s="29"/>
      <c r="BR218" s="29"/>
      <c r="BT218" s="27"/>
      <c r="BU218" s="27"/>
      <c r="BV218" s="30"/>
      <c r="BW218" s="30"/>
      <c r="BX218" s="27"/>
      <c r="BY218" s="27"/>
      <c r="BZ218" s="27"/>
      <c r="CA218" s="27"/>
      <c r="CB218" s="27"/>
      <c r="CC218" s="27"/>
      <c r="CD218" s="27"/>
      <c r="CE218" s="27"/>
      <c r="CF218" s="33">
        <f t="shared" si="31"/>
        <v>3.0427060004633563E-2</v>
      </c>
      <c r="CG218" s="27"/>
      <c r="CH218" s="27"/>
      <c r="CI218" s="27"/>
      <c r="CJ218" s="27"/>
      <c r="CK218" s="27"/>
      <c r="CL218" s="27"/>
      <c r="CM218" s="27"/>
      <c r="CN218" s="27"/>
      <c r="CO218" s="27"/>
    </row>
    <row r="219" spans="1:93" ht="13">
      <c r="A219" s="18">
        <v>44110</v>
      </c>
      <c r="B219" s="19">
        <f t="shared" si="64"/>
        <v>4056</v>
      </c>
      <c r="C219" s="52"/>
      <c r="D219" s="52"/>
      <c r="E219" s="53">
        <v>311176</v>
      </c>
      <c r="F219" s="21">
        <f t="shared" si="26"/>
        <v>63365</v>
      </c>
      <c r="G219" s="22">
        <f t="shared" si="1"/>
        <v>0.20363074273080187</v>
      </c>
      <c r="H219" s="19">
        <f t="shared" si="50"/>
        <v>3844</v>
      </c>
      <c r="I219" s="53">
        <v>236437</v>
      </c>
      <c r="J219" s="22">
        <f t="shared" si="2"/>
        <v>0.75981759518728953</v>
      </c>
      <c r="K219" s="22">
        <f t="shared" si="17"/>
        <v>0.95410211814649071</v>
      </c>
      <c r="L219" s="19">
        <f t="shared" si="36"/>
        <v>121</v>
      </c>
      <c r="M219" s="53">
        <v>11374</v>
      </c>
      <c r="N219" s="23">
        <f t="shared" ca="1" si="15"/>
        <v>3.6551662081908631E-2</v>
      </c>
      <c r="O219" s="22">
        <f t="shared" si="18"/>
        <v>4.5897881853509327E-2</v>
      </c>
      <c r="P219" s="45"/>
      <c r="Q219" s="45"/>
      <c r="R219" s="45">
        <v>140305</v>
      </c>
      <c r="S219" s="45">
        <f t="shared" si="67"/>
        <v>3551507</v>
      </c>
      <c r="T219" s="45">
        <v>2145508</v>
      </c>
      <c r="U219" s="19">
        <f t="shared" si="46"/>
        <v>1834332</v>
      </c>
      <c r="V219" s="54"/>
      <c r="W219" s="54"/>
      <c r="X219" s="46">
        <v>36342</v>
      </c>
      <c r="Y219" s="46"/>
      <c r="Z219" s="46"/>
      <c r="AA219" s="21">
        <f t="shared" si="38"/>
        <v>26153</v>
      </c>
      <c r="AB219" s="21"/>
      <c r="AC219" s="21"/>
      <c r="AD219" s="21"/>
      <c r="AE219" s="21">
        <f t="shared" si="19"/>
        <v>7946.3259259259257</v>
      </c>
      <c r="AF219" s="24">
        <f t="shared" si="7"/>
        <v>11.413177751497544</v>
      </c>
      <c r="AG219" s="24">
        <f t="shared" si="8"/>
        <v>6.8948376481476723</v>
      </c>
      <c r="AH219" s="24">
        <f t="shared" si="9"/>
        <v>6.4479783037475347</v>
      </c>
      <c r="AI219" s="23">
        <f t="shared" si="65"/>
        <v>0.14503604740695444</v>
      </c>
      <c r="AJ219" s="23">
        <f t="shared" si="66"/>
        <v>0.15508737047375062</v>
      </c>
      <c r="AK219" s="23">
        <f t="shared" si="21"/>
        <v>1.3206564209429538E-2</v>
      </c>
      <c r="AL219" s="32">
        <f t="shared" si="22"/>
        <v>0.15568469089595849</v>
      </c>
      <c r="AM219" s="43">
        <f t="shared" si="42"/>
        <v>39300.714285714283</v>
      </c>
      <c r="AN219" s="43">
        <f t="shared" si="43"/>
        <v>26107.714285714286</v>
      </c>
      <c r="AO219" s="44">
        <f t="shared" si="44"/>
        <v>1.5053295687098502</v>
      </c>
      <c r="AP219" s="55">
        <f t="shared" si="62"/>
        <v>21843.340556157455</v>
      </c>
      <c r="AQ219" s="21"/>
      <c r="AR219" s="21"/>
      <c r="AS219" s="28"/>
      <c r="AT219" s="28"/>
      <c r="AU219" s="28"/>
      <c r="AV219" s="28"/>
      <c r="AW219" s="28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O219" s="29"/>
      <c r="BP219" s="29"/>
      <c r="BQ219" s="29"/>
      <c r="BR219" s="29"/>
      <c r="BT219" s="27"/>
      <c r="BU219" s="27"/>
      <c r="BV219" s="30"/>
      <c r="BW219" s="30"/>
      <c r="BX219" s="27"/>
      <c r="BY219" s="27"/>
      <c r="BZ219" s="27"/>
      <c r="CA219" s="27"/>
      <c r="CB219" s="27"/>
      <c r="CC219" s="27"/>
      <c r="CD219" s="27"/>
      <c r="CE219" s="27"/>
      <c r="CF219" s="33">
        <f t="shared" si="31"/>
        <v>2.9478892959205201E-2</v>
      </c>
      <c r="CG219" s="27"/>
      <c r="CH219" s="27"/>
      <c r="CI219" s="27"/>
      <c r="CJ219" s="27"/>
      <c r="CK219" s="27"/>
      <c r="CL219" s="27"/>
      <c r="CM219" s="27"/>
      <c r="CN219" s="27"/>
      <c r="CO219" s="27"/>
    </row>
    <row r="220" spans="1:93" ht="13">
      <c r="A220" s="18">
        <v>44111</v>
      </c>
      <c r="B220" s="19">
        <f t="shared" si="64"/>
        <v>4538</v>
      </c>
      <c r="C220" s="52"/>
      <c r="D220" s="52"/>
      <c r="E220" s="53">
        <v>315714</v>
      </c>
      <c r="F220" s="21">
        <f t="shared" si="26"/>
        <v>63951</v>
      </c>
      <c r="G220" s="22">
        <f t="shared" si="1"/>
        <v>0.20255991181892471</v>
      </c>
      <c r="H220" s="19">
        <f t="shared" si="50"/>
        <v>3854</v>
      </c>
      <c r="I220" s="53">
        <v>240291</v>
      </c>
      <c r="J220" s="22">
        <f t="shared" si="2"/>
        <v>0.7611034037134875</v>
      </c>
      <c r="K220" s="22">
        <f t="shared" si="17"/>
        <v>0.95443333611372605</v>
      </c>
      <c r="L220" s="19">
        <f t="shared" si="36"/>
        <v>98</v>
      </c>
      <c r="M220" s="53">
        <v>11472</v>
      </c>
      <c r="N220" s="23">
        <f t="shared" ca="1" si="15"/>
        <v>3.6336684467587754E-2</v>
      </c>
      <c r="O220" s="22">
        <f t="shared" si="18"/>
        <v>4.5566663886273999E-2</v>
      </c>
      <c r="P220" s="45"/>
      <c r="Q220" s="45"/>
      <c r="R220" s="45">
        <v>142213</v>
      </c>
      <c r="S220" s="45">
        <f t="shared" si="67"/>
        <v>3595719</v>
      </c>
      <c r="T220" s="45">
        <v>2177675</v>
      </c>
      <c r="U220" s="19">
        <f t="shared" si="46"/>
        <v>1861961</v>
      </c>
      <c r="V220" s="54"/>
      <c r="W220" s="54"/>
      <c r="X220" s="46">
        <v>44212</v>
      </c>
      <c r="Y220" s="46"/>
      <c r="Z220" s="46"/>
      <c r="AA220" s="21">
        <f t="shared" si="38"/>
        <v>32167</v>
      </c>
      <c r="AB220" s="21"/>
      <c r="AC220" s="21"/>
      <c r="AD220" s="21"/>
      <c r="AE220" s="21">
        <f t="shared" si="19"/>
        <v>8065.4629629629626</v>
      </c>
      <c r="AF220" s="24">
        <f t="shared" si="7"/>
        <v>11.389165510557023</v>
      </c>
      <c r="AG220" s="24">
        <f t="shared" si="8"/>
        <v>6.8976193643614154</v>
      </c>
      <c r="AH220" s="24">
        <f t="shared" si="9"/>
        <v>7.0883649184662847</v>
      </c>
      <c r="AI220" s="23">
        <f t="shared" si="65"/>
        <v>0.14497755633875578</v>
      </c>
      <c r="AJ220" s="23">
        <f t="shared" si="66"/>
        <v>0.14107625827711631</v>
      </c>
      <c r="AK220" s="23">
        <f t="shared" si="21"/>
        <v>1.4583386893590766E-2</v>
      </c>
      <c r="AL220" s="32">
        <f t="shared" si="22"/>
        <v>0.15602698104695595</v>
      </c>
      <c r="AM220" s="43">
        <f t="shared" si="42"/>
        <v>39117.285714285717</v>
      </c>
      <c r="AN220" s="43">
        <f t="shared" si="43"/>
        <v>26283</v>
      </c>
      <c r="AO220" s="44">
        <f t="shared" si="44"/>
        <v>1.4883112930139526</v>
      </c>
      <c r="AP220" s="55">
        <f t="shared" si="62"/>
        <v>22189.065055630745</v>
      </c>
      <c r="AQ220" s="21"/>
      <c r="AR220" s="21"/>
      <c r="AS220" s="28"/>
      <c r="AT220" s="28"/>
      <c r="AU220" s="28"/>
      <c r="AV220" s="28"/>
      <c r="AW220" s="28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O220" s="29"/>
      <c r="BP220" s="29"/>
      <c r="BQ220" s="29"/>
      <c r="BR220" s="29"/>
      <c r="BT220" s="27"/>
      <c r="BU220" s="27"/>
      <c r="BV220" s="30"/>
      <c r="BW220" s="30"/>
      <c r="BX220" s="27"/>
      <c r="BY220" s="27"/>
      <c r="BZ220" s="27"/>
      <c r="CA220" s="27"/>
      <c r="CB220" s="27"/>
      <c r="CC220" s="27"/>
      <c r="CD220" s="27"/>
      <c r="CE220" s="27"/>
      <c r="CF220" s="33">
        <f t="shared" si="31"/>
        <v>2.8567060936693863E-2</v>
      </c>
      <c r="CG220" s="27"/>
      <c r="CH220" s="27"/>
      <c r="CI220" s="27"/>
      <c r="CJ220" s="27"/>
      <c r="CK220" s="27"/>
      <c r="CL220" s="27"/>
      <c r="CM220" s="27"/>
      <c r="CN220" s="27"/>
      <c r="CO220" s="27"/>
    </row>
    <row r="221" spans="1:93" ht="13">
      <c r="A221" s="18">
        <v>44112</v>
      </c>
      <c r="B221" s="19">
        <f t="shared" si="64"/>
        <v>4850</v>
      </c>
      <c r="C221" s="52"/>
      <c r="D221" s="52"/>
      <c r="E221" s="53">
        <v>320564</v>
      </c>
      <c r="F221" s="21">
        <f t="shared" si="26"/>
        <v>64924</v>
      </c>
      <c r="G221" s="22">
        <f t="shared" si="1"/>
        <v>0.20253053992338504</v>
      </c>
      <c r="H221" s="19">
        <f t="shared" si="50"/>
        <v>3769</v>
      </c>
      <c r="I221" s="53">
        <v>244060</v>
      </c>
      <c r="J221" s="22">
        <f t="shared" si="2"/>
        <v>0.76134562833006825</v>
      </c>
      <c r="K221" s="22">
        <f t="shared" si="17"/>
        <v>0.95470192458144265</v>
      </c>
      <c r="L221" s="19">
        <f t="shared" si="36"/>
        <v>108</v>
      </c>
      <c r="M221" s="53">
        <v>11580</v>
      </c>
      <c r="N221" s="23">
        <f t="shared" ca="1" si="15"/>
        <v>3.6123831746546708E-2</v>
      </c>
      <c r="O221" s="22">
        <f t="shared" si="18"/>
        <v>4.5298075418557349E-2</v>
      </c>
      <c r="P221" s="45"/>
      <c r="Q221" s="45"/>
      <c r="R221" s="45">
        <v>144072</v>
      </c>
      <c r="S221" s="45">
        <f t="shared" si="67"/>
        <v>3639108</v>
      </c>
      <c r="T221" s="45">
        <v>2210576</v>
      </c>
      <c r="U221" s="19">
        <f t="shared" si="46"/>
        <v>1890012</v>
      </c>
      <c r="V221" s="54"/>
      <c r="W221" s="54"/>
      <c r="X221" s="46">
        <v>43389</v>
      </c>
      <c r="Y221" s="46"/>
      <c r="Z221" s="46"/>
      <c r="AA221" s="21">
        <f t="shared" si="38"/>
        <v>32901</v>
      </c>
      <c r="AB221" s="21"/>
      <c r="AC221" s="21"/>
      <c r="AD221" s="21"/>
      <c r="AE221" s="21">
        <f t="shared" si="19"/>
        <v>8187.3185185185184</v>
      </c>
      <c r="AF221" s="24">
        <f t="shared" si="7"/>
        <v>11.352204240026952</v>
      </c>
      <c r="AG221" s="24">
        <f t="shared" si="8"/>
        <v>6.8958959833293818</v>
      </c>
      <c r="AH221" s="24">
        <f t="shared" si="9"/>
        <v>6.7837113402061853</v>
      </c>
      <c r="AI221" s="23">
        <f t="shared" si="65"/>
        <v>0.14501378826152098</v>
      </c>
      <c r="AJ221" s="23">
        <f t="shared" si="66"/>
        <v>0.14741193276800096</v>
      </c>
      <c r="AK221" s="23">
        <f t="shared" si="21"/>
        <v>1.536200485249308E-2</v>
      </c>
      <c r="AL221" s="32">
        <f t="shared" si="22"/>
        <v>0.15747162166507669</v>
      </c>
      <c r="AM221" s="43">
        <f t="shared" si="42"/>
        <v>39088.285714285717</v>
      </c>
      <c r="AN221" s="43">
        <f t="shared" si="43"/>
        <v>26655.142857142859</v>
      </c>
      <c r="AO221" s="44">
        <f t="shared" si="44"/>
        <v>1.4664444277705724</v>
      </c>
      <c r="AP221" s="55">
        <f t="shared" si="62"/>
        <v>22687.251476530928</v>
      </c>
      <c r="AQ221" s="21"/>
      <c r="AR221" s="21"/>
      <c r="AS221" s="28"/>
      <c r="AT221" s="28"/>
      <c r="AU221" s="28"/>
      <c r="AV221" s="28"/>
      <c r="AW221" s="28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O221" s="29"/>
      <c r="BP221" s="29"/>
      <c r="BQ221" s="29"/>
      <c r="BR221" s="29"/>
      <c r="BT221" s="27"/>
      <c r="BU221" s="27"/>
      <c r="BV221" s="30"/>
      <c r="BW221" s="30"/>
      <c r="BX221" s="27"/>
      <c r="BY221" s="27"/>
      <c r="BZ221" s="27"/>
      <c r="CA221" s="27"/>
      <c r="CB221" s="27"/>
      <c r="CC221" s="27"/>
      <c r="CD221" s="27"/>
      <c r="CE221" s="27"/>
      <c r="CF221" s="33">
        <f t="shared" si="31"/>
        <v>2.8252916275595227E-2</v>
      </c>
      <c r="CG221" s="27"/>
      <c r="CH221" s="27"/>
      <c r="CI221" s="27"/>
      <c r="CJ221" s="27"/>
      <c r="CK221" s="27"/>
      <c r="CL221" s="27"/>
      <c r="CM221" s="27"/>
      <c r="CN221" s="27"/>
      <c r="CO221" s="27"/>
    </row>
    <row r="222" spans="1:93" ht="13">
      <c r="A222" s="18">
        <v>44113</v>
      </c>
      <c r="B222" s="19">
        <f t="shared" si="64"/>
        <v>4094</v>
      </c>
      <c r="C222" s="52"/>
      <c r="D222" s="52"/>
      <c r="E222" s="53">
        <v>324658</v>
      </c>
      <c r="F222" s="21">
        <f t="shared" si="26"/>
        <v>65314</v>
      </c>
      <c r="G222" s="22">
        <f t="shared" si="1"/>
        <v>0.20117785485033482</v>
      </c>
      <c r="H222" s="19">
        <f t="shared" si="50"/>
        <v>3607</v>
      </c>
      <c r="I222" s="53">
        <v>247667</v>
      </c>
      <c r="J222" s="22">
        <f t="shared" si="2"/>
        <v>0.76285506594631891</v>
      </c>
      <c r="K222" s="22">
        <f t="shared" si="17"/>
        <v>0.9549748596458757</v>
      </c>
      <c r="L222" s="19">
        <f t="shared" si="36"/>
        <v>97</v>
      </c>
      <c r="M222" s="53">
        <v>11677</v>
      </c>
      <c r="N222" s="23">
        <f t="shared" ca="1" si="15"/>
        <v>3.596707920334629E-2</v>
      </c>
      <c r="O222" s="22">
        <f t="shared" si="18"/>
        <v>4.5025140354124249E-2</v>
      </c>
      <c r="P222" s="45"/>
      <c r="Q222" s="45"/>
      <c r="R222" s="45">
        <v>149115</v>
      </c>
      <c r="S222" s="45">
        <f t="shared" si="67"/>
        <v>3683808</v>
      </c>
      <c r="T222" s="45">
        <v>2249694</v>
      </c>
      <c r="U222" s="19">
        <f t="shared" si="46"/>
        <v>1925036</v>
      </c>
      <c r="V222" s="54"/>
      <c r="W222" s="54"/>
      <c r="X222" s="46">
        <v>44700</v>
      </c>
      <c r="Y222" s="46"/>
      <c r="Z222" s="46"/>
      <c r="AA222" s="21">
        <f t="shared" si="38"/>
        <v>39118</v>
      </c>
      <c r="AB222" s="21"/>
      <c r="AC222" s="21"/>
      <c r="AD222" s="21"/>
      <c r="AE222" s="21">
        <f t="shared" si="19"/>
        <v>8332.2000000000007</v>
      </c>
      <c r="AF222" s="24">
        <f t="shared" si="7"/>
        <v>11.346734101731668</v>
      </c>
      <c r="AG222" s="24">
        <f t="shared" si="8"/>
        <v>6.9294272742393535</v>
      </c>
      <c r="AH222" s="24">
        <f t="shared" si="9"/>
        <v>9.5549584758182711</v>
      </c>
      <c r="AI222" s="23">
        <f t="shared" si="65"/>
        <v>0.14431207088608494</v>
      </c>
      <c r="AJ222" s="23">
        <f t="shared" si="66"/>
        <v>0.10465770233652028</v>
      </c>
      <c r="AK222" s="23">
        <f t="shared" si="21"/>
        <v>1.2771240688286894E-2</v>
      </c>
      <c r="AL222" s="32">
        <f t="shared" si="22"/>
        <v>0.14662121052128746</v>
      </c>
      <c r="AM222" s="43">
        <f t="shared" si="42"/>
        <v>39413.857142857145</v>
      </c>
      <c r="AN222" s="43">
        <f t="shared" si="43"/>
        <v>28410.428571428572</v>
      </c>
      <c r="AO222" s="44">
        <f t="shared" si="44"/>
        <v>1.3873024493018158</v>
      </c>
      <c r="AP222" s="55">
        <f t="shared" si="62"/>
        <v>21863.421806881779</v>
      </c>
      <c r="AQ222" s="21"/>
      <c r="AR222" s="21"/>
      <c r="AS222" s="28"/>
      <c r="AT222" s="28"/>
      <c r="AU222" s="28"/>
      <c r="AV222" s="28"/>
      <c r="AW222" s="28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O222" s="29"/>
      <c r="BP222" s="29"/>
      <c r="BQ222" s="29"/>
      <c r="BR222" s="29"/>
      <c r="BT222" s="27"/>
      <c r="BU222" s="27"/>
      <c r="BV222" s="30"/>
      <c r="BW222" s="30"/>
      <c r="BX222" s="27"/>
      <c r="BY222" s="27"/>
      <c r="BZ222" s="27"/>
      <c r="CA222" s="27"/>
      <c r="CB222" s="27"/>
      <c r="CC222" s="27"/>
      <c r="CD222" s="27"/>
      <c r="CE222" s="27"/>
      <c r="CF222" s="33">
        <f t="shared" si="31"/>
        <v>2.8346058945814146E-2</v>
      </c>
      <c r="CG222" s="27"/>
      <c r="CH222" s="27"/>
      <c r="CI222" s="27"/>
      <c r="CJ222" s="27"/>
      <c r="CK222" s="27"/>
      <c r="CL222" s="27"/>
      <c r="CM222" s="27"/>
      <c r="CN222" s="27"/>
      <c r="CO222" s="27"/>
    </row>
    <row r="223" spans="1:93" ht="13">
      <c r="A223" s="18">
        <v>44114</v>
      </c>
      <c r="B223" s="19">
        <f t="shared" si="64"/>
        <v>4294</v>
      </c>
      <c r="C223" s="52"/>
      <c r="D223" s="52"/>
      <c r="E223" s="53">
        <v>328952</v>
      </c>
      <c r="F223" s="21">
        <f t="shared" si="26"/>
        <v>65706</v>
      </c>
      <c r="G223" s="22">
        <f t="shared" si="1"/>
        <v>0.19974342761253921</v>
      </c>
      <c r="H223" s="19">
        <f t="shared" si="50"/>
        <v>3814</v>
      </c>
      <c r="I223" s="53">
        <v>251481</v>
      </c>
      <c r="J223" s="22">
        <f t="shared" si="2"/>
        <v>0.76449147596001843</v>
      </c>
      <c r="K223" s="22">
        <f t="shared" si="17"/>
        <v>0.95530796289402309</v>
      </c>
      <c r="L223" s="19">
        <f t="shared" si="36"/>
        <v>88</v>
      </c>
      <c r="M223" s="53">
        <v>11765</v>
      </c>
      <c r="N223" s="23">
        <f t="shared" ca="1" si="15"/>
        <v>3.57650964274423E-2</v>
      </c>
      <c r="O223" s="22">
        <f t="shared" si="18"/>
        <v>4.4692037105976919E-2</v>
      </c>
      <c r="P223" s="45"/>
      <c r="Q223" s="45"/>
      <c r="R223" s="45">
        <v>151652</v>
      </c>
      <c r="S223" s="45">
        <f t="shared" si="67"/>
        <v>3726476</v>
      </c>
      <c r="T223" s="45">
        <v>2283369</v>
      </c>
      <c r="U223" s="19">
        <f t="shared" si="46"/>
        <v>1954417</v>
      </c>
      <c r="V223" s="54"/>
      <c r="W223" s="54"/>
      <c r="X223" s="46">
        <v>42668</v>
      </c>
      <c r="Y223" s="46"/>
      <c r="Z223" s="46"/>
      <c r="AA223" s="21">
        <f t="shared" si="38"/>
        <v>33675</v>
      </c>
      <c r="AB223" s="21"/>
      <c r="AC223" s="21"/>
      <c r="AD223" s="21"/>
      <c r="AE223" s="21">
        <f t="shared" si="19"/>
        <v>8456.9222222222215</v>
      </c>
      <c r="AF223" s="24">
        <f t="shared" si="7"/>
        <v>11.328327537148278</v>
      </c>
      <c r="AG223" s="24">
        <f t="shared" si="8"/>
        <v>6.9413440258761154</v>
      </c>
      <c r="AH223" s="24">
        <f t="shared" si="9"/>
        <v>7.8423381462505821</v>
      </c>
      <c r="AI223" s="23">
        <f t="shared" si="65"/>
        <v>0.14406431899530914</v>
      </c>
      <c r="AJ223" s="23">
        <f t="shared" si="66"/>
        <v>0.12751299183370454</v>
      </c>
      <c r="AK223" s="23">
        <f t="shared" si="21"/>
        <v>1.3226225751406095E-2</v>
      </c>
      <c r="AL223" s="32">
        <f t="shared" si="22"/>
        <v>0.14127795956358613</v>
      </c>
      <c r="AM223" s="43">
        <f t="shared" si="42"/>
        <v>39296.857142857145</v>
      </c>
      <c r="AN223" s="43">
        <f t="shared" si="43"/>
        <v>29775.142857142859</v>
      </c>
      <c r="AO223" s="44">
        <f t="shared" si="44"/>
        <v>1.3197873585829023</v>
      </c>
      <c r="AP223" s="55">
        <f t="shared" si="62"/>
        <v>21425.085123736964</v>
      </c>
      <c r="AQ223" s="21"/>
      <c r="AR223" s="21"/>
      <c r="AS223" s="28"/>
      <c r="AT223" s="28"/>
      <c r="AU223" s="28"/>
      <c r="AV223" s="28"/>
      <c r="AW223" s="28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O223" s="29"/>
      <c r="BP223" s="29"/>
      <c r="BQ223" s="29"/>
      <c r="BR223" s="29"/>
      <c r="BT223" s="27"/>
      <c r="BU223" s="27"/>
      <c r="BV223" s="30"/>
      <c r="BW223" s="30"/>
      <c r="BX223" s="27"/>
      <c r="BY223" s="27"/>
      <c r="BZ223" s="27"/>
      <c r="CA223" s="27"/>
      <c r="CB223" s="27"/>
      <c r="CC223" s="27"/>
      <c r="CD223" s="27"/>
      <c r="CE223" s="27"/>
      <c r="CF223" s="33">
        <f t="shared" si="31"/>
        <v>2.7977264871922886E-2</v>
      </c>
      <c r="CG223" s="27"/>
      <c r="CH223" s="27"/>
      <c r="CI223" s="27"/>
      <c r="CJ223" s="27"/>
      <c r="CK223" s="27"/>
      <c r="CL223" s="27"/>
      <c r="CM223" s="27"/>
      <c r="CN223" s="27"/>
      <c r="CO223" s="27"/>
    </row>
    <row r="224" spans="1:93" ht="13">
      <c r="A224" s="18">
        <v>44115</v>
      </c>
      <c r="B224" s="19">
        <f t="shared" si="64"/>
        <v>4497</v>
      </c>
      <c r="C224" s="52"/>
      <c r="D224" s="52"/>
      <c r="E224" s="53">
        <v>333449</v>
      </c>
      <c r="F224" s="21">
        <f t="shared" si="26"/>
        <v>66578</v>
      </c>
      <c r="G224" s="22">
        <f t="shared" si="1"/>
        <v>0.19966471634342883</v>
      </c>
      <c r="H224" s="19">
        <f t="shared" si="50"/>
        <v>3546</v>
      </c>
      <c r="I224" s="53">
        <v>255027</v>
      </c>
      <c r="J224" s="22">
        <f t="shared" si="2"/>
        <v>0.76481560898368262</v>
      </c>
      <c r="K224" s="22">
        <f t="shared" si="17"/>
        <v>0.95561900693593538</v>
      </c>
      <c r="L224" s="19">
        <f t="shared" si="36"/>
        <v>79</v>
      </c>
      <c r="M224" s="53">
        <v>11844</v>
      </c>
      <c r="N224" s="23">
        <f t="shared" ca="1" si="15"/>
        <v>3.551967467288851E-2</v>
      </c>
      <c r="O224" s="22">
        <f t="shared" si="18"/>
        <v>4.4380993064064664E-2</v>
      </c>
      <c r="P224" s="45"/>
      <c r="Q224" s="45"/>
      <c r="R224" s="45">
        <v>152286</v>
      </c>
      <c r="S224" s="45">
        <f t="shared" si="67"/>
        <v>3762808</v>
      </c>
      <c r="T224" s="45">
        <v>2305532</v>
      </c>
      <c r="U224" s="19">
        <f t="shared" si="46"/>
        <v>1972083</v>
      </c>
      <c r="V224" s="54"/>
      <c r="W224" s="54"/>
      <c r="X224" s="46">
        <v>36332</v>
      </c>
      <c r="Y224" s="46"/>
      <c r="Z224" s="46"/>
      <c r="AA224" s="21">
        <f t="shared" si="38"/>
        <v>22163</v>
      </c>
      <c r="AB224" s="21"/>
      <c r="AC224" s="21"/>
      <c r="AD224" s="21"/>
      <c r="AE224" s="21">
        <f t="shared" si="19"/>
        <v>8539.0074074074073</v>
      </c>
      <c r="AF224" s="24">
        <f t="shared" si="7"/>
        <v>11.284508275628356</v>
      </c>
      <c r="AG224" s="24">
        <f t="shared" si="8"/>
        <v>6.9141967737195191</v>
      </c>
      <c r="AH224" s="24">
        <f t="shared" si="9"/>
        <v>4.9283967089170559</v>
      </c>
      <c r="AI224" s="23">
        <f t="shared" si="65"/>
        <v>0.14462995959284017</v>
      </c>
      <c r="AJ224" s="23">
        <f t="shared" si="66"/>
        <v>0.20290574380724632</v>
      </c>
      <c r="AK224" s="23">
        <f t="shared" si="21"/>
        <v>1.3670687516719765E-2</v>
      </c>
      <c r="AL224" s="32">
        <f t="shared" si="22"/>
        <v>0.14334188410513621</v>
      </c>
      <c r="AM224" s="43">
        <f t="shared" si="42"/>
        <v>39238.142857142855</v>
      </c>
      <c r="AN224" s="43">
        <f t="shared" si="43"/>
        <v>29849.714285714286</v>
      </c>
      <c r="AO224" s="44">
        <f t="shared" si="44"/>
        <v>1.3145232306602599</v>
      </c>
      <c r="AP224" s="55">
        <f t="shared" si="62"/>
        <v>21828.962162834774</v>
      </c>
      <c r="AQ224" s="21"/>
      <c r="AR224" s="21"/>
      <c r="AS224" s="28"/>
      <c r="AT224" s="28"/>
      <c r="AU224" s="28"/>
      <c r="AV224" s="28"/>
      <c r="AW224" s="28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O224" s="29"/>
      <c r="BP224" s="29"/>
      <c r="BQ224" s="29"/>
      <c r="BR224" s="29"/>
      <c r="BT224" s="27"/>
      <c r="BU224" s="27"/>
      <c r="BV224" s="30"/>
      <c r="BW224" s="30"/>
      <c r="BX224" s="27"/>
      <c r="BY224" s="27"/>
      <c r="BZ224" s="27"/>
      <c r="CA224" s="27"/>
      <c r="CB224" s="27"/>
      <c r="CC224" s="27"/>
      <c r="CD224" s="27"/>
      <c r="CE224" s="27"/>
      <c r="CF224" s="33">
        <f t="shared" si="31"/>
        <v>2.8031453675042776E-2</v>
      </c>
      <c r="CG224" s="27"/>
      <c r="CH224" s="27"/>
      <c r="CI224" s="27"/>
      <c r="CJ224" s="27"/>
      <c r="CK224" s="27"/>
      <c r="CL224" s="27"/>
      <c r="CM224" s="27"/>
      <c r="CN224" s="27"/>
      <c r="CO224" s="27"/>
    </row>
    <row r="225" spans="1:93" ht="13">
      <c r="A225" s="18">
        <v>44116</v>
      </c>
      <c r="B225" s="19">
        <f t="shared" si="64"/>
        <v>3267</v>
      </c>
      <c r="C225" s="52"/>
      <c r="D225" s="52"/>
      <c r="E225" s="53">
        <v>336716</v>
      </c>
      <c r="F225" s="21">
        <f t="shared" si="26"/>
        <v>66262</v>
      </c>
      <c r="G225" s="22">
        <f t="shared" si="1"/>
        <v>0.1967889853764003</v>
      </c>
      <c r="H225" s="19">
        <f t="shared" si="50"/>
        <v>3492</v>
      </c>
      <c r="I225" s="53">
        <v>258519</v>
      </c>
      <c r="J225" s="22">
        <f t="shared" si="2"/>
        <v>0.76776571353900613</v>
      </c>
      <c r="K225" s="22">
        <f t="shared" si="17"/>
        <v>0.95587049923462031</v>
      </c>
      <c r="L225" s="19">
        <f t="shared" si="36"/>
        <v>91</v>
      </c>
      <c r="M225" s="53">
        <v>11935</v>
      </c>
      <c r="N225" s="23">
        <f t="shared" ca="1" si="15"/>
        <v>3.5445301084593546E-2</v>
      </c>
      <c r="O225" s="22">
        <f t="shared" si="18"/>
        <v>4.4129500765379692E-2</v>
      </c>
      <c r="P225" s="45"/>
      <c r="Q225" s="45"/>
      <c r="R225" s="45">
        <v>154532</v>
      </c>
      <c r="S225" s="45">
        <f t="shared" si="67"/>
        <v>3802093</v>
      </c>
      <c r="T225" s="45">
        <v>2338550</v>
      </c>
      <c r="U225" s="19">
        <f t="shared" si="46"/>
        <v>2001834</v>
      </c>
      <c r="V225" s="54"/>
      <c r="W225" s="54"/>
      <c r="X225" s="46">
        <v>39285</v>
      </c>
      <c r="Y225" s="46"/>
      <c r="Z225" s="46"/>
      <c r="AA225" s="21">
        <f t="shared" si="38"/>
        <v>33018</v>
      </c>
      <c r="AB225" s="21"/>
      <c r="AC225" s="21"/>
      <c r="AD225" s="21"/>
      <c r="AE225" s="21">
        <f t="shared" si="19"/>
        <v>8661.2962962962956</v>
      </c>
      <c r="AF225" s="24">
        <f t="shared" si="7"/>
        <v>11.291690920538377</v>
      </c>
      <c r="AG225" s="24">
        <f t="shared" si="8"/>
        <v>6.9451704106724952</v>
      </c>
      <c r="AH225" s="24">
        <f t="shared" si="9"/>
        <v>10.106519742883378</v>
      </c>
      <c r="AI225" s="23">
        <f t="shared" si="65"/>
        <v>0.14398494793782471</v>
      </c>
      <c r="AJ225" s="23">
        <f t="shared" si="66"/>
        <v>9.8946029438488098E-2</v>
      </c>
      <c r="AK225" s="23">
        <f t="shared" si="21"/>
        <v>9.7976002327192467E-3</v>
      </c>
      <c r="AL225" s="32">
        <f t="shared" si="22"/>
        <v>0.13502132804124181</v>
      </c>
      <c r="AM225" s="43">
        <f t="shared" si="42"/>
        <v>40989.714285714283</v>
      </c>
      <c r="AN225" s="43">
        <f t="shared" si="43"/>
        <v>31313.571428571428</v>
      </c>
      <c r="AO225" s="44">
        <f t="shared" si="44"/>
        <v>1.3090079609480143</v>
      </c>
      <c r="AP225" s="55">
        <f t="shared" si="62"/>
        <v>20865.115864869178</v>
      </c>
      <c r="AQ225" s="21"/>
      <c r="AR225" s="21"/>
      <c r="AS225" s="28"/>
      <c r="AT225" s="28"/>
      <c r="AU225" s="28"/>
      <c r="AV225" s="28"/>
      <c r="AW225" s="28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O225" s="29"/>
      <c r="BP225" s="29"/>
      <c r="BQ225" s="29"/>
      <c r="BR225" s="29"/>
      <c r="BT225" s="27"/>
      <c r="BU225" s="27"/>
      <c r="BV225" s="30"/>
      <c r="BW225" s="30"/>
      <c r="BX225" s="27"/>
      <c r="BY225" s="27"/>
      <c r="BZ225" s="27"/>
      <c r="CA225" s="27"/>
      <c r="CB225" s="27"/>
      <c r="CC225" s="27"/>
      <c r="CD225" s="27"/>
      <c r="CE225" s="27"/>
      <c r="CF225" s="33">
        <f t="shared" si="31"/>
        <v>2.8306453174311217E-2</v>
      </c>
      <c r="CG225" s="27"/>
      <c r="CH225" s="27"/>
      <c r="CI225" s="27"/>
      <c r="CJ225" s="27"/>
      <c r="CK225" s="27"/>
      <c r="CL225" s="27"/>
      <c r="CM225" s="27"/>
      <c r="CN225" s="27"/>
      <c r="CO225" s="27"/>
    </row>
    <row r="226" spans="1:93" ht="13">
      <c r="A226" s="18">
        <v>44117</v>
      </c>
      <c r="B226" s="19">
        <f t="shared" si="64"/>
        <v>3906</v>
      </c>
      <c r="C226" s="52"/>
      <c r="D226" s="52"/>
      <c r="E226" s="53">
        <v>340622</v>
      </c>
      <c r="F226" s="21">
        <f t="shared" si="26"/>
        <v>65299</v>
      </c>
      <c r="G226" s="22">
        <f t="shared" si="1"/>
        <v>0.1917051746510795</v>
      </c>
      <c r="H226" s="19">
        <f t="shared" si="50"/>
        <v>4777</v>
      </c>
      <c r="I226" s="53">
        <v>263296</v>
      </c>
      <c r="J226" s="22">
        <f t="shared" si="2"/>
        <v>0.77298589051793487</v>
      </c>
      <c r="K226" s="22">
        <f t="shared" si="17"/>
        <v>0.95631676249350761</v>
      </c>
      <c r="L226" s="19">
        <f t="shared" si="36"/>
        <v>92</v>
      </c>
      <c r="M226" s="53">
        <v>12027</v>
      </c>
      <c r="N226" s="23">
        <f t="shared" ca="1" si="15"/>
        <v>3.5308934830985669E-2</v>
      </c>
      <c r="O226" s="22">
        <f t="shared" si="18"/>
        <v>4.3683237506492376E-2</v>
      </c>
      <c r="P226" s="45"/>
      <c r="Q226" s="45"/>
      <c r="R226" s="45">
        <v>153822</v>
      </c>
      <c r="S226" s="45">
        <f t="shared" si="67"/>
        <v>3852511</v>
      </c>
      <c r="T226" s="45">
        <v>2378562</v>
      </c>
      <c r="U226" s="19">
        <f t="shared" si="46"/>
        <v>2037940</v>
      </c>
      <c r="V226" s="54"/>
      <c r="W226" s="54"/>
      <c r="X226" s="46">
        <v>50418</v>
      </c>
      <c r="Y226" s="46"/>
      <c r="Z226" s="46"/>
      <c r="AA226" s="21">
        <f t="shared" si="38"/>
        <v>40012</v>
      </c>
      <c r="AB226" s="21"/>
      <c r="AC226" s="21"/>
      <c r="AD226" s="21"/>
      <c r="AE226" s="21">
        <f t="shared" si="19"/>
        <v>8809.4888888888891</v>
      </c>
      <c r="AF226" s="24">
        <f t="shared" si="7"/>
        <v>11.31022364967618</v>
      </c>
      <c r="AG226" s="24">
        <f t="shared" si="8"/>
        <v>6.9829958135411099</v>
      </c>
      <c r="AH226" s="24">
        <f t="shared" si="9"/>
        <v>10.243727598566307</v>
      </c>
      <c r="AI226" s="23">
        <f t="shared" si="65"/>
        <v>0.1432050121039519</v>
      </c>
      <c r="AJ226" s="23">
        <f t="shared" si="66"/>
        <v>9.7620713785864247E-2</v>
      </c>
      <c r="AK226" s="23">
        <f t="shared" si="21"/>
        <v>1.1600280354957887E-2</v>
      </c>
      <c r="AL226" s="32">
        <f t="shared" si="22"/>
        <v>0.12634839994164443</v>
      </c>
      <c r="AM226" s="43">
        <f t="shared" si="42"/>
        <v>43000.571428571428</v>
      </c>
      <c r="AN226" s="43">
        <f t="shared" si="43"/>
        <v>33293.428571428572</v>
      </c>
      <c r="AO226" s="44">
        <f t="shared" si="44"/>
        <v>1.2915633286706085</v>
      </c>
      <c r="AP226" s="55">
        <f t="shared" si="62"/>
        <v>19435.16357582363</v>
      </c>
      <c r="AQ226" s="21"/>
      <c r="AR226" s="21"/>
      <c r="AS226" s="28"/>
      <c r="AT226" s="28"/>
      <c r="AU226" s="28"/>
      <c r="AV226" s="28"/>
      <c r="AW226" s="28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O226" s="29"/>
      <c r="BP226" s="29"/>
      <c r="BQ226" s="29"/>
      <c r="BR226" s="29"/>
      <c r="BT226" s="27"/>
      <c r="BU226" s="27"/>
      <c r="BV226" s="30"/>
      <c r="BW226" s="30"/>
      <c r="BX226" s="27"/>
      <c r="BY226" s="27"/>
      <c r="BZ226" s="27"/>
      <c r="CA226" s="27"/>
      <c r="CB226" s="27"/>
      <c r="CC226" s="27"/>
      <c r="CD226" s="27"/>
      <c r="CE226" s="27"/>
      <c r="CF226" s="33">
        <f t="shared" si="31"/>
        <v>2.6977430522711364E-2</v>
      </c>
      <c r="CG226" s="27"/>
      <c r="CH226" s="27"/>
      <c r="CI226" s="27"/>
      <c r="CJ226" s="27"/>
      <c r="CK226" s="27"/>
      <c r="CL226" s="27"/>
      <c r="CM226" s="27"/>
      <c r="CN226" s="27"/>
      <c r="CO226" s="27"/>
    </row>
    <row r="227" spans="1:93" ht="13">
      <c r="A227" s="18">
        <v>44118</v>
      </c>
      <c r="B227" s="19">
        <f t="shared" si="64"/>
        <v>4127</v>
      </c>
      <c r="C227" s="52"/>
      <c r="D227" s="52"/>
      <c r="E227" s="53">
        <v>344749</v>
      </c>
      <c r="F227" s="21">
        <f t="shared" si="26"/>
        <v>64742</v>
      </c>
      <c r="G227" s="22">
        <f t="shared" si="1"/>
        <v>0.18779459838897283</v>
      </c>
      <c r="H227" s="19">
        <f t="shared" si="50"/>
        <v>4555</v>
      </c>
      <c r="I227" s="53">
        <v>267851</v>
      </c>
      <c r="J227" s="22">
        <f t="shared" si="2"/>
        <v>0.77694496575769623</v>
      </c>
      <c r="K227" s="22">
        <f t="shared" si="17"/>
        <v>0.9565867996157239</v>
      </c>
      <c r="L227" s="19">
        <f t="shared" si="36"/>
        <v>129</v>
      </c>
      <c r="M227" s="53">
        <v>12156</v>
      </c>
      <c r="N227" s="23">
        <f t="shared" ca="1" si="15"/>
        <v>3.5260435853330975E-2</v>
      </c>
      <c r="O227" s="22">
        <f t="shared" si="18"/>
        <v>4.341320038427611E-2</v>
      </c>
      <c r="P227" s="45"/>
      <c r="Q227" s="45"/>
      <c r="R227" s="45">
        <v>154420</v>
      </c>
      <c r="S227" s="45">
        <f t="shared" si="67"/>
        <v>3892904</v>
      </c>
      <c r="T227" s="45">
        <v>2415606</v>
      </c>
      <c r="U227" s="19">
        <f t="shared" si="46"/>
        <v>2070857</v>
      </c>
      <c r="V227" s="54"/>
      <c r="W227" s="54"/>
      <c r="X227" s="46">
        <v>40393</v>
      </c>
      <c r="Y227" s="46"/>
      <c r="Z227" s="46"/>
      <c r="AA227" s="21">
        <f t="shared" si="38"/>
        <v>37044</v>
      </c>
      <c r="AB227" s="21"/>
      <c r="AC227" s="21"/>
      <c r="AD227" s="21"/>
      <c r="AE227" s="21">
        <f t="shared" si="19"/>
        <v>8946.6888888888898</v>
      </c>
      <c r="AF227" s="24">
        <f t="shared" si="7"/>
        <v>11.291995045670909</v>
      </c>
      <c r="AG227" s="24">
        <f t="shared" si="8"/>
        <v>7.0068542620863292</v>
      </c>
      <c r="AH227" s="24">
        <f t="shared" si="9"/>
        <v>8.9760116307244964</v>
      </c>
      <c r="AI227" s="23">
        <f t="shared" si="65"/>
        <v>0.1427173967940136</v>
      </c>
      <c r="AJ227" s="23">
        <f t="shared" si="66"/>
        <v>0.11140805528560631</v>
      </c>
      <c r="AK227" s="23">
        <f t="shared" si="21"/>
        <v>1.2116070013093694E-2</v>
      </c>
      <c r="AL227" s="32">
        <f t="shared" si="22"/>
        <v>0.1220311771059677</v>
      </c>
      <c r="AM227" s="43">
        <f t="shared" si="42"/>
        <v>42455</v>
      </c>
      <c r="AN227" s="43">
        <f t="shared" si="43"/>
        <v>33990.142857142855</v>
      </c>
      <c r="AO227" s="44">
        <f t="shared" si="44"/>
        <v>1.2490385868171865</v>
      </c>
      <c r="AP227" s="55">
        <f t="shared" si="62"/>
        <v>18844.054368703532</v>
      </c>
      <c r="AQ227" s="21"/>
      <c r="AR227" s="21"/>
      <c r="AS227" s="28"/>
      <c r="AT227" s="28"/>
      <c r="AU227" s="28"/>
      <c r="AV227" s="28"/>
      <c r="AW227" s="28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O227" s="29"/>
      <c r="BP227" s="29"/>
      <c r="BQ227" s="29"/>
      <c r="BR227" s="29"/>
      <c r="BT227" s="27"/>
      <c r="BU227" s="27"/>
      <c r="BV227" s="30"/>
      <c r="BW227" s="30"/>
      <c r="BX227" s="27"/>
      <c r="BY227" s="27"/>
      <c r="BZ227" s="27"/>
      <c r="CA227" s="27"/>
      <c r="CB227" s="27"/>
      <c r="CC227" s="27"/>
      <c r="CD227" s="27"/>
      <c r="CE227" s="27"/>
      <c r="CF227" s="33">
        <f t="shared" si="31"/>
        <v>2.6765461968849238E-2</v>
      </c>
      <c r="CG227" s="27"/>
      <c r="CH227" s="27"/>
      <c r="CI227" s="27"/>
      <c r="CJ227" s="27"/>
      <c r="CK227" s="27"/>
      <c r="CL227" s="27"/>
      <c r="CM227" s="27"/>
      <c r="CN227" s="27"/>
      <c r="CO227" s="27"/>
    </row>
    <row r="228" spans="1:93" ht="13">
      <c r="A228" s="18">
        <v>44119</v>
      </c>
      <c r="B228" s="19">
        <f t="shared" si="64"/>
        <v>4411</v>
      </c>
      <c r="C228" s="52"/>
      <c r="D228" s="52"/>
      <c r="E228" s="53">
        <v>349160</v>
      </c>
      <c r="F228" s="21">
        <f t="shared" si="26"/>
        <v>63231</v>
      </c>
      <c r="G228" s="22">
        <f t="shared" si="1"/>
        <v>0.18109462710505211</v>
      </c>
      <c r="H228" s="19">
        <f t="shared" si="50"/>
        <v>5810</v>
      </c>
      <c r="I228" s="53">
        <v>273661</v>
      </c>
      <c r="J228" s="22">
        <f t="shared" si="2"/>
        <v>0.78376961851300264</v>
      </c>
      <c r="K228" s="22">
        <f t="shared" si="17"/>
        <v>0.95709424367587759</v>
      </c>
      <c r="L228" s="19">
        <f t="shared" si="36"/>
        <v>112</v>
      </c>
      <c r="M228" s="53">
        <v>12268</v>
      </c>
      <c r="N228" s="23">
        <f t="shared" ca="1" si="15"/>
        <v>3.5135754381945238E-2</v>
      </c>
      <c r="O228" s="22">
        <f t="shared" si="18"/>
        <v>4.290575632412242E-2</v>
      </c>
      <c r="P228" s="45"/>
      <c r="Q228" s="45"/>
      <c r="R228" s="45">
        <v>154926</v>
      </c>
      <c r="S228" s="45">
        <f t="shared" si="67"/>
        <v>3935112</v>
      </c>
      <c r="T228" s="45">
        <v>2449725</v>
      </c>
      <c r="U228" s="19">
        <f t="shared" si="46"/>
        <v>2100565</v>
      </c>
      <c r="V228" s="54"/>
      <c r="W228" s="54"/>
      <c r="X228" s="46">
        <v>42208</v>
      </c>
      <c r="Y228" s="46"/>
      <c r="Z228" s="46"/>
      <c r="AA228" s="21">
        <f t="shared" si="38"/>
        <v>34119</v>
      </c>
      <c r="AB228" s="21"/>
      <c r="AC228" s="21"/>
      <c r="AD228" s="21"/>
      <c r="AE228" s="21">
        <f t="shared" si="19"/>
        <v>9073.0555555555547</v>
      </c>
      <c r="AF228" s="24">
        <f t="shared" si="7"/>
        <v>11.270225684499943</v>
      </c>
      <c r="AG228" s="24">
        <f t="shared" si="8"/>
        <v>7.0160528124642001</v>
      </c>
      <c r="AH228" s="24">
        <f t="shared" si="9"/>
        <v>7.7349807299931985</v>
      </c>
      <c r="AI228" s="23">
        <f t="shared" si="65"/>
        <v>0.14253028401147066</v>
      </c>
      <c r="AJ228" s="23">
        <f t="shared" si="66"/>
        <v>0.12928280430258801</v>
      </c>
      <c r="AK228" s="23">
        <f t="shared" si="21"/>
        <v>1.2794815938552397E-2</v>
      </c>
      <c r="AL228" s="32">
        <f t="shared" si="22"/>
        <v>0.11957398943754731</v>
      </c>
      <c r="AM228" s="43">
        <f t="shared" si="42"/>
        <v>42286.285714285717</v>
      </c>
      <c r="AN228" s="43">
        <f t="shared" si="43"/>
        <v>34164.142857142855</v>
      </c>
      <c r="AO228" s="44">
        <f t="shared" si="44"/>
        <v>1.2377388155501383</v>
      </c>
      <c r="AP228" s="55">
        <f t="shared" si="62"/>
        <v>18525.119887601453</v>
      </c>
      <c r="AQ228" s="21"/>
      <c r="AR228" s="21"/>
      <c r="AS228" s="28"/>
      <c r="AT228" s="28"/>
      <c r="AU228" s="28"/>
      <c r="AV228" s="28"/>
      <c r="AW228" s="28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O228" s="29"/>
      <c r="BP228" s="29"/>
      <c r="BQ228" s="29"/>
      <c r="BR228" s="29"/>
      <c r="BT228" s="27"/>
      <c r="BU228" s="27"/>
      <c r="BV228" s="30"/>
      <c r="BW228" s="30"/>
      <c r="BX228" s="27"/>
      <c r="BY228" s="27"/>
      <c r="BZ228" s="27"/>
      <c r="CA228" s="27"/>
      <c r="CB228" s="27"/>
      <c r="CC228" s="27"/>
      <c r="CD228" s="27"/>
      <c r="CE228" s="27"/>
      <c r="CF228" s="33">
        <f t="shared" si="31"/>
        <v>2.5591764236778194E-2</v>
      </c>
      <c r="CG228" s="27"/>
      <c r="CH228" s="27"/>
      <c r="CI228" s="27"/>
      <c r="CJ228" s="27"/>
      <c r="CK228" s="27"/>
      <c r="CL228" s="27"/>
      <c r="CM228" s="27"/>
      <c r="CN228" s="27"/>
      <c r="CO228" s="27"/>
    </row>
    <row r="229" spans="1:93" ht="13">
      <c r="A229" s="18">
        <v>44120</v>
      </c>
      <c r="B229" s="19">
        <f t="shared" si="64"/>
        <v>4301</v>
      </c>
      <c r="C229" s="52"/>
      <c r="D229" s="52"/>
      <c r="E229" s="53">
        <v>353461</v>
      </c>
      <c r="F229" s="21">
        <f t="shared" si="26"/>
        <v>63570</v>
      </c>
      <c r="G229" s="22">
        <f t="shared" si="1"/>
        <v>0.17985011076186624</v>
      </c>
      <c r="H229" s="19">
        <f t="shared" si="50"/>
        <v>3883</v>
      </c>
      <c r="I229" s="53">
        <v>277544</v>
      </c>
      <c r="J229" s="22">
        <f t="shared" si="2"/>
        <v>0.78521817117022807</v>
      </c>
      <c r="K229" s="22">
        <f t="shared" si="17"/>
        <v>0.95740812926237795</v>
      </c>
      <c r="L229" s="19">
        <f t="shared" si="36"/>
        <v>79</v>
      </c>
      <c r="M229" s="53">
        <v>12347</v>
      </c>
      <c r="N229" s="23">
        <f t="shared" ca="1" si="15"/>
        <v>3.4931718067905654E-2</v>
      </c>
      <c r="O229" s="22">
        <f t="shared" si="18"/>
        <v>4.2591870737622071E-2</v>
      </c>
      <c r="P229" s="45"/>
      <c r="Q229" s="45"/>
      <c r="R229" s="45">
        <v>157672</v>
      </c>
      <c r="S229" s="45">
        <f t="shared" si="67"/>
        <v>3976653</v>
      </c>
      <c r="T229" s="45">
        <v>2479922</v>
      </c>
      <c r="U229" s="19">
        <f t="shared" si="46"/>
        <v>2126461</v>
      </c>
      <c r="V229" s="54"/>
      <c r="W229" s="54"/>
      <c r="X229" s="46">
        <v>41541</v>
      </c>
      <c r="Y229" s="46"/>
      <c r="Z229" s="46"/>
      <c r="AA229" s="21">
        <f t="shared" si="38"/>
        <v>30197</v>
      </c>
      <c r="AB229" s="21"/>
      <c r="AC229" s="21"/>
      <c r="AD229" s="21"/>
      <c r="AE229" s="21">
        <f t="shared" si="19"/>
        <v>9184.896296296296</v>
      </c>
      <c r="AF229" s="24">
        <f t="shared" si="7"/>
        <v>11.250613221826454</v>
      </c>
      <c r="AG229" s="24">
        <f t="shared" si="8"/>
        <v>7.0161121028911255</v>
      </c>
      <c r="AH229" s="24">
        <f t="shared" si="9"/>
        <v>7.0209253661939082</v>
      </c>
      <c r="AI229" s="23">
        <f t="shared" si="65"/>
        <v>0.14252907954363081</v>
      </c>
      <c r="AJ229" s="23">
        <f t="shared" si="66"/>
        <v>0.14243136735437295</v>
      </c>
      <c r="AK229" s="23">
        <f t="shared" si="21"/>
        <v>1.2318134952457326E-2</v>
      </c>
      <c r="AL229" s="32">
        <f t="shared" si="22"/>
        <v>0.12510641624824087</v>
      </c>
      <c r="AM229" s="43">
        <f t="shared" si="42"/>
        <v>41835</v>
      </c>
      <c r="AN229" s="43">
        <f t="shared" si="43"/>
        <v>32889.714285714283</v>
      </c>
      <c r="AO229" s="44">
        <f t="shared" si="44"/>
        <v>1.271978212901993</v>
      </c>
      <c r="AP229" s="55">
        <f t="shared" si="62"/>
        <v>19725.778862692634</v>
      </c>
      <c r="AQ229" s="21"/>
      <c r="AR229" s="21"/>
      <c r="AS229" s="28"/>
      <c r="AT229" s="28"/>
      <c r="AU229" s="28"/>
      <c r="AV229" s="28"/>
      <c r="AW229" s="28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O229" s="29"/>
      <c r="BP229" s="29"/>
      <c r="BQ229" s="29"/>
      <c r="BR229" s="29"/>
      <c r="BT229" s="27"/>
      <c r="BU229" s="27"/>
      <c r="BV229" s="30"/>
      <c r="BW229" s="30"/>
      <c r="BX229" s="27"/>
      <c r="BY229" s="27"/>
      <c r="BZ229" s="27"/>
      <c r="CA229" s="27"/>
      <c r="CB229" s="27"/>
      <c r="CC229" s="27"/>
      <c r="CD229" s="27"/>
      <c r="CE229" s="27"/>
      <c r="CF229" s="33">
        <f t="shared" si="31"/>
        <v>2.4464450928759519E-2</v>
      </c>
      <c r="CG229" s="27"/>
      <c r="CH229" s="27"/>
      <c r="CI229" s="27"/>
      <c r="CJ229" s="27"/>
      <c r="CK229" s="27"/>
      <c r="CL229" s="27"/>
      <c r="CM229" s="27"/>
      <c r="CN229" s="27"/>
      <c r="CO229" s="27"/>
    </row>
    <row r="230" spans="1:93" ht="13">
      <c r="A230" s="18">
        <v>44121</v>
      </c>
      <c r="B230" s="19">
        <f t="shared" si="64"/>
        <v>4301</v>
      </c>
      <c r="C230" s="52"/>
      <c r="D230" s="52"/>
      <c r="E230" s="53">
        <v>357762</v>
      </c>
      <c r="F230" s="21">
        <f t="shared" si="26"/>
        <v>63739</v>
      </c>
      <c r="G230" s="22">
        <f t="shared" si="1"/>
        <v>0.17816034123243946</v>
      </c>
      <c r="H230" s="19">
        <f t="shared" si="50"/>
        <v>4048</v>
      </c>
      <c r="I230" s="53">
        <v>281592</v>
      </c>
      <c r="J230" s="22">
        <f t="shared" si="2"/>
        <v>0.78709309540979755</v>
      </c>
      <c r="K230" s="22">
        <f t="shared" si="17"/>
        <v>0.95772099461606741</v>
      </c>
      <c r="L230" s="19">
        <f t="shared" si="36"/>
        <v>84</v>
      </c>
      <c r="M230" s="53">
        <v>12431</v>
      </c>
      <c r="N230" s="23">
        <f t="shared" ca="1" si="15"/>
        <v>3.474656335776298E-2</v>
      </c>
      <c r="O230" s="22">
        <f t="shared" si="18"/>
        <v>4.2279005383932547E-2</v>
      </c>
      <c r="P230" s="45"/>
      <c r="Q230" s="45"/>
      <c r="R230" s="45">
        <v>158700</v>
      </c>
      <c r="S230" s="45">
        <f t="shared" si="67"/>
        <v>4019958</v>
      </c>
      <c r="T230" s="45">
        <v>2505898</v>
      </c>
      <c r="U230" s="19">
        <f t="shared" si="46"/>
        <v>2148136</v>
      </c>
      <c r="V230" s="54"/>
      <c r="W230" s="54"/>
      <c r="X230" s="46">
        <v>43305</v>
      </c>
      <c r="Y230" s="46"/>
      <c r="Z230" s="46"/>
      <c r="AA230" s="21">
        <f t="shared" si="38"/>
        <v>25976</v>
      </c>
      <c r="AB230" s="21"/>
      <c r="AC230" s="21"/>
      <c r="AD230" s="21"/>
      <c r="AE230" s="21">
        <f t="shared" si="19"/>
        <v>9281.103703703704</v>
      </c>
      <c r="AF230" s="24">
        <f t="shared" si="7"/>
        <v>11.236402971808074</v>
      </c>
      <c r="AG230" s="24">
        <f t="shared" si="8"/>
        <v>7.0043716213572154</v>
      </c>
      <c r="AH230" s="24">
        <f t="shared" si="9"/>
        <v>6.0395256916996045</v>
      </c>
      <c r="AI230" s="23">
        <f t="shared" si="65"/>
        <v>0.14276798177739078</v>
      </c>
      <c r="AJ230" s="23">
        <f t="shared" si="66"/>
        <v>0.16557591623036649</v>
      </c>
      <c r="AK230" s="23">
        <f t="shared" si="21"/>
        <v>1.2168244870013948E-2</v>
      </c>
      <c r="AL230" s="32">
        <f t="shared" si="22"/>
        <v>0.12946627181176387</v>
      </c>
      <c r="AM230" s="43">
        <f t="shared" si="42"/>
        <v>41926</v>
      </c>
      <c r="AN230" s="43">
        <f t="shared" si="43"/>
        <v>31789.857142857141</v>
      </c>
      <c r="AO230" s="44">
        <f t="shared" si="44"/>
        <v>1.3188483298806</v>
      </c>
      <c r="AP230" s="55">
        <f t="shared" si="62"/>
        <v>20546.297336526928</v>
      </c>
      <c r="AQ230" s="21"/>
      <c r="AR230" s="21"/>
      <c r="AS230" s="28"/>
      <c r="AT230" s="28"/>
      <c r="AU230" s="28"/>
      <c r="AV230" s="28"/>
      <c r="AW230" s="28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O230" s="29"/>
      <c r="BP230" s="29"/>
      <c r="BQ230" s="29"/>
      <c r="BR230" s="29"/>
      <c r="BT230" s="27"/>
      <c r="BU230" s="27"/>
      <c r="BV230" s="30"/>
      <c r="BW230" s="30"/>
      <c r="BX230" s="27"/>
      <c r="BY230" s="27"/>
      <c r="BZ230" s="27"/>
      <c r="CA230" s="27"/>
      <c r="CB230" s="27"/>
      <c r="CC230" s="27"/>
      <c r="CD230" s="27"/>
      <c r="CE230" s="27"/>
      <c r="CF230" s="33">
        <f t="shared" si="31"/>
        <v>2.4336752741422003E-2</v>
      </c>
      <c r="CG230" s="27"/>
      <c r="CH230" s="27"/>
      <c r="CI230" s="27"/>
      <c r="CJ230" s="27"/>
      <c r="CK230" s="27"/>
      <c r="CL230" s="27"/>
      <c r="CM230" s="27"/>
      <c r="CN230" s="27"/>
      <c r="CO230" s="27"/>
    </row>
    <row r="231" spans="1:93" ht="13">
      <c r="A231" s="18">
        <v>44122</v>
      </c>
      <c r="B231" s="19">
        <f t="shared" si="64"/>
        <v>4105</v>
      </c>
      <c r="C231" s="52"/>
      <c r="D231" s="52"/>
      <c r="E231" s="53">
        <v>361867</v>
      </c>
      <c r="F231" s="21">
        <f t="shared" si="26"/>
        <v>64032</v>
      </c>
      <c r="G231" s="22">
        <f t="shared" si="1"/>
        <v>0.17694898954588287</v>
      </c>
      <c r="H231" s="19">
        <f t="shared" si="50"/>
        <v>3732</v>
      </c>
      <c r="I231" s="53">
        <v>285324</v>
      </c>
      <c r="J231" s="22">
        <f t="shared" si="2"/>
        <v>0.78847753456380387</v>
      </c>
      <c r="K231" s="22">
        <f t="shared" si="17"/>
        <v>0.95799351990195913</v>
      </c>
      <c r="L231" s="19">
        <f t="shared" si="36"/>
        <v>80</v>
      </c>
      <c r="M231" s="53">
        <v>12511</v>
      </c>
      <c r="N231" s="23">
        <f t="shared" ca="1" si="15"/>
        <v>3.4573475890313295E-2</v>
      </c>
      <c r="O231" s="22">
        <f t="shared" si="18"/>
        <v>4.2006480098040859E-2</v>
      </c>
      <c r="P231" s="45"/>
      <c r="Q231" s="45"/>
      <c r="R231" s="45">
        <v>159715</v>
      </c>
      <c r="S231" s="45">
        <f t="shared" si="67"/>
        <v>4056336</v>
      </c>
      <c r="T231" s="45">
        <v>2528319</v>
      </c>
      <c r="U231" s="19">
        <f t="shared" si="46"/>
        <v>2166452</v>
      </c>
      <c r="V231" s="54"/>
      <c r="W231" s="54"/>
      <c r="X231" s="46">
        <v>36378</v>
      </c>
      <c r="Y231" s="46"/>
      <c r="Z231" s="46"/>
      <c r="AA231" s="21">
        <f t="shared" si="38"/>
        <v>22421</v>
      </c>
      <c r="AB231" s="21"/>
      <c r="AC231" s="21"/>
      <c r="AD231" s="21"/>
      <c r="AE231" s="21">
        <f t="shared" si="19"/>
        <v>9364.1444444444442</v>
      </c>
      <c r="AF231" s="24">
        <f t="shared" si="7"/>
        <v>11.209466461434726</v>
      </c>
      <c r="AG231" s="24">
        <f t="shared" si="8"/>
        <v>6.9868736303669579</v>
      </c>
      <c r="AH231" s="24">
        <f t="shared" si="9"/>
        <v>5.4618757612667475</v>
      </c>
      <c r="AI231" s="23">
        <f t="shared" si="65"/>
        <v>0.14312553123241173</v>
      </c>
      <c r="AJ231" s="23">
        <f t="shared" si="66"/>
        <v>0.18308728424245127</v>
      </c>
      <c r="AK231" s="23">
        <f t="shared" si="21"/>
        <v>1.1474108485529487E-2</v>
      </c>
      <c r="AL231" s="32">
        <f t="shared" si="22"/>
        <v>0.12755681435631344</v>
      </c>
      <c r="AM231" s="43">
        <f t="shared" si="42"/>
        <v>41932.571428571428</v>
      </c>
      <c r="AN231" s="43">
        <f t="shared" si="43"/>
        <v>31826.714285714286</v>
      </c>
      <c r="AO231" s="44">
        <f t="shared" si="44"/>
        <v>1.3175275038489678</v>
      </c>
      <c r="AP231" s="55">
        <f t="shared" si="62"/>
        <v>20372.736604918602</v>
      </c>
      <c r="AQ231" s="21"/>
      <c r="AR231" s="21"/>
      <c r="AS231" s="28"/>
      <c r="AT231" s="28"/>
      <c r="AU231" s="28"/>
      <c r="AV231" s="28"/>
      <c r="AW231" s="28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O231" s="29"/>
      <c r="BP231" s="29"/>
      <c r="BQ231" s="29"/>
      <c r="BR231" s="29"/>
      <c r="BT231" s="27"/>
      <c r="BU231" s="27"/>
      <c r="BV231" s="30"/>
      <c r="BW231" s="30"/>
      <c r="BX231" s="27"/>
      <c r="BY231" s="27"/>
      <c r="BZ231" s="27"/>
      <c r="CA231" s="27"/>
      <c r="CB231" s="27"/>
      <c r="CC231" s="27"/>
      <c r="CD231" s="27"/>
      <c r="CE231" s="27"/>
      <c r="CF231" s="33">
        <f t="shared" si="31"/>
        <v>2.3913769759631446E-2</v>
      </c>
      <c r="CG231" s="27"/>
      <c r="CH231" s="27"/>
      <c r="CI231" s="27"/>
      <c r="CJ231" s="27"/>
      <c r="CK231" s="27"/>
      <c r="CL231" s="27"/>
      <c r="CM231" s="27"/>
      <c r="CN231" s="27"/>
      <c r="CO231" s="27"/>
    </row>
    <row r="232" spans="1:93" ht="13">
      <c r="A232" s="18">
        <v>44123</v>
      </c>
      <c r="B232" s="19">
        <f t="shared" si="64"/>
        <v>3373</v>
      </c>
      <c r="C232" s="52"/>
      <c r="D232" s="52"/>
      <c r="E232" s="53">
        <v>365240</v>
      </c>
      <c r="F232" s="21">
        <f t="shared" si="26"/>
        <v>63380</v>
      </c>
      <c r="G232" s="22">
        <f t="shared" si="1"/>
        <v>0.17352973387361734</v>
      </c>
      <c r="H232" s="19">
        <f t="shared" si="50"/>
        <v>3919</v>
      </c>
      <c r="I232" s="53">
        <v>289243</v>
      </c>
      <c r="J232" s="22">
        <f t="shared" si="2"/>
        <v>0.7919258569707589</v>
      </c>
      <c r="K232" s="22">
        <f t="shared" si="17"/>
        <v>0.95820247796991986</v>
      </c>
      <c r="L232" s="19">
        <f t="shared" si="36"/>
        <v>106</v>
      </c>
      <c r="M232" s="53">
        <v>12617</v>
      </c>
      <c r="N232" s="23">
        <f t="shared" ca="1" si="15"/>
        <v>3.45444091556237E-2</v>
      </c>
      <c r="O232" s="22">
        <f t="shared" si="18"/>
        <v>4.1797522030080171E-2</v>
      </c>
      <c r="P232" s="45"/>
      <c r="Q232" s="45"/>
      <c r="R232" s="45">
        <v>162410</v>
      </c>
      <c r="S232" s="45">
        <f t="shared" si="67"/>
        <v>4092595</v>
      </c>
      <c r="T232" s="45">
        <v>2553521</v>
      </c>
      <c r="U232" s="19">
        <f t="shared" si="46"/>
        <v>2188281</v>
      </c>
      <c r="V232" s="54"/>
      <c r="W232" s="54"/>
      <c r="X232" s="46">
        <v>36259</v>
      </c>
      <c r="Y232" s="46"/>
      <c r="Z232" s="46"/>
      <c r="AA232" s="21">
        <f t="shared" si="38"/>
        <v>25202</v>
      </c>
      <c r="AB232" s="21"/>
      <c r="AC232" s="21"/>
      <c r="AD232" s="21"/>
      <c r="AE232" s="21">
        <f t="shared" si="19"/>
        <v>9457.4851851851854</v>
      </c>
      <c r="AF232" s="24">
        <f t="shared" si="7"/>
        <v>11.205221224400395</v>
      </c>
      <c r="AG232" s="24">
        <f t="shared" si="8"/>
        <v>6.9913508925637933</v>
      </c>
      <c r="AH232" s="24">
        <f t="shared" si="9"/>
        <v>7.4716869255855318</v>
      </c>
      <c r="AI232" s="23">
        <f t="shared" si="65"/>
        <v>0.14303387361999373</v>
      </c>
      <c r="AJ232" s="23">
        <f t="shared" si="66"/>
        <v>0.13383858423934608</v>
      </c>
      <c r="AK232" s="23">
        <f t="shared" si="21"/>
        <v>9.3211041625790685E-3</v>
      </c>
      <c r="AL232" s="32">
        <f t="shared" si="22"/>
        <v>0.13268766484781669</v>
      </c>
      <c r="AM232" s="43">
        <f t="shared" si="42"/>
        <v>41500.285714285717</v>
      </c>
      <c r="AN232" s="43">
        <f t="shared" si="43"/>
        <v>30710.142857142859</v>
      </c>
      <c r="AO232" s="44">
        <f t="shared" si="44"/>
        <v>1.3513543687288052</v>
      </c>
      <c r="AP232" s="55">
        <f t="shared" si="62"/>
        <v>21549.80364793391</v>
      </c>
      <c r="AQ232" s="21"/>
      <c r="AR232" s="21"/>
      <c r="AS232" s="28"/>
      <c r="AT232" s="28"/>
      <c r="AU232" s="28"/>
      <c r="AV232" s="28"/>
      <c r="AW232" s="28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O232" s="29"/>
      <c r="BP232" s="29"/>
      <c r="BQ232" s="29"/>
      <c r="BR232" s="29"/>
      <c r="BT232" s="27"/>
      <c r="BU232" s="27"/>
      <c r="BV232" s="30"/>
      <c r="BW232" s="30"/>
      <c r="BX232" s="27"/>
      <c r="BY232" s="27"/>
      <c r="BZ232" s="27"/>
      <c r="CA232" s="27"/>
      <c r="CB232" s="27"/>
      <c r="CC232" s="27"/>
      <c r="CD232" s="27"/>
      <c r="CE232" s="27"/>
      <c r="CF232" s="33">
        <f t="shared" si="31"/>
        <v>2.4077669902912623E-2</v>
      </c>
      <c r="CG232" s="27"/>
      <c r="CH232" s="27"/>
      <c r="CI232" s="27"/>
      <c r="CJ232" s="27"/>
      <c r="CK232" s="27"/>
      <c r="CL232" s="27"/>
      <c r="CM232" s="27"/>
      <c r="CN232" s="27"/>
      <c r="CO232" s="27"/>
    </row>
    <row r="233" spans="1:93" ht="13">
      <c r="A233" s="18">
        <v>44124</v>
      </c>
      <c r="B233" s="19">
        <f t="shared" si="64"/>
        <v>3602</v>
      </c>
      <c r="C233" s="52"/>
      <c r="D233" s="52"/>
      <c r="E233" s="53">
        <v>368842</v>
      </c>
      <c r="F233" s="21">
        <f t="shared" si="26"/>
        <v>62455</v>
      </c>
      <c r="G233" s="22">
        <f t="shared" si="1"/>
        <v>0.16932724581257017</v>
      </c>
      <c r="H233" s="19">
        <f t="shared" si="50"/>
        <v>4410</v>
      </c>
      <c r="I233" s="53">
        <v>293653</v>
      </c>
      <c r="J233" s="22">
        <f t="shared" si="2"/>
        <v>0.79614848634374613</v>
      </c>
      <c r="K233" s="22">
        <f t="shared" si="17"/>
        <v>0.95843818438771877</v>
      </c>
      <c r="L233" s="19">
        <f t="shared" si="36"/>
        <v>117</v>
      </c>
      <c r="M233" s="53">
        <v>12734</v>
      </c>
      <c r="N233" s="23">
        <f t="shared" ca="1" si="15"/>
        <v>3.4524267843683745E-2</v>
      </c>
      <c r="O233" s="22">
        <f t="shared" si="18"/>
        <v>4.15618156122812E-2</v>
      </c>
      <c r="P233" s="45"/>
      <c r="Q233" s="45"/>
      <c r="R233" s="45">
        <v>160740</v>
      </c>
      <c r="S233" s="45">
        <f t="shared" si="67"/>
        <v>4123624</v>
      </c>
      <c r="T233" s="45">
        <v>2583085</v>
      </c>
      <c r="U233" s="19">
        <f t="shared" si="46"/>
        <v>2214243</v>
      </c>
      <c r="V233" s="54"/>
      <c r="W233" s="54"/>
      <c r="X233" s="46">
        <v>31029</v>
      </c>
      <c r="Y233" s="46"/>
      <c r="Z233" s="46"/>
      <c r="AA233" s="21">
        <f t="shared" si="38"/>
        <v>29564</v>
      </c>
      <c r="AB233" s="21"/>
      <c r="AC233" s="21"/>
      <c r="AD233" s="21"/>
      <c r="AE233" s="21">
        <f t="shared" si="19"/>
        <v>9566.9814814814818</v>
      </c>
      <c r="AF233" s="24">
        <f t="shared" si="7"/>
        <v>11.179919857283064</v>
      </c>
      <c r="AG233" s="24">
        <f t="shared" si="8"/>
        <v>7.0032290248941278</v>
      </c>
      <c r="AH233" s="24">
        <f t="shared" si="9"/>
        <v>8.2076624097723485</v>
      </c>
      <c r="AI233" s="23">
        <f t="shared" si="65"/>
        <v>0.14279127477415571</v>
      </c>
      <c r="AJ233" s="23">
        <f t="shared" si="66"/>
        <v>0.12183736977404952</v>
      </c>
      <c r="AK233" s="23">
        <f t="shared" si="21"/>
        <v>9.8620085423283318E-3</v>
      </c>
      <c r="AL233" s="32">
        <f t="shared" si="22"/>
        <v>0.1379795915373821</v>
      </c>
      <c r="AM233" s="43">
        <f t="shared" si="42"/>
        <v>38730.428571428572</v>
      </c>
      <c r="AN233" s="43">
        <f t="shared" si="43"/>
        <v>29217.571428571428</v>
      </c>
      <c r="AO233" s="44">
        <f t="shared" si="44"/>
        <v>1.3255868533123414</v>
      </c>
      <c r="AP233" s="55">
        <f t="shared" si="62"/>
        <v>22178.839543718797</v>
      </c>
      <c r="AQ233" s="21"/>
      <c r="AR233" s="21"/>
      <c r="AS233" s="28"/>
      <c r="AT233" s="28"/>
      <c r="AU233" s="28"/>
      <c r="AV233" s="28"/>
      <c r="AW233" s="28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O233" s="29"/>
      <c r="BP233" s="29"/>
      <c r="BQ233" s="29"/>
      <c r="BR233" s="29"/>
      <c r="BT233" s="27"/>
      <c r="BU233" s="27"/>
      <c r="BV233" s="30"/>
      <c r="BW233" s="30"/>
      <c r="BX233" s="27"/>
      <c r="BY233" s="27"/>
      <c r="BZ233" s="27"/>
      <c r="CA233" s="27"/>
      <c r="CB233" s="27"/>
      <c r="CC233" s="27"/>
      <c r="CD233" s="27"/>
      <c r="CE233" s="27"/>
      <c r="CF233" s="33">
        <f t="shared" si="31"/>
        <v>2.376957494407159E-2</v>
      </c>
      <c r="CG233" s="27"/>
      <c r="CH233" s="27"/>
      <c r="CI233" s="27"/>
      <c r="CJ233" s="27"/>
      <c r="CK233" s="27"/>
      <c r="CL233" s="27"/>
      <c r="CM233" s="27"/>
      <c r="CN233" s="27"/>
      <c r="CO233" s="27"/>
    </row>
    <row r="234" spans="1:93" ht="13">
      <c r="A234" s="18">
        <v>44125</v>
      </c>
      <c r="B234" s="19">
        <f t="shared" si="64"/>
        <v>4267</v>
      </c>
      <c r="C234" s="52"/>
      <c r="D234" s="52"/>
      <c r="E234" s="53">
        <v>373109</v>
      </c>
      <c r="F234" s="21">
        <f t="shared" si="26"/>
        <v>62743</v>
      </c>
      <c r="G234" s="22">
        <f t="shared" si="1"/>
        <v>0.16816265488101331</v>
      </c>
      <c r="H234" s="19">
        <f t="shared" si="50"/>
        <v>3856</v>
      </c>
      <c r="I234" s="53">
        <v>297509</v>
      </c>
      <c r="J234" s="22">
        <f t="shared" si="2"/>
        <v>0.79737824603534091</v>
      </c>
      <c r="K234" s="22">
        <f t="shared" si="17"/>
        <v>0.9585747150138868</v>
      </c>
      <c r="L234" s="19">
        <f t="shared" si="36"/>
        <v>123</v>
      </c>
      <c r="M234" s="53">
        <v>12857</v>
      </c>
      <c r="N234" s="23">
        <f t="shared" ca="1" si="15"/>
        <v>3.4459099083645799E-2</v>
      </c>
      <c r="O234" s="22">
        <f t="shared" si="18"/>
        <v>4.142528498611317E-2</v>
      </c>
      <c r="P234" s="45"/>
      <c r="Q234" s="45"/>
      <c r="R234" s="45">
        <v>162216</v>
      </c>
      <c r="S234" s="45">
        <f t="shared" si="67"/>
        <v>4167210</v>
      </c>
      <c r="T234" s="45">
        <v>2613682</v>
      </c>
      <c r="U234" s="19">
        <f t="shared" si="46"/>
        <v>2240573</v>
      </c>
      <c r="V234" s="54"/>
      <c r="W234" s="54"/>
      <c r="X234" s="46">
        <v>43586</v>
      </c>
      <c r="Y234" s="46"/>
      <c r="Z234" s="46"/>
      <c r="AA234" s="21">
        <f t="shared" si="38"/>
        <v>30597</v>
      </c>
      <c r="AB234" s="21"/>
      <c r="AC234" s="21"/>
      <c r="AD234" s="21"/>
      <c r="AE234" s="21">
        <f t="shared" si="19"/>
        <v>9680.3037037037029</v>
      </c>
      <c r="AF234" s="24">
        <f t="shared" si="7"/>
        <v>11.168880943638454</v>
      </c>
      <c r="AG234" s="24">
        <f t="shared" si="8"/>
        <v>7.0051432691251083</v>
      </c>
      <c r="AH234" s="24">
        <f t="shared" si="9"/>
        <v>7.170611670963206</v>
      </c>
      <c r="AI234" s="23">
        <f t="shared" si="65"/>
        <v>0.14275225524757792</v>
      </c>
      <c r="AJ234" s="23">
        <f t="shared" si="66"/>
        <v>0.13945811680883746</v>
      </c>
      <c r="AK234" s="23">
        <f t="shared" si="21"/>
        <v>1.1568639146301126E-2</v>
      </c>
      <c r="AL234" s="32">
        <f t="shared" si="22"/>
        <v>0.14317736626345443</v>
      </c>
      <c r="AM234" s="43">
        <f t="shared" si="42"/>
        <v>39186.571428571428</v>
      </c>
      <c r="AN234" s="43">
        <f t="shared" si="43"/>
        <v>28296.571428571428</v>
      </c>
      <c r="AO234" s="44">
        <f t="shared" si="44"/>
        <v>1.3848522789232416</v>
      </c>
      <c r="AP234" s="55">
        <f t="shared" si="62"/>
        <v>23225.659645792522</v>
      </c>
      <c r="AQ234" s="21"/>
      <c r="AR234" s="21"/>
      <c r="AS234" s="28"/>
      <c r="AT234" s="28"/>
      <c r="AU234" s="28"/>
      <c r="AV234" s="28"/>
      <c r="AW234" s="28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O234" s="29"/>
      <c r="BP234" s="29"/>
      <c r="BQ234" s="29"/>
      <c r="BR234" s="29"/>
      <c r="BT234" s="27"/>
      <c r="BU234" s="27"/>
      <c r="BV234" s="30"/>
      <c r="BW234" s="30"/>
      <c r="BX234" s="27"/>
      <c r="BY234" s="27"/>
      <c r="BZ234" s="27"/>
      <c r="CA234" s="27"/>
      <c r="CB234" s="27"/>
      <c r="CC234" s="27"/>
      <c r="CD234" s="27"/>
      <c r="CE234" s="27"/>
      <c r="CF234" s="33">
        <f t="shared" si="31"/>
        <v>2.4205669544548919E-2</v>
      </c>
      <c r="CG234" s="27"/>
      <c r="CH234" s="27"/>
      <c r="CI234" s="27"/>
      <c r="CJ234" s="27"/>
      <c r="CK234" s="27"/>
      <c r="CL234" s="27"/>
      <c r="CM234" s="27"/>
      <c r="CN234" s="27"/>
      <c r="CO234" s="27"/>
    </row>
    <row r="235" spans="1:93" ht="13">
      <c r="A235" s="18">
        <v>44126</v>
      </c>
      <c r="B235" s="19">
        <f t="shared" si="64"/>
        <v>4432</v>
      </c>
      <c r="C235" s="52"/>
      <c r="D235" s="52"/>
      <c r="E235" s="53">
        <v>377541</v>
      </c>
      <c r="F235" s="21">
        <f t="shared" si="26"/>
        <v>63576</v>
      </c>
      <c r="G235" s="22">
        <f t="shared" si="1"/>
        <v>0.16839495577963717</v>
      </c>
      <c r="H235" s="19">
        <f t="shared" si="50"/>
        <v>3497</v>
      </c>
      <c r="I235" s="53">
        <v>301006</v>
      </c>
      <c r="J235" s="22">
        <f t="shared" si="2"/>
        <v>0.79728029538513701</v>
      </c>
      <c r="K235" s="22">
        <f t="shared" si="17"/>
        <v>0.95872469861290266</v>
      </c>
      <c r="L235" s="19">
        <f t="shared" si="36"/>
        <v>102</v>
      </c>
      <c r="M235" s="53">
        <v>12959</v>
      </c>
      <c r="N235" s="23">
        <f t="shared" ca="1" si="15"/>
        <v>3.4324748835225842E-2</v>
      </c>
      <c r="O235" s="22">
        <f t="shared" si="18"/>
        <v>4.1275301387097285E-2</v>
      </c>
      <c r="P235" s="45"/>
      <c r="Q235" s="45"/>
      <c r="R235" s="45">
        <v>164346</v>
      </c>
      <c r="S235" s="45">
        <f t="shared" si="67"/>
        <v>4211138</v>
      </c>
      <c r="T235" s="45">
        <v>2647094</v>
      </c>
      <c r="U235" s="19">
        <f t="shared" si="46"/>
        <v>2269553</v>
      </c>
      <c r="V235" s="54"/>
      <c r="W235" s="54"/>
      <c r="X235" s="46">
        <v>43928</v>
      </c>
      <c r="Y235" s="46"/>
      <c r="Z235" s="46"/>
      <c r="AA235" s="21">
        <f t="shared" si="38"/>
        <v>33412</v>
      </c>
      <c r="AB235" s="21"/>
      <c r="AC235" s="21"/>
      <c r="AD235" s="21"/>
      <c r="AE235" s="21">
        <f t="shared" si="19"/>
        <v>9804.0518518518511</v>
      </c>
      <c r="AF235" s="24">
        <f t="shared" si="7"/>
        <v>11.154121009373817</v>
      </c>
      <c r="AG235" s="24">
        <f t="shared" si="8"/>
        <v>7.0114080325050789</v>
      </c>
      <c r="AH235" s="24">
        <f t="shared" si="9"/>
        <v>7.5388086642599275</v>
      </c>
      <c r="AI235" s="23">
        <f t="shared" si="65"/>
        <v>0.14262470467614674</v>
      </c>
      <c r="AJ235" s="23">
        <f t="shared" si="66"/>
        <v>0.13264695319047048</v>
      </c>
      <c r="AK235" s="23">
        <f t="shared" si="21"/>
        <v>1.1878566317081604E-2</v>
      </c>
      <c r="AL235" s="32">
        <f t="shared" si="22"/>
        <v>0.14379664486317506</v>
      </c>
      <c r="AM235" s="43">
        <f t="shared" si="42"/>
        <v>39432.285714285717</v>
      </c>
      <c r="AN235" s="43">
        <f t="shared" si="43"/>
        <v>28195.571428571428</v>
      </c>
      <c r="AO235" s="44">
        <f t="shared" si="44"/>
        <v>1.3985276309856158</v>
      </c>
      <c r="AP235" s="55">
        <f t="shared" si="62"/>
        <v>23632.403396683367</v>
      </c>
      <c r="AQ235" s="21"/>
      <c r="AR235" s="21"/>
      <c r="AS235" s="28"/>
      <c r="AT235" s="28"/>
      <c r="AU235" s="28"/>
      <c r="AV235" s="28"/>
      <c r="AW235" s="28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O235" s="29"/>
      <c r="BP235" s="29"/>
      <c r="BQ235" s="29"/>
      <c r="BR235" s="29"/>
      <c r="BT235" s="27"/>
      <c r="BU235" s="27"/>
      <c r="BV235" s="30"/>
      <c r="BW235" s="30"/>
      <c r="BX235" s="27"/>
      <c r="BY235" s="27"/>
      <c r="BZ235" s="27"/>
      <c r="CA235" s="27"/>
      <c r="CB235" s="27"/>
      <c r="CC235" s="27"/>
      <c r="CD235" s="27"/>
      <c r="CE235" s="27"/>
      <c r="CF235" s="33">
        <f t="shared" si="31"/>
        <v>2.4215923857689742E-2</v>
      </c>
      <c r="CG235" s="27"/>
      <c r="CH235" s="27"/>
      <c r="CI235" s="27"/>
      <c r="CJ235" s="27"/>
      <c r="CK235" s="27"/>
      <c r="CL235" s="27"/>
      <c r="CM235" s="27"/>
      <c r="CN235" s="27"/>
      <c r="CO235" s="27"/>
    </row>
    <row r="236" spans="1:93" ht="13">
      <c r="A236" s="18">
        <v>44127</v>
      </c>
      <c r="B236" s="19">
        <f t="shared" si="64"/>
        <v>4369</v>
      </c>
      <c r="C236" s="52"/>
      <c r="D236" s="52"/>
      <c r="E236" s="53">
        <v>381910</v>
      </c>
      <c r="F236" s="21">
        <f t="shared" si="26"/>
        <v>63733</v>
      </c>
      <c r="G236" s="22">
        <f t="shared" si="1"/>
        <v>0.16687963132675238</v>
      </c>
      <c r="H236" s="19">
        <f t="shared" si="50"/>
        <v>4094</v>
      </c>
      <c r="I236" s="53">
        <v>305100</v>
      </c>
      <c r="J236" s="22">
        <f t="shared" si="2"/>
        <v>0.7988793171165981</v>
      </c>
      <c r="K236" s="22">
        <f t="shared" si="17"/>
        <v>0.95890023477498376</v>
      </c>
      <c r="L236" s="19">
        <f t="shared" si="36"/>
        <v>118</v>
      </c>
      <c r="M236" s="53">
        <v>13077</v>
      </c>
      <c r="N236" s="23">
        <f t="shared" ca="1" si="15"/>
        <v>3.4241051556649471E-2</v>
      </c>
      <c r="O236" s="22">
        <f t="shared" si="18"/>
        <v>4.1099765225016266E-2</v>
      </c>
      <c r="P236" s="45"/>
      <c r="Q236" s="45"/>
      <c r="R236" s="45">
        <v>161763</v>
      </c>
      <c r="S236" s="45">
        <f t="shared" si="67"/>
        <v>4253425</v>
      </c>
      <c r="T236" s="45">
        <v>2679774</v>
      </c>
      <c r="U236" s="19">
        <f t="shared" si="46"/>
        <v>2297864</v>
      </c>
      <c r="V236" s="54"/>
      <c r="W236" s="54"/>
      <c r="X236" s="46">
        <v>42287</v>
      </c>
      <c r="Y236" s="46"/>
      <c r="Z236" s="46"/>
      <c r="AA236" s="21">
        <f t="shared" si="38"/>
        <v>32680</v>
      </c>
      <c r="AB236" s="21"/>
      <c r="AC236" s="21"/>
      <c r="AD236" s="21"/>
      <c r="AE236" s="21">
        <f t="shared" si="19"/>
        <v>9925.0888888888894</v>
      </c>
      <c r="AF236" s="24">
        <f t="shared" si="7"/>
        <v>11.137244376947448</v>
      </c>
      <c r="AG236" s="24">
        <f t="shared" si="8"/>
        <v>7.0167683485637982</v>
      </c>
      <c r="AH236" s="24">
        <f t="shared" si="9"/>
        <v>7.479972533760586</v>
      </c>
      <c r="AI236" s="23">
        <f t="shared" si="65"/>
        <v>0.14251574946245468</v>
      </c>
      <c r="AJ236" s="23">
        <f t="shared" si="66"/>
        <v>0.13369033047735618</v>
      </c>
      <c r="AK236" s="23">
        <f t="shared" si="21"/>
        <v>1.1572253079797956E-2</v>
      </c>
      <c r="AL236" s="32">
        <f t="shared" si="22"/>
        <v>0.14235033925104579</v>
      </c>
      <c r="AM236" s="43">
        <f t="shared" si="42"/>
        <v>39538.857142857145</v>
      </c>
      <c r="AN236" s="43">
        <f t="shared" si="43"/>
        <v>28550.285714285714</v>
      </c>
      <c r="AO236" s="44">
        <f t="shared" si="44"/>
        <v>1.3848848147629247</v>
      </c>
      <c r="AP236" s="55">
        <f t="shared" si="62"/>
        <v>23027.01792826692</v>
      </c>
      <c r="AQ236" s="21"/>
      <c r="AR236" s="21"/>
      <c r="AS236" s="28"/>
      <c r="AT236" s="28"/>
      <c r="AU236" s="28"/>
      <c r="AV236" s="28"/>
      <c r="AW236" s="28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O236" s="29"/>
      <c r="BP236" s="29"/>
      <c r="BQ236" s="29"/>
      <c r="BR236" s="29"/>
      <c r="BT236" s="27"/>
      <c r="BU236" s="27"/>
      <c r="BV236" s="30"/>
      <c r="BW236" s="30"/>
      <c r="BX236" s="27"/>
      <c r="BY236" s="27"/>
      <c r="BZ236" s="27"/>
      <c r="CA236" s="27"/>
      <c r="CB236" s="27"/>
      <c r="CC236" s="27"/>
      <c r="CD236" s="27"/>
      <c r="CE236" s="27"/>
      <c r="CF236" s="33">
        <f t="shared" si="31"/>
        <v>2.4376229693730087E-2</v>
      </c>
      <c r="CG236" s="27"/>
      <c r="CH236" s="27"/>
      <c r="CI236" s="27"/>
      <c r="CJ236" s="27"/>
      <c r="CK236" s="27"/>
      <c r="CL236" s="27"/>
      <c r="CM236" s="27"/>
      <c r="CN236" s="27"/>
      <c r="CO236" s="27"/>
    </row>
    <row r="237" spans="1:93" ht="13">
      <c r="A237" s="18">
        <v>44128</v>
      </c>
      <c r="B237" s="19">
        <f t="shared" si="64"/>
        <v>4070</v>
      </c>
      <c r="C237" s="52"/>
      <c r="D237" s="52"/>
      <c r="E237" s="53">
        <v>385980</v>
      </c>
      <c r="F237" s="21">
        <f t="shared" si="26"/>
        <v>63556</v>
      </c>
      <c r="G237" s="22">
        <f t="shared" si="1"/>
        <v>0.16466138141872635</v>
      </c>
      <c r="H237" s="19">
        <f t="shared" si="50"/>
        <v>4119</v>
      </c>
      <c r="I237" s="53">
        <v>309219</v>
      </c>
      <c r="J237" s="22">
        <f t="shared" si="2"/>
        <v>0.80112700139903625</v>
      </c>
      <c r="K237" s="22">
        <f t="shared" si="17"/>
        <v>0.95904461206361813</v>
      </c>
      <c r="L237" s="19">
        <f t="shared" si="36"/>
        <v>128</v>
      </c>
      <c r="M237" s="53">
        <v>13205</v>
      </c>
      <c r="N237" s="23">
        <f t="shared" ca="1" si="15"/>
        <v>3.4211617182237419E-2</v>
      </c>
      <c r="O237" s="22">
        <f t="shared" si="18"/>
        <v>4.0955387936381905E-2</v>
      </c>
      <c r="P237" s="45"/>
      <c r="Q237" s="45"/>
      <c r="R237" s="45">
        <v>166380</v>
      </c>
      <c r="S237" s="45">
        <f t="shared" si="67"/>
        <v>4293347</v>
      </c>
      <c r="T237" s="45">
        <v>2711239</v>
      </c>
      <c r="U237" s="19">
        <f t="shared" si="46"/>
        <v>2325259</v>
      </c>
      <c r="V237" s="54"/>
      <c r="W237" s="54"/>
      <c r="X237" s="46">
        <v>39922</v>
      </c>
      <c r="Y237" s="46"/>
      <c r="Z237" s="46"/>
      <c r="AA237" s="21">
        <f t="shared" si="38"/>
        <v>31465</v>
      </c>
      <c r="AB237" s="21"/>
      <c r="AC237" s="21"/>
      <c r="AD237" s="21"/>
      <c r="AE237" s="21">
        <f t="shared" si="19"/>
        <v>10041.625925925926</v>
      </c>
      <c r="AF237" s="24">
        <f t="shared" si="7"/>
        <v>11.123236955282657</v>
      </c>
      <c r="AG237" s="24">
        <f t="shared" si="8"/>
        <v>7.0242991864863464</v>
      </c>
      <c r="AH237" s="24">
        <f t="shared" si="9"/>
        <v>7.7309582309582305</v>
      </c>
      <c r="AI237" s="23">
        <f t="shared" si="65"/>
        <v>0.1423629565670898</v>
      </c>
      <c r="AJ237" s="23">
        <f t="shared" si="66"/>
        <v>0.1293500715080248</v>
      </c>
      <c r="AK237" s="23">
        <f t="shared" si="21"/>
        <v>1.0656961064125055E-2</v>
      </c>
      <c r="AL237" s="32">
        <f t="shared" si="22"/>
        <v>0.13742019372653294</v>
      </c>
      <c r="AM237" s="43">
        <f t="shared" si="42"/>
        <v>39055.571428571428</v>
      </c>
      <c r="AN237" s="43">
        <f t="shared" si="43"/>
        <v>29334.428571428572</v>
      </c>
      <c r="AO237" s="44">
        <f t="shared" si="44"/>
        <v>1.3313902240663091</v>
      </c>
      <c r="AP237" s="55">
        <f t="shared" si="62"/>
        <v>22863.971832220552</v>
      </c>
      <c r="AQ237" s="21"/>
      <c r="AR237" s="21"/>
      <c r="AS237" s="28"/>
      <c r="AT237" s="28"/>
      <c r="AU237" s="28"/>
      <c r="AV237" s="28"/>
      <c r="AW237" s="28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O237" s="29"/>
      <c r="BP237" s="29"/>
      <c r="BQ237" s="29"/>
      <c r="BR237" s="29"/>
      <c r="BT237" s="27"/>
      <c r="BU237" s="27"/>
      <c r="BV237" s="30"/>
      <c r="BW237" s="30"/>
      <c r="BX237" s="27"/>
      <c r="BY237" s="27"/>
      <c r="BZ237" s="27"/>
      <c r="CA237" s="27"/>
      <c r="CB237" s="27"/>
      <c r="CC237" s="27"/>
      <c r="CD237" s="27"/>
      <c r="CE237" s="27"/>
      <c r="CF237" s="33">
        <f t="shared" si="31"/>
        <v>2.4940247324119296E-2</v>
      </c>
      <c r="CG237" s="27"/>
      <c r="CH237" s="27"/>
      <c r="CI237" s="27"/>
      <c r="CJ237" s="27"/>
      <c r="CK237" s="27"/>
      <c r="CL237" s="27"/>
      <c r="CM237" s="27"/>
      <c r="CN237" s="27"/>
      <c r="CO237" s="27"/>
    </row>
    <row r="238" spans="1:93" ht="13">
      <c r="A238" s="18">
        <v>44129</v>
      </c>
      <c r="B238" s="19">
        <f t="shared" si="64"/>
        <v>3732</v>
      </c>
      <c r="C238" s="52"/>
      <c r="D238" s="52"/>
      <c r="E238" s="53">
        <v>389712</v>
      </c>
      <c r="F238" s="21">
        <f t="shared" si="26"/>
        <v>62649</v>
      </c>
      <c r="G238" s="22">
        <f t="shared" si="1"/>
        <v>0.16075717452888286</v>
      </c>
      <c r="H238" s="19">
        <f t="shared" si="50"/>
        <v>4545</v>
      </c>
      <c r="I238" s="53">
        <v>313764</v>
      </c>
      <c r="J238" s="22">
        <f t="shared" si="2"/>
        <v>0.80511762532331566</v>
      </c>
      <c r="K238" s="22">
        <f t="shared" si="17"/>
        <v>0.95933810917162754</v>
      </c>
      <c r="L238" s="19">
        <f t="shared" si="36"/>
        <v>94</v>
      </c>
      <c r="M238" s="53">
        <v>13299</v>
      </c>
      <c r="N238" s="23">
        <f t="shared" ca="1" si="15"/>
        <v>3.4125200147801453E-2</v>
      </c>
      <c r="O238" s="22">
        <f t="shared" si="18"/>
        <v>4.0661890828372516E-2</v>
      </c>
      <c r="P238" s="45"/>
      <c r="Q238" s="45"/>
      <c r="R238" s="45">
        <v>168918</v>
      </c>
      <c r="S238" s="45">
        <f t="shared" si="67"/>
        <v>4327144</v>
      </c>
      <c r="T238" s="45">
        <v>2730231</v>
      </c>
      <c r="U238" s="19">
        <f t="shared" si="46"/>
        <v>2340519</v>
      </c>
      <c r="V238" s="54"/>
      <c r="W238" s="54"/>
      <c r="X238" s="46">
        <v>33797</v>
      </c>
      <c r="Y238" s="46"/>
      <c r="Z238" s="46"/>
      <c r="AA238" s="21">
        <f t="shared" si="38"/>
        <v>18992</v>
      </c>
      <c r="AB238" s="21"/>
      <c r="AC238" s="21"/>
      <c r="AD238" s="21"/>
      <c r="AE238" s="21">
        <f t="shared" si="19"/>
        <v>10111.966666666667</v>
      </c>
      <c r="AF238" s="24">
        <f t="shared" si="7"/>
        <v>11.103440489387035</v>
      </c>
      <c r="AG238" s="24">
        <f t="shared" si="8"/>
        <v>7.0057657962803299</v>
      </c>
      <c r="AH238" s="24">
        <f t="shared" si="9"/>
        <v>5.088960342979636</v>
      </c>
      <c r="AI238" s="23">
        <f t="shared" si="65"/>
        <v>0.14273957038800014</v>
      </c>
      <c r="AJ238" s="23">
        <f t="shared" si="66"/>
        <v>0.19650379106992419</v>
      </c>
      <c r="AK238" s="23">
        <f t="shared" si="21"/>
        <v>9.6688947613866004E-3</v>
      </c>
      <c r="AL238" s="32">
        <f t="shared" si="22"/>
        <v>0.13790661278180594</v>
      </c>
      <c r="AM238" s="43">
        <f t="shared" si="42"/>
        <v>38686.857142857145</v>
      </c>
      <c r="AN238" s="43">
        <f t="shared" si="43"/>
        <v>28844.571428571428</v>
      </c>
      <c r="AO238" s="44">
        <f t="shared" si="44"/>
        <v>1.3412179563374145</v>
      </c>
      <c r="AP238" s="55">
        <f t="shared" si="62"/>
        <v>23294.909217877095</v>
      </c>
      <c r="AQ238" s="21"/>
      <c r="AR238" s="21"/>
      <c r="AS238" s="28"/>
      <c r="AT238" s="28"/>
      <c r="AU238" s="28"/>
      <c r="AV238" s="28"/>
      <c r="AW238" s="28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O238" s="29"/>
      <c r="BP238" s="29"/>
      <c r="BQ238" s="29"/>
      <c r="BR238" s="29"/>
      <c r="BT238" s="27"/>
      <c r="BU238" s="27"/>
      <c r="BV238" s="30"/>
      <c r="BW238" s="30"/>
      <c r="BX238" s="27"/>
      <c r="BY238" s="27"/>
      <c r="BZ238" s="27"/>
      <c r="CA238" s="27"/>
      <c r="CB238" s="27"/>
      <c r="CC238" s="27"/>
      <c r="CD238" s="27"/>
      <c r="CE238" s="27"/>
      <c r="CF238" s="33">
        <f t="shared" si="31"/>
        <v>2.4771438786454877E-2</v>
      </c>
      <c r="CG238" s="27"/>
      <c r="CH238" s="27"/>
      <c r="CI238" s="27"/>
      <c r="CJ238" s="27"/>
      <c r="CK238" s="27"/>
      <c r="CL238" s="27"/>
      <c r="CM238" s="27"/>
      <c r="CN238" s="27"/>
      <c r="CO238" s="27"/>
    </row>
    <row r="239" spans="1:93" ht="13">
      <c r="A239" s="18">
        <v>44130</v>
      </c>
      <c r="B239" s="19">
        <f t="shared" si="64"/>
        <v>3222</v>
      </c>
      <c r="C239" s="52"/>
      <c r="D239" s="52"/>
      <c r="E239" s="53">
        <v>392934</v>
      </c>
      <c r="F239" s="21">
        <f t="shared" si="26"/>
        <v>61851</v>
      </c>
      <c r="G239" s="22">
        <f t="shared" si="1"/>
        <v>0.1574081143398128</v>
      </c>
      <c r="H239" s="19">
        <f t="shared" si="50"/>
        <v>3908</v>
      </c>
      <c r="I239" s="53">
        <v>317672</v>
      </c>
      <c r="J239" s="22">
        <f t="shared" si="2"/>
        <v>0.80846147190113349</v>
      </c>
      <c r="K239" s="22">
        <f t="shared" si="17"/>
        <v>0.95949354089457928</v>
      </c>
      <c r="L239" s="19">
        <f t="shared" si="36"/>
        <v>112</v>
      </c>
      <c r="M239" s="53">
        <v>13411</v>
      </c>
      <c r="N239" s="23">
        <f t="shared" ca="1" si="15"/>
        <v>3.4130413759053686E-2</v>
      </c>
      <c r="O239" s="22">
        <f t="shared" si="18"/>
        <v>4.0506459105420695E-2</v>
      </c>
      <c r="P239" s="45"/>
      <c r="Q239" s="45"/>
      <c r="R239" s="45">
        <v>170163</v>
      </c>
      <c r="S239" s="45">
        <f t="shared" si="67"/>
        <v>4351557</v>
      </c>
      <c r="T239" s="45">
        <v>2749269</v>
      </c>
      <c r="U239" s="19">
        <f t="shared" si="46"/>
        <v>2356335</v>
      </c>
      <c r="V239" s="54"/>
      <c r="W239" s="54"/>
      <c r="X239" s="46">
        <v>24413</v>
      </c>
      <c r="Y239" s="46"/>
      <c r="Z239" s="46"/>
      <c r="AA239" s="21">
        <f t="shared" si="38"/>
        <v>19038</v>
      </c>
      <c r="AB239" s="21"/>
      <c r="AC239" s="21"/>
      <c r="AD239" s="21"/>
      <c r="AE239" s="21">
        <f t="shared" si="19"/>
        <v>10182.477777777778</v>
      </c>
      <c r="AF239" s="24">
        <f t="shared" si="7"/>
        <v>11.074523965856862</v>
      </c>
      <c r="AG239" s="24">
        <f t="shared" si="8"/>
        <v>6.9967704499992367</v>
      </c>
      <c r="AH239" s="24">
        <f t="shared" si="9"/>
        <v>5.9087523277467415</v>
      </c>
      <c r="AI239" s="23">
        <f t="shared" si="65"/>
        <v>0.14292308246301108</v>
      </c>
      <c r="AJ239" s="23">
        <f t="shared" si="66"/>
        <v>0.16924046643554996</v>
      </c>
      <c r="AK239" s="23">
        <f t="shared" si="21"/>
        <v>8.2676437984973514E-3</v>
      </c>
      <c r="AL239" s="32">
        <f t="shared" si="22"/>
        <v>0.14147781841960072</v>
      </c>
      <c r="AM239" s="43">
        <f t="shared" si="42"/>
        <v>36994.571428571428</v>
      </c>
      <c r="AN239" s="43">
        <f t="shared" si="43"/>
        <v>27964</v>
      </c>
      <c r="AO239" s="44">
        <f t="shared" si="44"/>
        <v>1.3229356110918118</v>
      </c>
      <c r="AP239" s="55">
        <f t="shared" si="62"/>
        <v>24074.290015734518</v>
      </c>
      <c r="AQ239" s="21"/>
      <c r="AR239" s="21"/>
      <c r="AS239" s="28"/>
      <c r="AT239" s="28"/>
      <c r="AU239" s="28"/>
      <c r="AV239" s="28"/>
      <c r="AW239" s="28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O239" s="29"/>
      <c r="BP239" s="29"/>
      <c r="BQ239" s="29"/>
      <c r="BR239" s="29"/>
      <c r="BT239" s="27"/>
      <c r="BU239" s="27"/>
      <c r="BV239" s="30"/>
      <c r="BW239" s="30"/>
      <c r="BX239" s="27"/>
      <c r="BY239" s="27"/>
      <c r="BZ239" s="27"/>
      <c r="CA239" s="27"/>
      <c r="CB239" s="27"/>
      <c r="CC239" s="27"/>
      <c r="CD239" s="27"/>
      <c r="CE239" s="27"/>
      <c r="CF239" s="33">
        <f t="shared" si="31"/>
        <v>2.495224248981455E-2</v>
      </c>
      <c r="CG239" s="27"/>
      <c r="CH239" s="27"/>
      <c r="CI239" s="27"/>
      <c r="CJ239" s="27"/>
      <c r="CK239" s="27"/>
      <c r="CL239" s="27"/>
      <c r="CM239" s="27"/>
      <c r="CN239" s="27"/>
      <c r="CO239" s="27"/>
    </row>
    <row r="240" spans="1:93" ht="13">
      <c r="A240" s="18">
        <v>44131</v>
      </c>
      <c r="B240" s="19">
        <f t="shared" si="64"/>
        <v>3520</v>
      </c>
      <c r="C240" s="52"/>
      <c r="D240" s="52"/>
      <c r="E240" s="53">
        <v>396454</v>
      </c>
      <c r="F240" s="21">
        <f t="shared" si="26"/>
        <v>60694</v>
      </c>
      <c r="G240" s="22">
        <f t="shared" si="1"/>
        <v>0.15309216201627426</v>
      </c>
      <c r="H240" s="19">
        <f t="shared" si="50"/>
        <v>4576</v>
      </c>
      <c r="I240" s="53">
        <v>322248</v>
      </c>
      <c r="J240" s="22">
        <f t="shared" si="2"/>
        <v>0.81282569982898389</v>
      </c>
      <c r="K240" s="22">
        <f t="shared" si="17"/>
        <v>0.95975696926375986</v>
      </c>
      <c r="L240" s="19">
        <f t="shared" si="36"/>
        <v>101</v>
      </c>
      <c r="M240" s="53">
        <v>13512</v>
      </c>
      <c r="N240" s="23">
        <f t="shared" ca="1" si="15"/>
        <v>3.4082138154741787E-2</v>
      </c>
      <c r="O240" s="22">
        <f t="shared" si="18"/>
        <v>4.0243030736240172E-2</v>
      </c>
      <c r="P240" s="45"/>
      <c r="Q240" s="45"/>
      <c r="R240" s="45">
        <v>169479</v>
      </c>
      <c r="S240" s="45">
        <f t="shared" si="67"/>
        <v>4388995</v>
      </c>
      <c r="T240" s="45">
        <v>2777969</v>
      </c>
      <c r="U240" s="19">
        <f t="shared" si="46"/>
        <v>2381515</v>
      </c>
      <c r="V240" s="54"/>
      <c r="W240" s="54"/>
      <c r="X240" s="46">
        <v>37438</v>
      </c>
      <c r="Y240" s="46"/>
      <c r="Z240" s="46"/>
      <c r="AA240" s="21">
        <f t="shared" si="38"/>
        <v>28700</v>
      </c>
      <c r="AB240" s="21"/>
      <c r="AC240" s="21"/>
      <c r="AD240" s="21"/>
      <c r="AE240" s="21">
        <f t="shared" si="19"/>
        <v>10288.774074074074</v>
      </c>
      <c r="AF240" s="24">
        <f t="shared" si="7"/>
        <v>11.070628622740596</v>
      </c>
      <c r="AG240" s="24">
        <f t="shared" si="8"/>
        <v>7.0070399087914357</v>
      </c>
      <c r="AH240" s="24">
        <f t="shared" si="9"/>
        <v>8.1534090909090917</v>
      </c>
      <c r="AI240" s="23">
        <f t="shared" si="65"/>
        <v>0.14271361559470247</v>
      </c>
      <c r="AJ240" s="23">
        <f t="shared" si="66"/>
        <v>0.12264808362369338</v>
      </c>
      <c r="AK240" s="23">
        <f t="shared" si="21"/>
        <v>8.9582474410460789E-3</v>
      </c>
      <c r="AL240" s="32">
        <f t="shared" si="22"/>
        <v>0.14168428398431887</v>
      </c>
      <c r="AM240" s="43">
        <f t="shared" si="42"/>
        <v>37910.142857142855</v>
      </c>
      <c r="AN240" s="43">
        <f t="shared" si="43"/>
        <v>27840.571428571428</v>
      </c>
      <c r="AO240" s="44">
        <f t="shared" si="44"/>
        <v>1.3616869522382544</v>
      </c>
      <c r="AP240" s="27"/>
      <c r="AQ240" s="21"/>
      <c r="AR240" s="21"/>
      <c r="AS240" s="28"/>
      <c r="AT240" s="28"/>
      <c r="AU240" s="28"/>
      <c r="AV240" s="28"/>
      <c r="AW240" s="28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O240" s="29"/>
      <c r="BP240" s="29"/>
      <c r="BQ240" s="29"/>
      <c r="BR240" s="29"/>
      <c r="BT240" s="27"/>
      <c r="BU240" s="27"/>
      <c r="BV240" s="30"/>
      <c r="BW240" s="30"/>
      <c r="BX240" s="27"/>
      <c r="BY240" s="27"/>
      <c r="BZ240" s="27"/>
      <c r="CA240" s="27"/>
      <c r="CB240" s="27"/>
      <c r="CC240" s="27"/>
      <c r="CD240" s="27"/>
      <c r="CE240" s="27"/>
      <c r="CF240" s="33">
        <f t="shared" si="31"/>
        <v>2.5189985072601437E-2</v>
      </c>
      <c r="CG240" s="27"/>
      <c r="CH240" s="27"/>
      <c r="CI240" s="27"/>
      <c r="CJ240" s="27"/>
      <c r="CK240" s="27"/>
      <c r="CL240" s="27"/>
      <c r="CM240" s="27"/>
      <c r="CN240" s="27"/>
      <c r="CO240" s="27"/>
    </row>
    <row r="241" spans="1:93" ht="13">
      <c r="A241" s="18">
        <v>44132</v>
      </c>
      <c r="B241" s="19">
        <f t="shared" si="64"/>
        <v>4029</v>
      </c>
      <c r="C241" s="52"/>
      <c r="D241" s="52"/>
      <c r="E241" s="53">
        <v>400483</v>
      </c>
      <c r="F241" s="21">
        <f t="shared" si="26"/>
        <v>61078</v>
      </c>
      <c r="G241" s="22">
        <f t="shared" si="1"/>
        <v>0.15251084315688807</v>
      </c>
      <c r="H241" s="19">
        <f t="shared" si="50"/>
        <v>3545</v>
      </c>
      <c r="I241" s="53">
        <v>325793</v>
      </c>
      <c r="J241" s="22">
        <f t="shared" si="2"/>
        <v>0.81350019851029887</v>
      </c>
      <c r="K241" s="22">
        <f t="shared" si="17"/>
        <v>0.9598945212946185</v>
      </c>
      <c r="L241" s="19">
        <f t="shared" si="36"/>
        <v>100</v>
      </c>
      <c r="M241" s="53">
        <v>13612</v>
      </c>
      <c r="N241" s="23">
        <f t="shared" ca="1" si="15"/>
        <v>3.3988958332813131E-2</v>
      </c>
      <c r="O241" s="22">
        <f t="shared" si="18"/>
        <v>4.0105478705381475E-2</v>
      </c>
      <c r="P241" s="45"/>
      <c r="Q241" s="45"/>
      <c r="R241" s="45">
        <v>169833</v>
      </c>
      <c r="S241" s="45">
        <f t="shared" si="67"/>
        <v>4429567</v>
      </c>
      <c r="T241" s="45">
        <v>2805313</v>
      </c>
      <c r="U241" s="19">
        <f t="shared" si="46"/>
        <v>2404830</v>
      </c>
      <c r="V241" s="54"/>
      <c r="W241" s="54"/>
      <c r="X241" s="46">
        <v>40572</v>
      </c>
      <c r="Y241" s="46"/>
      <c r="Z241" s="46"/>
      <c r="AA241" s="21">
        <f t="shared" si="38"/>
        <v>27344</v>
      </c>
      <c r="AB241" s="21"/>
      <c r="AC241" s="21"/>
      <c r="AD241" s="21"/>
      <c r="AE241" s="21">
        <f t="shared" si="19"/>
        <v>10390.048148148147</v>
      </c>
      <c r="AF241" s="24">
        <f t="shared" si="7"/>
        <v>11.060561871540115</v>
      </c>
      <c r="AG241" s="24">
        <f t="shared" si="8"/>
        <v>7.0048241748089186</v>
      </c>
      <c r="AH241" s="24">
        <f t="shared" si="9"/>
        <v>6.7867957309506082</v>
      </c>
      <c r="AI241" s="23">
        <f t="shared" si="65"/>
        <v>0.14275875811362226</v>
      </c>
      <c r="AJ241" s="23">
        <f t="shared" si="66"/>
        <v>0.14734493856056174</v>
      </c>
      <c r="AK241" s="23">
        <f t="shared" si="21"/>
        <v>1.0162591372517366E-2</v>
      </c>
      <c r="AL241" s="32">
        <f t="shared" si="22"/>
        <v>0.1428474516127349</v>
      </c>
      <c r="AM241" s="43">
        <f t="shared" si="42"/>
        <v>37479.571428571428</v>
      </c>
      <c r="AN241" s="43">
        <f t="shared" si="43"/>
        <v>27375.857142857141</v>
      </c>
      <c r="AO241" s="44">
        <f t="shared" si="44"/>
        <v>1.3690738972295715</v>
      </c>
      <c r="AP241" s="27"/>
      <c r="AQ241" s="21"/>
      <c r="AR241" s="21"/>
      <c r="AS241" s="28"/>
      <c r="AT241" s="28"/>
      <c r="AU241" s="28"/>
      <c r="AV241" s="28"/>
      <c r="AW241" s="28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O241" s="29"/>
      <c r="BP241" s="29"/>
      <c r="BQ241" s="29"/>
      <c r="BR241" s="29"/>
      <c r="BT241" s="27"/>
      <c r="BU241" s="27"/>
      <c r="BV241" s="30"/>
      <c r="BW241" s="30"/>
      <c r="BX241" s="27"/>
      <c r="BY241" s="27"/>
      <c r="BZ241" s="27"/>
      <c r="CA241" s="27"/>
      <c r="CB241" s="27"/>
      <c r="CC241" s="27"/>
      <c r="CD241" s="27"/>
      <c r="CE241" s="27"/>
      <c r="CF241" s="33">
        <f t="shared" si="31"/>
        <v>2.5128576852714784E-2</v>
      </c>
      <c r="CG241" s="27"/>
      <c r="CH241" s="27"/>
      <c r="CI241" s="27"/>
      <c r="CJ241" s="27"/>
      <c r="CK241" s="27"/>
      <c r="CL241" s="27"/>
      <c r="CM241" s="27"/>
      <c r="CN241" s="27"/>
      <c r="CO241" s="27"/>
    </row>
    <row r="242" spans="1:93" ht="13">
      <c r="A242" s="18">
        <v>44133</v>
      </c>
      <c r="B242" s="19">
        <f t="shared" si="64"/>
        <v>3565</v>
      </c>
      <c r="C242" s="52"/>
      <c r="D242" s="52"/>
      <c r="E242" s="53">
        <v>404048</v>
      </c>
      <c r="F242" s="21">
        <f t="shared" si="26"/>
        <v>60569</v>
      </c>
      <c r="G242" s="22">
        <f t="shared" si="1"/>
        <v>0.14990545677741257</v>
      </c>
      <c r="H242" s="19">
        <f t="shared" si="50"/>
        <v>3985</v>
      </c>
      <c r="I242" s="53">
        <v>329778</v>
      </c>
      <c r="J242" s="22">
        <f t="shared" si="2"/>
        <v>0.81618520571813247</v>
      </c>
      <c r="K242" s="22">
        <f t="shared" si="17"/>
        <v>0.96011109849510445</v>
      </c>
      <c r="L242" s="19">
        <f t="shared" si="36"/>
        <v>89</v>
      </c>
      <c r="M242" s="53">
        <v>13701</v>
      </c>
      <c r="N242" s="23">
        <f t="shared" ca="1" si="15"/>
        <v>3.3909337504454913E-2</v>
      </c>
      <c r="O242" s="22">
        <f t="shared" si="18"/>
        <v>3.9888901504895498E-2</v>
      </c>
      <c r="P242" s="45"/>
      <c r="Q242" s="45"/>
      <c r="R242" s="45">
        <v>68888</v>
      </c>
      <c r="S242" s="45">
        <f t="shared" si="67"/>
        <v>4463884</v>
      </c>
      <c r="T242" s="45">
        <v>2830706</v>
      </c>
      <c r="U242" s="19">
        <f t="shared" si="46"/>
        <v>2426658</v>
      </c>
      <c r="V242" s="54"/>
      <c r="W242" s="54"/>
      <c r="X242" s="46">
        <v>34317</v>
      </c>
      <c r="Y242" s="46"/>
      <c r="Z242" s="46"/>
      <c r="AA242" s="21">
        <f t="shared" si="38"/>
        <v>25393</v>
      </c>
      <c r="AB242" s="21"/>
      <c r="AC242" s="21"/>
      <c r="AD242" s="21"/>
      <c r="AE242" s="21">
        <f t="shared" si="19"/>
        <v>10484.096296296297</v>
      </c>
      <c r="AF242" s="24">
        <f t="shared" si="7"/>
        <v>11.047905199382251</v>
      </c>
      <c r="AG242" s="24">
        <f t="shared" si="8"/>
        <v>7.0058656397259735</v>
      </c>
      <c r="AH242" s="24">
        <f t="shared" si="9"/>
        <v>7.1228611500701264</v>
      </c>
      <c r="AI242" s="23">
        <f t="shared" si="65"/>
        <v>0.14273753614822593</v>
      </c>
      <c r="AJ242" s="23">
        <f t="shared" si="66"/>
        <v>0.14039302169889339</v>
      </c>
      <c r="AK242" s="23">
        <f t="shared" si="21"/>
        <v>8.9017511355038784E-3</v>
      </c>
      <c r="AL242" s="32">
        <f t="shared" si="22"/>
        <v>0.14436420277541773</v>
      </c>
      <c r="AM242" s="43">
        <f t="shared" si="42"/>
        <v>36106.571428571428</v>
      </c>
      <c r="AN242" s="43">
        <f t="shared" si="43"/>
        <v>26230.285714285714</v>
      </c>
      <c r="AO242" s="44">
        <f t="shared" si="44"/>
        <v>1.3765222316624186</v>
      </c>
      <c r="AP242" s="27"/>
      <c r="AQ242" s="21"/>
      <c r="AR242" s="21"/>
      <c r="AS242" s="28"/>
      <c r="AT242" s="28"/>
      <c r="AU242" s="28"/>
      <c r="AV242" s="28"/>
      <c r="AW242" s="28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O242" s="29"/>
      <c r="BP242" s="29"/>
      <c r="BQ242" s="29"/>
      <c r="BR242" s="29"/>
      <c r="BT242" s="27"/>
      <c r="BU242" s="27"/>
      <c r="BV242" s="30"/>
      <c r="BW242" s="30"/>
      <c r="BX242" s="27"/>
      <c r="BY242" s="27"/>
      <c r="BZ242" s="27"/>
      <c r="CA242" s="27"/>
      <c r="CB242" s="27"/>
      <c r="CC242" s="27"/>
      <c r="CD242" s="27"/>
      <c r="CE242" s="27"/>
      <c r="CF242" s="33">
        <f t="shared" si="31"/>
        <v>2.5535933852486769E-2</v>
      </c>
      <c r="CG242" s="27"/>
      <c r="CH242" s="27"/>
      <c r="CI242" s="27"/>
      <c r="CJ242" s="27"/>
      <c r="CK242" s="27"/>
      <c r="CL242" s="27"/>
      <c r="CM242" s="27"/>
      <c r="CN242" s="27"/>
      <c r="CO242" s="27"/>
    </row>
    <row r="243" spans="1:93" ht="13">
      <c r="A243" s="18">
        <v>44134</v>
      </c>
      <c r="B243" s="19">
        <f t="shared" si="64"/>
        <v>2897</v>
      </c>
      <c r="C243" s="52"/>
      <c r="D243" s="52"/>
      <c r="E243" s="53">
        <v>406945</v>
      </c>
      <c r="F243" s="21">
        <f t="shared" si="26"/>
        <v>58868</v>
      </c>
      <c r="G243" s="22">
        <f t="shared" si="1"/>
        <v>0.14465836906707294</v>
      </c>
      <c r="H243" s="19">
        <f t="shared" si="50"/>
        <v>4517</v>
      </c>
      <c r="I243" s="53">
        <v>334295</v>
      </c>
      <c r="J243" s="22">
        <f t="shared" si="2"/>
        <v>0.82147464645099466</v>
      </c>
      <c r="K243" s="22">
        <f t="shared" si="17"/>
        <v>0.96040531261761042</v>
      </c>
      <c r="L243" s="19">
        <f t="shared" si="36"/>
        <v>81</v>
      </c>
      <c r="M243" s="53">
        <v>13782</v>
      </c>
      <c r="N243" s="23">
        <f t="shared" ca="1" si="15"/>
        <v>3.3866984481932448E-2</v>
      </c>
      <c r="O243" s="22">
        <f t="shared" si="18"/>
        <v>3.9594687382389526E-2</v>
      </c>
      <c r="P243" s="45"/>
      <c r="Q243" s="45"/>
      <c r="R243" s="45">
        <v>68292</v>
      </c>
      <c r="S243" s="45">
        <f t="shared" si="67"/>
        <v>4488738</v>
      </c>
      <c r="T243" s="45">
        <v>2853984</v>
      </c>
      <c r="U243" s="19">
        <f t="shared" si="46"/>
        <v>2447039</v>
      </c>
      <c r="V243" s="54"/>
      <c r="W243" s="54"/>
      <c r="X243" s="46">
        <v>24854</v>
      </c>
      <c r="Y243" s="46"/>
      <c r="Z243" s="46"/>
      <c r="AA243" s="21">
        <f t="shared" si="38"/>
        <v>23278</v>
      </c>
      <c r="AB243" s="21"/>
      <c r="AC243" s="21"/>
      <c r="AD243" s="21"/>
      <c r="AE243" s="21">
        <f t="shared" si="19"/>
        <v>10570.31111111111</v>
      </c>
      <c r="AF243" s="24">
        <f t="shared" si="7"/>
        <v>11.030330880094361</v>
      </c>
      <c r="AG243" s="24">
        <f t="shared" si="8"/>
        <v>7.0131934290874689</v>
      </c>
      <c r="AH243" s="24">
        <f t="shared" si="9"/>
        <v>8.0352088367276497</v>
      </c>
      <c r="AI243" s="23">
        <f t="shared" si="65"/>
        <v>0.14258839573031945</v>
      </c>
      <c r="AJ243" s="23">
        <f t="shared" si="66"/>
        <v>0.12445227253200447</v>
      </c>
      <c r="AK243" s="23">
        <f t="shared" si="21"/>
        <v>7.1699402051241439E-3</v>
      </c>
      <c r="AL243" s="32">
        <f t="shared" si="22"/>
        <v>0.14370587222317893</v>
      </c>
      <c r="AM243" s="43">
        <f t="shared" si="42"/>
        <v>33616.142857142855</v>
      </c>
      <c r="AN243" s="43">
        <f t="shared" si="43"/>
        <v>24887.142857142859</v>
      </c>
      <c r="AO243" s="44">
        <f t="shared" si="44"/>
        <v>1.3507433557201078</v>
      </c>
      <c r="AP243" s="27"/>
      <c r="AQ243" s="21"/>
      <c r="AR243" s="21"/>
      <c r="AS243" s="28"/>
      <c r="AT243" s="28"/>
      <c r="AU243" s="28"/>
      <c r="AV243" s="28"/>
      <c r="AW243" s="28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O243" s="29"/>
      <c r="BP243" s="29"/>
      <c r="BQ243" s="29"/>
      <c r="BR243" s="29"/>
      <c r="BT243" s="27"/>
      <c r="BU243" s="27"/>
      <c r="BV243" s="30"/>
      <c r="BW243" s="30"/>
      <c r="BX243" s="27"/>
      <c r="BY243" s="27"/>
      <c r="BZ243" s="27"/>
      <c r="CA243" s="27"/>
      <c r="CB243" s="27"/>
      <c r="CC243" s="27"/>
      <c r="CD243" s="27"/>
      <c r="CE243" s="27"/>
      <c r="CF243" s="33">
        <f t="shared" si="31"/>
        <v>2.5285898045849412E-2</v>
      </c>
      <c r="CG243" s="27"/>
      <c r="CH243" s="27"/>
      <c r="CI243" s="27"/>
      <c r="CJ243" s="27"/>
      <c r="CK243" s="27"/>
      <c r="CL243" s="27"/>
      <c r="CM243" s="27"/>
      <c r="CN243" s="27"/>
      <c r="CO243" s="27"/>
    </row>
    <row r="244" spans="1:93" ht="13">
      <c r="A244" s="18">
        <v>44135</v>
      </c>
      <c r="B244" s="19">
        <f t="shared" si="64"/>
        <v>3143</v>
      </c>
      <c r="C244" s="52"/>
      <c r="D244" s="52"/>
      <c r="E244" s="53">
        <v>410088</v>
      </c>
      <c r="F244" s="21">
        <f t="shared" si="26"/>
        <v>58418</v>
      </c>
      <c r="G244" s="22">
        <f t="shared" si="1"/>
        <v>0.14245235169036891</v>
      </c>
      <c r="H244" s="19">
        <f t="shared" si="50"/>
        <v>3506</v>
      </c>
      <c r="I244" s="53">
        <v>337801</v>
      </c>
      <c r="J244" s="22">
        <f t="shared" si="2"/>
        <v>0.82372807787596813</v>
      </c>
      <c r="K244" s="22">
        <f t="shared" si="17"/>
        <v>0.96056245912361016</v>
      </c>
      <c r="L244" s="19">
        <f t="shared" si="36"/>
        <v>87</v>
      </c>
      <c r="M244" s="53">
        <v>13869</v>
      </c>
      <c r="N244" s="23">
        <f t="shared" ca="1" si="15"/>
        <v>3.3819570433663015E-2</v>
      </c>
      <c r="O244" s="22">
        <f t="shared" si="18"/>
        <v>3.9437540876389794E-2</v>
      </c>
      <c r="P244" s="45"/>
      <c r="Q244" s="45"/>
      <c r="R244" s="45">
        <v>67900</v>
      </c>
      <c r="S244" s="45">
        <f t="shared" si="67"/>
        <v>4517739</v>
      </c>
      <c r="T244" s="45">
        <v>2881443</v>
      </c>
      <c r="U244" s="19">
        <f t="shared" si="46"/>
        <v>2471355</v>
      </c>
      <c r="V244" s="54"/>
      <c r="W244" s="54"/>
      <c r="X244" s="46">
        <v>29001</v>
      </c>
      <c r="Y244" s="46"/>
      <c r="Z244" s="46"/>
      <c r="AA244" s="21">
        <f t="shared" si="38"/>
        <v>27459</v>
      </c>
      <c r="AB244" s="21"/>
      <c r="AC244" s="21"/>
      <c r="AD244" s="21"/>
      <c r="AE244" s="21">
        <f t="shared" si="19"/>
        <v>10672.011111111111</v>
      </c>
      <c r="AF244" s="24">
        <f t="shared" si="7"/>
        <v>11.016511090302568</v>
      </c>
      <c r="AG244" s="24">
        <f t="shared" si="8"/>
        <v>7.0264016503774798</v>
      </c>
      <c r="AH244" s="24">
        <f t="shared" si="9"/>
        <v>8.7365574292077639</v>
      </c>
      <c r="AI244" s="23">
        <f t="shared" si="65"/>
        <v>0.14232035823717493</v>
      </c>
      <c r="AJ244" s="23">
        <f t="shared" si="66"/>
        <v>0.11446156087257366</v>
      </c>
      <c r="AK244" s="23">
        <f t="shared" si="21"/>
        <v>7.7234024253891803E-3</v>
      </c>
      <c r="AL244" s="32">
        <f t="shared" si="22"/>
        <v>0.14164179455241946</v>
      </c>
      <c r="AM244" s="43">
        <f t="shared" si="42"/>
        <v>32056</v>
      </c>
      <c r="AN244" s="43">
        <f t="shared" si="43"/>
        <v>24314.857142857141</v>
      </c>
      <c r="AO244" s="44">
        <f t="shared" si="44"/>
        <v>1.3183708961011493</v>
      </c>
      <c r="AP244" s="27"/>
      <c r="AQ244" s="21"/>
      <c r="AR244" s="21"/>
      <c r="AS244" s="28"/>
      <c r="AT244" s="28"/>
      <c r="AU244" s="28"/>
      <c r="AV244" s="28"/>
      <c r="AW244" s="28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O244" s="29"/>
      <c r="BP244" s="29"/>
      <c r="BQ244" s="29"/>
      <c r="BR244" s="29"/>
      <c r="BT244" s="27"/>
      <c r="BU244" s="27"/>
      <c r="BV244" s="30"/>
      <c r="BW244" s="30"/>
      <c r="BX244" s="27"/>
      <c r="BY244" s="27"/>
      <c r="BZ244" s="27"/>
      <c r="CA244" s="27"/>
      <c r="CB244" s="27"/>
      <c r="CC244" s="27"/>
      <c r="CD244" s="27"/>
      <c r="CE244" s="27"/>
      <c r="CF244" s="33">
        <f t="shared" si="31"/>
        <v>2.5583091675710296E-2</v>
      </c>
      <c r="CG244" s="27"/>
      <c r="CH244" s="27"/>
      <c r="CI244" s="27"/>
      <c r="CJ244" s="27"/>
      <c r="CK244" s="27"/>
      <c r="CL244" s="27"/>
      <c r="CM244" s="27"/>
      <c r="CN244" s="27"/>
      <c r="CO244" s="27"/>
    </row>
    <row r="245" spans="1:93" ht="13">
      <c r="A245" s="18">
        <v>44136</v>
      </c>
      <c r="B245" s="19">
        <f t="shared" si="64"/>
        <v>2696</v>
      </c>
      <c r="C245" s="52"/>
      <c r="D245" s="52"/>
      <c r="E245" s="53">
        <v>412784</v>
      </c>
      <c r="F245" s="21">
        <f t="shared" si="26"/>
        <v>56899</v>
      </c>
      <c r="G245" s="22">
        <f t="shared" si="1"/>
        <v>0.13784206752199699</v>
      </c>
      <c r="H245" s="19">
        <f t="shared" si="50"/>
        <v>4141</v>
      </c>
      <c r="I245" s="53">
        <v>341942</v>
      </c>
      <c r="J245" s="22">
        <f t="shared" si="2"/>
        <v>0.82837997596806079</v>
      </c>
      <c r="K245" s="22">
        <f t="shared" si="17"/>
        <v>0.96082161372353425</v>
      </c>
      <c r="L245" s="19">
        <f t="shared" si="36"/>
        <v>74</v>
      </c>
      <c r="M245" s="53">
        <v>13943</v>
      </c>
      <c r="N245" s="23">
        <f t="shared" ca="1" si="15"/>
        <v>3.3777956509942246E-2</v>
      </c>
      <c r="O245" s="22">
        <f t="shared" si="18"/>
        <v>3.9178386276465714E-2</v>
      </c>
      <c r="P245" s="45"/>
      <c r="Q245" s="45"/>
      <c r="R245" s="45">
        <v>61215</v>
      </c>
      <c r="S245" s="45">
        <f t="shared" si="67"/>
        <v>4540947</v>
      </c>
      <c r="T245" s="45">
        <v>2899414</v>
      </c>
      <c r="U245" s="19">
        <f t="shared" si="46"/>
        <v>2486630</v>
      </c>
      <c r="V245" s="54"/>
      <c r="W245" s="54"/>
      <c r="X245" s="46">
        <v>23208</v>
      </c>
      <c r="Y245" s="46"/>
      <c r="Z245" s="46"/>
      <c r="AA245" s="21">
        <f t="shared" si="38"/>
        <v>17971</v>
      </c>
      <c r="AB245" s="21"/>
      <c r="AC245" s="21"/>
      <c r="AD245" s="21"/>
      <c r="AE245" s="21">
        <f t="shared" si="19"/>
        <v>10738.570370370371</v>
      </c>
      <c r="AF245" s="24">
        <f t="shared" si="7"/>
        <v>11.00078249156944</v>
      </c>
      <c r="AG245" s="24">
        <f t="shared" si="8"/>
        <v>7.0240464746695608</v>
      </c>
      <c r="AH245" s="24">
        <f t="shared" si="9"/>
        <v>6.6658011869436198</v>
      </c>
      <c r="AI245" s="23">
        <f t="shared" si="65"/>
        <v>0.14236807851517583</v>
      </c>
      <c r="AJ245" s="23">
        <f t="shared" si="66"/>
        <v>0.15001947582215791</v>
      </c>
      <c r="AK245" s="23">
        <f t="shared" si="21"/>
        <v>6.5741987085698676E-3</v>
      </c>
      <c r="AL245" s="32">
        <f t="shared" si="22"/>
        <v>0.13637303984442881</v>
      </c>
      <c r="AM245" s="43">
        <f t="shared" si="42"/>
        <v>30543.285714285714</v>
      </c>
      <c r="AN245" s="43">
        <f t="shared" si="43"/>
        <v>24169</v>
      </c>
      <c r="AO245" s="44">
        <f t="shared" si="44"/>
        <v>1.2637380824314499</v>
      </c>
      <c r="AP245" s="27"/>
      <c r="AQ245" s="21"/>
      <c r="AR245" s="21"/>
      <c r="AS245" s="28"/>
      <c r="AT245" s="28"/>
      <c r="AU245" s="28"/>
      <c r="AV245" s="28"/>
      <c r="AW245" s="28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O245" s="29"/>
      <c r="BP245" s="29"/>
      <c r="BQ245" s="29"/>
      <c r="BR245" s="29"/>
      <c r="BT245" s="27"/>
      <c r="BU245" s="27"/>
      <c r="BV245" s="30"/>
      <c r="BW245" s="30"/>
      <c r="BX245" s="27"/>
      <c r="BY245" s="27"/>
      <c r="BZ245" s="27"/>
      <c r="CA245" s="27"/>
      <c r="CB245" s="27"/>
      <c r="CC245" s="27"/>
      <c r="CD245" s="27"/>
      <c r="CE245" s="27"/>
      <c r="CF245" s="33">
        <f t="shared" si="31"/>
        <v>2.5292309866120317E-2</v>
      </c>
      <c r="CG245" s="27"/>
      <c r="CH245" s="27"/>
      <c r="CI245" s="27"/>
      <c r="CJ245" s="27"/>
      <c r="CK245" s="27"/>
      <c r="CL245" s="27"/>
      <c r="CM245" s="27"/>
      <c r="CN245" s="27"/>
      <c r="CO245" s="27"/>
    </row>
    <row r="246" spans="1:93" ht="13">
      <c r="A246" s="18">
        <v>44137</v>
      </c>
      <c r="B246" s="19">
        <f t="shared" si="64"/>
        <v>2618</v>
      </c>
      <c r="C246" s="52"/>
      <c r="D246" s="52"/>
      <c r="E246" s="53">
        <v>415402</v>
      </c>
      <c r="F246" s="21">
        <f t="shared" si="26"/>
        <v>55792</v>
      </c>
      <c r="G246" s="22">
        <f t="shared" si="1"/>
        <v>0.13430845301659597</v>
      </c>
      <c r="H246" s="19">
        <f t="shared" si="50"/>
        <v>3624</v>
      </c>
      <c r="I246" s="53">
        <v>345566</v>
      </c>
      <c r="J246" s="22">
        <f t="shared" si="2"/>
        <v>0.83188333229016709</v>
      </c>
      <c r="K246" s="22">
        <f t="shared" si="17"/>
        <v>0.96094658101832542</v>
      </c>
      <c r="L246" s="19">
        <f t="shared" si="36"/>
        <v>101</v>
      </c>
      <c r="M246" s="53">
        <v>14044</v>
      </c>
      <c r="N246" s="23">
        <f t="shared" ca="1" si="15"/>
        <v>3.3808214693236915E-2</v>
      </c>
      <c r="O246" s="22">
        <f t="shared" si="18"/>
        <v>3.9053418981674595E-2</v>
      </c>
      <c r="P246" s="45"/>
      <c r="Q246" s="45"/>
      <c r="R246" s="45">
        <v>59500</v>
      </c>
      <c r="S246" s="45">
        <f t="shared" si="67"/>
        <v>4567608</v>
      </c>
      <c r="T246" s="45">
        <v>2919560</v>
      </c>
      <c r="U246" s="19">
        <f t="shared" si="46"/>
        <v>2504158</v>
      </c>
      <c r="V246" s="54"/>
      <c r="W246" s="54"/>
      <c r="X246" s="46">
        <v>26661</v>
      </c>
      <c r="Y246" s="46"/>
      <c r="Z246" s="46"/>
      <c r="AA246" s="21">
        <f t="shared" si="38"/>
        <v>20146</v>
      </c>
      <c r="AB246" s="21"/>
      <c r="AC246" s="21"/>
      <c r="AD246" s="21"/>
      <c r="AE246" s="21">
        <f t="shared" si="19"/>
        <v>10813.185185185184</v>
      </c>
      <c r="AF246" s="24">
        <f t="shared" si="7"/>
        <v>10.995633145723902</v>
      </c>
      <c r="AG246" s="24">
        <f t="shared" si="8"/>
        <v>7.0282762239950696</v>
      </c>
      <c r="AH246" s="24">
        <f t="shared" si="9"/>
        <v>7.6951871657754012</v>
      </c>
      <c r="AI246" s="23">
        <f t="shared" si="65"/>
        <v>0.14228239871761497</v>
      </c>
      <c r="AJ246" s="23">
        <f t="shared" si="66"/>
        <v>0.12995135510771369</v>
      </c>
      <c r="AK246" s="23">
        <f t="shared" si="21"/>
        <v>6.3423000891507418E-3</v>
      </c>
      <c r="AL246" s="32">
        <f t="shared" si="22"/>
        <v>0.13193885760257443</v>
      </c>
      <c r="AM246" s="43">
        <f t="shared" si="42"/>
        <v>30864.428571428572</v>
      </c>
      <c r="AN246" s="43">
        <f t="shared" si="43"/>
        <v>24327.285714285714</v>
      </c>
      <c r="AO246" s="44">
        <f t="shared" si="44"/>
        <v>1.2687164911827402</v>
      </c>
      <c r="AP246" s="27"/>
      <c r="AQ246" s="21"/>
      <c r="AR246" s="21"/>
      <c r="AS246" s="28"/>
      <c r="AT246" s="28"/>
      <c r="AU246" s="28"/>
      <c r="AV246" s="28"/>
      <c r="AW246" s="28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O246" s="29"/>
      <c r="BP246" s="29"/>
      <c r="BQ246" s="29"/>
      <c r="BR246" s="29"/>
      <c r="BT246" s="27"/>
      <c r="BU246" s="27"/>
      <c r="BV246" s="30"/>
      <c r="BW246" s="30"/>
      <c r="BX246" s="27"/>
      <c r="BY246" s="27"/>
      <c r="BZ246" s="27"/>
      <c r="CA246" s="27"/>
      <c r="CB246" s="27"/>
      <c r="CC246" s="27"/>
      <c r="CD246" s="27"/>
      <c r="CE246" s="27"/>
      <c r="CF246" s="33">
        <f t="shared" si="31"/>
        <v>2.5336008380235427E-2</v>
      </c>
      <c r="CG246" s="27"/>
      <c r="CH246" s="27"/>
      <c r="CI246" s="27"/>
      <c r="CJ246" s="27"/>
      <c r="CK246" s="27"/>
      <c r="CL246" s="27"/>
      <c r="CM246" s="27"/>
      <c r="CN246" s="27"/>
      <c r="CO246" s="27"/>
    </row>
    <row r="247" spans="1:93" ht="13">
      <c r="A247" s="18">
        <v>44138</v>
      </c>
      <c r="B247" s="19">
        <f t="shared" si="64"/>
        <v>2973</v>
      </c>
      <c r="C247" s="52"/>
      <c r="D247" s="52"/>
      <c r="E247" s="53">
        <v>418375</v>
      </c>
      <c r="F247" s="21">
        <f t="shared" si="26"/>
        <v>54732</v>
      </c>
      <c r="G247" s="22">
        <f t="shared" si="1"/>
        <v>0.13082043621153272</v>
      </c>
      <c r="H247" s="19">
        <f t="shared" si="50"/>
        <v>3931</v>
      </c>
      <c r="I247" s="53">
        <v>349497</v>
      </c>
      <c r="J247" s="22">
        <f t="shared" si="2"/>
        <v>0.83536779205258438</v>
      </c>
      <c r="K247" s="22">
        <f t="shared" si="17"/>
        <v>0.96109920993941855</v>
      </c>
      <c r="L247" s="19">
        <f t="shared" si="36"/>
        <v>102</v>
      </c>
      <c r="M247" s="53">
        <v>14146</v>
      </c>
      <c r="N247" s="23">
        <f t="shared" ca="1" si="15"/>
        <v>3.381177173588288E-2</v>
      </c>
      <c r="O247" s="22">
        <f t="shared" si="18"/>
        <v>3.8900790060581392E-2</v>
      </c>
      <c r="P247" s="45"/>
      <c r="Q247" s="45"/>
      <c r="R247" s="45">
        <v>56039</v>
      </c>
      <c r="S247" s="45">
        <f t="shared" si="67"/>
        <v>4597536</v>
      </c>
      <c r="T247" s="45">
        <v>2941778</v>
      </c>
      <c r="U247" s="19">
        <f t="shared" si="46"/>
        <v>2523403</v>
      </c>
      <c r="V247" s="54"/>
      <c r="W247" s="54"/>
      <c r="X247" s="46">
        <v>29928</v>
      </c>
      <c r="Y247" s="46"/>
      <c r="Z247" s="46"/>
      <c r="AA247" s="21">
        <f t="shared" si="38"/>
        <v>22218</v>
      </c>
      <c r="AB247" s="21"/>
      <c r="AC247" s="21"/>
      <c r="AD247" s="21"/>
      <c r="AE247" s="21">
        <f t="shared" si="19"/>
        <v>10895.474074074074</v>
      </c>
      <c r="AF247" s="24">
        <f t="shared" si="7"/>
        <v>10.989031371377353</v>
      </c>
      <c r="AG247" s="24">
        <f t="shared" si="8"/>
        <v>7.0314383029578726</v>
      </c>
      <c r="AH247" s="24">
        <f t="shared" si="9"/>
        <v>7.4732593340060545</v>
      </c>
      <c r="AI247" s="23">
        <f t="shared" si="65"/>
        <v>0.142218413490073</v>
      </c>
      <c r="AJ247" s="23">
        <f t="shared" si="66"/>
        <v>0.13381042398055631</v>
      </c>
      <c r="AK247" s="23">
        <f t="shared" si="21"/>
        <v>7.1569226917540122E-3</v>
      </c>
      <c r="AL247" s="32">
        <f t="shared" si="22"/>
        <v>0.13382048605387983</v>
      </c>
      <c r="AM247" s="43">
        <f t="shared" si="42"/>
        <v>29791.571428571428</v>
      </c>
      <c r="AN247" s="43">
        <f t="shared" si="43"/>
        <v>23401.285714285714</v>
      </c>
      <c r="AO247" s="44">
        <f t="shared" si="44"/>
        <v>1.2730741290161103</v>
      </c>
      <c r="AP247" s="27"/>
      <c r="AQ247" s="21"/>
      <c r="AR247" s="21"/>
      <c r="AS247" s="28"/>
      <c r="AT247" s="28"/>
      <c r="AU247" s="28"/>
      <c r="AV247" s="28"/>
      <c r="AW247" s="28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O247" s="29"/>
      <c r="BP247" s="29"/>
      <c r="BQ247" s="29"/>
      <c r="BR247" s="29"/>
      <c r="BT247" s="27"/>
      <c r="BU247" s="27"/>
      <c r="BV247" s="30"/>
      <c r="BW247" s="30"/>
      <c r="BX247" s="27"/>
      <c r="BY247" s="27"/>
      <c r="BZ247" s="27"/>
      <c r="CA247" s="27"/>
      <c r="CB247" s="27"/>
      <c r="CC247" s="27"/>
      <c r="CD247" s="27"/>
      <c r="CE247" s="27"/>
      <c r="CF247" s="33">
        <f t="shared" si="31"/>
        <v>2.5284721724804813E-2</v>
      </c>
      <c r="CG247" s="27"/>
      <c r="CH247" s="27"/>
      <c r="CI247" s="27"/>
      <c r="CJ247" s="27"/>
      <c r="CK247" s="27"/>
      <c r="CL247" s="27"/>
      <c r="CM247" s="27"/>
      <c r="CN247" s="27"/>
      <c r="CO247" s="27"/>
    </row>
    <row r="248" spans="1:93" ht="13">
      <c r="A248" s="18">
        <v>44139</v>
      </c>
      <c r="B248" s="19">
        <f t="shared" si="64"/>
        <v>3356</v>
      </c>
      <c r="C248" s="52"/>
      <c r="D248" s="52"/>
      <c r="E248" s="53">
        <v>421731</v>
      </c>
      <c r="F248" s="21">
        <f t="shared" si="26"/>
        <v>54190</v>
      </c>
      <c r="G248" s="22">
        <f t="shared" si="1"/>
        <v>0.12849422973411961</v>
      </c>
      <c r="H248" s="19">
        <f t="shared" si="50"/>
        <v>3785</v>
      </c>
      <c r="I248" s="53">
        <v>353282</v>
      </c>
      <c r="J248" s="22">
        <f t="shared" si="2"/>
        <v>0.83769511845228362</v>
      </c>
      <c r="K248" s="22">
        <f t="shared" si="17"/>
        <v>0.96120432822460622</v>
      </c>
      <c r="L248" s="19">
        <f t="shared" si="36"/>
        <v>113</v>
      </c>
      <c r="M248" s="53">
        <v>14259</v>
      </c>
      <c r="N248" s="23">
        <f t="shared" ca="1" si="15"/>
        <v>3.3810651813596819E-2</v>
      </c>
      <c r="O248" s="22">
        <f t="shared" si="18"/>
        <v>3.8795671775393767E-2</v>
      </c>
      <c r="P248" s="45"/>
      <c r="Q248" s="45"/>
      <c r="R248" s="45">
        <v>56967</v>
      </c>
      <c r="S248" s="45">
        <f t="shared" si="67"/>
        <v>4638515</v>
      </c>
      <c r="T248" s="45">
        <v>2969883</v>
      </c>
      <c r="U248" s="19">
        <f t="shared" si="46"/>
        <v>2548152</v>
      </c>
      <c r="V248" s="54"/>
      <c r="W248" s="54"/>
      <c r="X248" s="46">
        <v>40979</v>
      </c>
      <c r="Y248" s="46"/>
      <c r="Z248" s="46"/>
      <c r="AA248" s="21">
        <f t="shared" si="38"/>
        <v>28105</v>
      </c>
      <c r="AB248" s="21"/>
      <c r="AC248" s="21"/>
      <c r="AD248" s="21"/>
      <c r="AE248" s="21">
        <f t="shared" si="19"/>
        <v>10999.566666666668</v>
      </c>
      <c r="AF248" s="24">
        <f t="shared" si="7"/>
        <v>10.998752759460414</v>
      </c>
      <c r="AG248" s="24">
        <f t="shared" si="8"/>
        <v>7.0421263791374118</v>
      </c>
      <c r="AH248" s="24">
        <f t="shared" si="9"/>
        <v>8.3745530393325396</v>
      </c>
      <c r="AI248" s="23">
        <f t="shared" si="65"/>
        <v>0.14200256373735934</v>
      </c>
      <c r="AJ248" s="23">
        <f t="shared" si="66"/>
        <v>0.11940935776552215</v>
      </c>
      <c r="AK248" s="23">
        <f t="shared" si="21"/>
        <v>8.0215118016133853E-3</v>
      </c>
      <c r="AL248" s="32">
        <f t="shared" si="22"/>
        <v>0.12911223187701282</v>
      </c>
      <c r="AM248" s="43">
        <f t="shared" si="42"/>
        <v>29849.714285714286</v>
      </c>
      <c r="AN248" s="43">
        <f t="shared" si="43"/>
        <v>23510</v>
      </c>
      <c r="AO248" s="44">
        <f t="shared" si="44"/>
        <v>1.2696603269125599</v>
      </c>
      <c r="AP248" s="27"/>
      <c r="AQ248" s="21"/>
      <c r="AR248" s="21"/>
      <c r="AS248" s="28"/>
      <c r="AT248" s="28"/>
      <c r="AU248" s="28"/>
      <c r="AV248" s="28"/>
      <c r="AW248" s="28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O248" s="29"/>
      <c r="BP248" s="29"/>
      <c r="BQ248" s="29"/>
      <c r="BR248" s="29"/>
      <c r="BT248" s="27"/>
      <c r="BU248" s="27"/>
      <c r="BV248" s="30"/>
      <c r="BW248" s="30"/>
      <c r="BX248" s="27"/>
      <c r="BY248" s="27"/>
      <c r="BZ248" s="27"/>
      <c r="CA248" s="27"/>
      <c r="CB248" s="27"/>
      <c r="CC248" s="27"/>
      <c r="CD248" s="27"/>
      <c r="CE248" s="27"/>
      <c r="CF248" s="33">
        <f t="shared" si="31"/>
        <v>2.5137611389023363E-2</v>
      </c>
      <c r="CG248" s="27"/>
      <c r="CH248" s="27"/>
      <c r="CI248" s="27"/>
      <c r="CJ248" s="27"/>
      <c r="CK248" s="27"/>
      <c r="CL248" s="27"/>
      <c r="CM248" s="27"/>
      <c r="CN248" s="27"/>
      <c r="CO248" s="27"/>
    </row>
    <row r="249" spans="1:93" ht="13">
      <c r="A249" s="18">
        <v>44140</v>
      </c>
      <c r="B249" s="19">
        <f t="shared" si="64"/>
        <v>4065</v>
      </c>
      <c r="C249" s="52"/>
      <c r="D249" s="52"/>
      <c r="E249" s="53">
        <v>425796</v>
      </c>
      <c r="F249" s="21">
        <f t="shared" si="26"/>
        <v>54306</v>
      </c>
      <c r="G249" s="22">
        <f t="shared" si="1"/>
        <v>0.12753994870783192</v>
      </c>
      <c r="H249" s="19">
        <f t="shared" si="50"/>
        <v>3860</v>
      </c>
      <c r="I249" s="53">
        <v>357142</v>
      </c>
      <c r="J249" s="22">
        <f t="shared" si="2"/>
        <v>0.83876316358068181</v>
      </c>
      <c r="K249" s="22">
        <f t="shared" si="17"/>
        <v>0.96137715685482783</v>
      </c>
      <c r="L249" s="19">
        <f t="shared" si="36"/>
        <v>89</v>
      </c>
      <c r="M249" s="53">
        <v>14348</v>
      </c>
      <c r="N249" s="23">
        <f t="shared" ca="1" si="15"/>
        <v>3.3696887711486254E-2</v>
      </c>
      <c r="O249" s="22">
        <f t="shared" si="18"/>
        <v>3.8622843145172142E-2</v>
      </c>
      <c r="P249" s="45"/>
      <c r="Q249" s="45"/>
      <c r="R249" s="45">
        <v>55943</v>
      </c>
      <c r="S249" s="45">
        <f t="shared" si="67"/>
        <v>4678096</v>
      </c>
      <c r="T249" s="45">
        <v>3001189</v>
      </c>
      <c r="U249" s="19">
        <f t="shared" si="46"/>
        <v>2575393</v>
      </c>
      <c r="V249" s="54"/>
      <c r="W249" s="54"/>
      <c r="X249" s="46">
        <v>39581</v>
      </c>
      <c r="Y249" s="46"/>
      <c r="Z249" s="46"/>
      <c r="AA249" s="21">
        <f t="shared" si="38"/>
        <v>31306</v>
      </c>
      <c r="AB249" s="21"/>
      <c r="AC249" s="21"/>
      <c r="AD249" s="21"/>
      <c r="AE249" s="21">
        <f t="shared" si="19"/>
        <v>11115.514814814815</v>
      </c>
      <c r="AF249" s="24">
        <f t="shared" si="7"/>
        <v>10.986707249480972</v>
      </c>
      <c r="AG249" s="24">
        <f t="shared" si="8"/>
        <v>7.0484199006096819</v>
      </c>
      <c r="AH249" s="24">
        <f t="shared" si="9"/>
        <v>7.7013530135301353</v>
      </c>
      <c r="AI249" s="23">
        <f t="shared" si="65"/>
        <v>0.14187576990319503</v>
      </c>
      <c r="AJ249" s="23">
        <f t="shared" si="66"/>
        <v>0.1298473136140037</v>
      </c>
      <c r="AK249" s="23">
        <f t="shared" si="21"/>
        <v>9.6388456148587612E-3</v>
      </c>
      <c r="AL249" s="32">
        <f t="shared" si="22"/>
        <v>0.12756697148689311</v>
      </c>
      <c r="AM249" s="43">
        <f t="shared" si="42"/>
        <v>30601.714285714286</v>
      </c>
      <c r="AN249" s="43">
        <f t="shared" si="43"/>
        <v>24354.714285714286</v>
      </c>
      <c r="AO249" s="44">
        <f t="shared" si="44"/>
        <v>1.2565006481584675</v>
      </c>
      <c r="AP249" s="27"/>
      <c r="AQ249" s="21"/>
      <c r="AR249" s="21"/>
      <c r="AS249" s="28"/>
      <c r="AT249" s="28"/>
      <c r="AU249" s="28"/>
      <c r="AV249" s="28"/>
      <c r="AW249" s="28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O249" s="29"/>
      <c r="BP249" s="29"/>
      <c r="BQ249" s="29"/>
      <c r="BR249" s="29"/>
      <c r="BT249" s="27"/>
      <c r="BU249" s="27"/>
      <c r="BV249" s="30"/>
      <c r="BW249" s="30"/>
      <c r="BX249" s="27"/>
      <c r="BY249" s="27"/>
      <c r="BZ249" s="27"/>
      <c r="CA249" s="27"/>
      <c r="CB249" s="27"/>
      <c r="CC249" s="27"/>
      <c r="CD249" s="27"/>
      <c r="CE249" s="27"/>
      <c r="CF249" s="33">
        <f t="shared" si="31"/>
        <v>2.4743480119709279E-2</v>
      </c>
      <c r="CG249" s="27"/>
      <c r="CH249" s="27"/>
      <c r="CI249" s="27"/>
      <c r="CJ249" s="27"/>
      <c r="CK249" s="27"/>
      <c r="CL249" s="27"/>
      <c r="CM249" s="27"/>
      <c r="CN249" s="27"/>
      <c r="CO249" s="27"/>
    </row>
    <row r="250" spans="1:93" ht="13">
      <c r="A250" s="18">
        <v>44141</v>
      </c>
      <c r="B250" s="19">
        <f t="shared" si="64"/>
        <v>3778</v>
      </c>
      <c r="C250" s="52"/>
      <c r="D250" s="52"/>
      <c r="E250" s="53">
        <v>429574</v>
      </c>
      <c r="F250" s="21">
        <f t="shared" si="26"/>
        <v>54427</v>
      </c>
      <c r="G250" s="22">
        <f t="shared" si="1"/>
        <v>0.12669993994049919</v>
      </c>
      <c r="H250" s="19">
        <f t="shared" si="50"/>
        <v>3563</v>
      </c>
      <c r="I250" s="53">
        <v>360705</v>
      </c>
      <c r="J250" s="22">
        <f t="shared" si="2"/>
        <v>0.83968070693291497</v>
      </c>
      <c r="K250" s="22">
        <f t="shared" si="17"/>
        <v>0.9615030907884109</v>
      </c>
      <c r="L250" s="19">
        <f t="shared" si="36"/>
        <v>94</v>
      </c>
      <c r="M250" s="53">
        <v>14442</v>
      </c>
      <c r="N250" s="23">
        <f t="shared" ca="1" si="15"/>
        <v>3.3619353126585871E-2</v>
      </c>
      <c r="O250" s="22">
        <f t="shared" si="18"/>
        <v>3.8496909211589055E-2</v>
      </c>
      <c r="P250" s="45"/>
      <c r="Q250" s="45"/>
      <c r="R250" s="45">
        <v>56663</v>
      </c>
      <c r="S250" s="45">
        <f t="shared" si="67"/>
        <v>4716187</v>
      </c>
      <c r="T250" s="45">
        <v>3030661</v>
      </c>
      <c r="U250" s="19">
        <f t="shared" si="46"/>
        <v>2601087</v>
      </c>
      <c r="V250" s="54"/>
      <c r="W250" s="54"/>
      <c r="X250" s="46">
        <v>38091</v>
      </c>
      <c r="Y250" s="46"/>
      <c r="Z250" s="46"/>
      <c r="AA250" s="21">
        <f t="shared" si="38"/>
        <v>29472</v>
      </c>
      <c r="AB250" s="21"/>
      <c r="AC250" s="21"/>
      <c r="AD250" s="21"/>
      <c r="AE250" s="21">
        <f t="shared" si="19"/>
        <v>11224.67037037037</v>
      </c>
      <c r="AF250" s="24">
        <f t="shared" si="7"/>
        <v>10.978753369617342</v>
      </c>
      <c r="AG250" s="24">
        <f t="shared" si="8"/>
        <v>7.0550382471937318</v>
      </c>
      <c r="AH250" s="24">
        <f t="shared" si="9"/>
        <v>7.8009528851244045</v>
      </c>
      <c r="AI250" s="23">
        <f t="shared" si="65"/>
        <v>0.14174267593769149</v>
      </c>
      <c r="AJ250" s="23">
        <f t="shared" si="66"/>
        <v>0.12818946796959826</v>
      </c>
      <c r="AK250" s="23">
        <f t="shared" si="21"/>
        <v>8.8727935443263916E-3</v>
      </c>
      <c r="AL250" s="32">
        <f t="shared" si="22"/>
        <v>0.12808118770411542</v>
      </c>
      <c r="AM250" s="43">
        <f t="shared" si="42"/>
        <v>32492.714285714286</v>
      </c>
      <c r="AN250" s="43">
        <f t="shared" si="43"/>
        <v>25239.571428571428</v>
      </c>
      <c r="AO250" s="44">
        <f t="shared" si="44"/>
        <v>1.2873718707019024</v>
      </c>
      <c r="AP250" s="27"/>
      <c r="AQ250" s="21"/>
      <c r="AR250" s="21"/>
      <c r="AS250" s="28"/>
      <c r="AT250" s="28"/>
      <c r="AU250" s="28"/>
      <c r="AV250" s="28"/>
      <c r="AW250" s="28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O250" s="29"/>
      <c r="BP250" s="29"/>
      <c r="BQ250" s="29"/>
      <c r="BR250" s="29"/>
      <c r="BT250" s="27"/>
      <c r="BU250" s="27"/>
      <c r="BV250" s="30"/>
      <c r="BW250" s="30"/>
      <c r="BX250" s="27"/>
      <c r="BY250" s="27"/>
      <c r="BZ250" s="27"/>
      <c r="CA250" s="27"/>
      <c r="CB250" s="27"/>
      <c r="CC250" s="27"/>
      <c r="CD250" s="27"/>
      <c r="CE250" s="27"/>
      <c r="CF250" s="33">
        <f t="shared" si="31"/>
        <v>2.4548152144591315E-2</v>
      </c>
      <c r="CG250" s="27"/>
      <c r="CH250" s="27"/>
      <c r="CI250" s="27"/>
      <c r="CJ250" s="27"/>
      <c r="CK250" s="27"/>
      <c r="CL250" s="27"/>
      <c r="CM250" s="27"/>
      <c r="CN250" s="27"/>
      <c r="CO250" s="27"/>
    </row>
    <row r="251" spans="1:93" ht="13">
      <c r="A251" s="18">
        <v>44142</v>
      </c>
      <c r="B251" s="19">
        <f t="shared" si="64"/>
        <v>4262</v>
      </c>
      <c r="C251" s="52"/>
      <c r="D251" s="52"/>
      <c r="E251" s="53">
        <v>433836</v>
      </c>
      <c r="F251" s="21">
        <f t="shared" si="26"/>
        <v>54879</v>
      </c>
      <c r="G251" s="22">
        <f t="shared" si="1"/>
        <v>0.12649710950681825</v>
      </c>
      <c r="H251" s="19">
        <f t="shared" si="50"/>
        <v>3712</v>
      </c>
      <c r="I251" s="53">
        <v>364417</v>
      </c>
      <c r="J251" s="22">
        <f t="shared" si="2"/>
        <v>0.83998792170313208</v>
      </c>
      <c r="K251" s="22">
        <f t="shared" si="17"/>
        <v>0.96163153075414887</v>
      </c>
      <c r="L251" s="19">
        <f t="shared" si="36"/>
        <v>98</v>
      </c>
      <c r="M251" s="53">
        <v>14540</v>
      </c>
      <c r="N251" s="23">
        <f t="shared" ca="1" si="15"/>
        <v>3.3514968790049698E-2</v>
      </c>
      <c r="O251" s="22">
        <f t="shared" si="18"/>
        <v>3.8368469245851113E-2</v>
      </c>
      <c r="P251" s="45"/>
      <c r="Q251" s="45"/>
      <c r="R251" s="45">
        <v>56461</v>
      </c>
      <c r="S251" s="45">
        <f t="shared" si="67"/>
        <v>4754436</v>
      </c>
      <c r="T251" s="45">
        <v>3059777</v>
      </c>
      <c r="U251" s="19">
        <f t="shared" si="46"/>
        <v>2625941</v>
      </c>
      <c r="V251" s="54"/>
      <c r="W251" s="54"/>
      <c r="X251" s="46">
        <v>38249</v>
      </c>
      <c r="Y251" s="46"/>
      <c r="Z251" s="46"/>
      <c r="AA251" s="21">
        <f t="shared" si="38"/>
        <v>29116</v>
      </c>
      <c r="AB251" s="21"/>
      <c r="AC251" s="21"/>
      <c r="AD251" s="21"/>
      <c r="AE251" s="21">
        <f t="shared" si="19"/>
        <v>11332.507407407407</v>
      </c>
      <c r="AF251" s="24">
        <f t="shared" si="7"/>
        <v>10.959062871684232</v>
      </c>
      <c r="AG251" s="24">
        <f t="shared" si="8"/>
        <v>7.0528425487972415</v>
      </c>
      <c r="AH251" s="24">
        <f t="shared" si="9"/>
        <v>6.8315344908493669</v>
      </c>
      <c r="AI251" s="23">
        <f t="shared" si="65"/>
        <v>0.14178680341737324</v>
      </c>
      <c r="AJ251" s="23">
        <f t="shared" si="66"/>
        <v>0.14637999725236983</v>
      </c>
      <c r="AK251" s="23">
        <f t="shared" si="21"/>
        <v>9.9214570714242483E-3</v>
      </c>
      <c r="AL251" s="32">
        <f t="shared" si="22"/>
        <v>0.13316585732389785</v>
      </c>
      <c r="AM251" s="43">
        <f t="shared" si="42"/>
        <v>33813.857142857145</v>
      </c>
      <c r="AN251" s="43">
        <f t="shared" si="43"/>
        <v>25476.285714285714</v>
      </c>
      <c r="AO251" s="44">
        <f t="shared" si="44"/>
        <v>1.3272679354469703</v>
      </c>
      <c r="AP251" s="27"/>
      <c r="AQ251" s="21"/>
      <c r="AR251" s="21"/>
      <c r="AS251" s="28"/>
      <c r="AT251" s="28"/>
      <c r="AU251" s="28"/>
      <c r="AV251" s="28"/>
      <c r="AW251" s="28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O251" s="29"/>
      <c r="BP251" s="29"/>
      <c r="BQ251" s="29"/>
      <c r="BR251" s="29"/>
      <c r="BT251" s="27"/>
      <c r="BU251" s="27"/>
      <c r="BV251" s="30"/>
      <c r="BW251" s="30"/>
      <c r="BX251" s="27"/>
      <c r="BY251" s="27"/>
      <c r="BZ251" s="27"/>
      <c r="CA251" s="27"/>
      <c r="CB251" s="27"/>
      <c r="CC251" s="27"/>
      <c r="CD251" s="27"/>
      <c r="CE251" s="27"/>
      <c r="CF251" s="33">
        <f t="shared" si="31"/>
        <v>2.4185658900684807E-2</v>
      </c>
      <c r="CG251" s="27"/>
      <c r="CH251" s="27"/>
      <c r="CI251" s="27"/>
      <c r="CJ251" s="27"/>
      <c r="CK251" s="27"/>
      <c r="CL251" s="27"/>
      <c r="CM251" s="27"/>
      <c r="CN251" s="27"/>
      <c r="CO251" s="27"/>
    </row>
    <row r="252" spans="1:93" ht="13">
      <c r="A252" s="18">
        <v>44143</v>
      </c>
      <c r="B252" s="19">
        <f t="shared" si="64"/>
        <v>3880</v>
      </c>
      <c r="C252" s="52"/>
      <c r="D252" s="52"/>
      <c r="E252" s="53">
        <v>437716</v>
      </c>
      <c r="F252" s="21">
        <f t="shared" si="26"/>
        <v>54804</v>
      </c>
      <c r="G252" s="22">
        <f t="shared" si="1"/>
        <v>0.12520447047857514</v>
      </c>
      <c r="H252" s="19">
        <f t="shared" si="50"/>
        <v>3881</v>
      </c>
      <c r="I252" s="53">
        <v>368298</v>
      </c>
      <c r="J252" s="22">
        <f t="shared" si="2"/>
        <v>0.84140858456167922</v>
      </c>
      <c r="K252" s="22">
        <f t="shared" si="17"/>
        <v>0.96183457295671071</v>
      </c>
      <c r="L252" s="19">
        <f t="shared" si="36"/>
        <v>74</v>
      </c>
      <c r="M252" s="53">
        <v>14614</v>
      </c>
      <c r="N252" s="23">
        <f t="shared" ca="1" si="15"/>
        <v>3.338694495974559E-2</v>
      </c>
      <c r="O252" s="22">
        <f t="shared" si="18"/>
        <v>3.8165427043289318E-2</v>
      </c>
      <c r="P252" s="45"/>
      <c r="Q252" s="45"/>
      <c r="R252" s="45">
        <v>57043</v>
      </c>
      <c r="S252" s="45">
        <f t="shared" si="67"/>
        <v>4790024</v>
      </c>
      <c r="T252" s="45">
        <v>3080718</v>
      </c>
      <c r="U252" s="19">
        <f t="shared" si="46"/>
        <v>2643002</v>
      </c>
      <c r="V252" s="54"/>
      <c r="W252" s="54"/>
      <c r="X252" s="46">
        <v>35588</v>
      </c>
      <c r="Y252" s="46"/>
      <c r="Z252" s="46"/>
      <c r="AA252" s="21">
        <f t="shared" si="38"/>
        <v>20941</v>
      </c>
      <c r="AB252" s="21"/>
      <c r="AC252" s="21"/>
      <c r="AD252" s="21"/>
      <c r="AE252" s="21">
        <f t="shared" si="19"/>
        <v>11410.066666666668</v>
      </c>
      <c r="AF252" s="24">
        <f t="shared" si="7"/>
        <v>10.94322345996034</v>
      </c>
      <c r="AG252" s="24">
        <f t="shared" si="8"/>
        <v>7.0381662996097925</v>
      </c>
      <c r="AH252" s="24">
        <f t="shared" si="9"/>
        <v>5.3971649484536082</v>
      </c>
      <c r="AI252" s="23">
        <f t="shared" si="65"/>
        <v>0.14208246259475876</v>
      </c>
      <c r="AJ252" s="23">
        <f t="shared" si="66"/>
        <v>0.1852824602454515</v>
      </c>
      <c r="AK252" s="23">
        <f t="shared" si="21"/>
        <v>8.943471726643247E-3</v>
      </c>
      <c r="AL252" s="32">
        <f t="shared" si="22"/>
        <v>0.13751489211490095</v>
      </c>
      <c r="AM252" s="43">
        <f t="shared" si="42"/>
        <v>35582.428571428572</v>
      </c>
      <c r="AN252" s="43">
        <f t="shared" si="43"/>
        <v>25900.571428571428</v>
      </c>
      <c r="AO252" s="44">
        <f t="shared" si="44"/>
        <v>1.3738086308079249</v>
      </c>
      <c r="AP252" s="27"/>
      <c r="AQ252" s="21"/>
      <c r="AR252" s="21"/>
      <c r="AS252" s="28"/>
      <c r="AT252" s="28"/>
      <c r="AU252" s="28"/>
      <c r="AV252" s="28"/>
      <c r="AW252" s="28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O252" s="29"/>
      <c r="BP252" s="29"/>
      <c r="BQ252" s="29"/>
      <c r="BR252" s="29"/>
      <c r="BT252" s="27"/>
      <c r="BU252" s="27"/>
      <c r="BV252" s="30"/>
      <c r="BW252" s="30"/>
      <c r="BX252" s="27"/>
      <c r="BY252" s="27"/>
      <c r="BZ252" s="27"/>
      <c r="CA252" s="27"/>
      <c r="CB252" s="27"/>
      <c r="CC252" s="27"/>
      <c r="CD252" s="27"/>
      <c r="CE252" s="27"/>
      <c r="CF252" s="33">
        <f t="shared" si="31"/>
        <v>2.4113397146734147E-2</v>
      </c>
      <c r="CG252" s="27"/>
      <c r="CH252" s="27"/>
      <c r="CI252" s="27"/>
      <c r="CJ252" s="27"/>
      <c r="CK252" s="27"/>
      <c r="CL252" s="27"/>
      <c r="CM252" s="27"/>
      <c r="CN252" s="27"/>
      <c r="CO252" s="27"/>
    </row>
    <row r="253" spans="1:93" ht="13">
      <c r="A253" s="18">
        <v>44144</v>
      </c>
      <c r="B253" s="19">
        <f t="shared" si="64"/>
        <v>2853</v>
      </c>
      <c r="C253" s="52"/>
      <c r="D253" s="52"/>
      <c r="E253" s="53">
        <v>440569</v>
      </c>
      <c r="F253" s="21">
        <f t="shared" si="26"/>
        <v>53614</v>
      </c>
      <c r="G253" s="22">
        <f t="shared" si="1"/>
        <v>0.12169262930437684</v>
      </c>
      <c r="H253" s="19">
        <f t="shared" si="50"/>
        <v>3968</v>
      </c>
      <c r="I253" s="53">
        <v>372266</v>
      </c>
      <c r="J253" s="22">
        <f t="shared" si="2"/>
        <v>0.84496639572915933</v>
      </c>
      <c r="K253" s="22">
        <f t="shared" si="17"/>
        <v>0.96203951363853679</v>
      </c>
      <c r="L253" s="19">
        <f t="shared" si="36"/>
        <v>75</v>
      </c>
      <c r="M253" s="53">
        <v>14689</v>
      </c>
      <c r="N253" s="23">
        <f t="shared" ca="1" si="15"/>
        <v>3.3340974966463821E-2</v>
      </c>
      <c r="O253" s="22">
        <f t="shared" si="18"/>
        <v>3.7960486361463222E-2</v>
      </c>
      <c r="P253" s="45"/>
      <c r="Q253" s="45"/>
      <c r="R253" s="45">
        <v>57925</v>
      </c>
      <c r="S253" s="45">
        <f t="shared" si="67"/>
        <v>4824389</v>
      </c>
      <c r="T253" s="45">
        <v>3105465</v>
      </c>
      <c r="U253" s="19">
        <f t="shared" si="46"/>
        <v>2664896</v>
      </c>
      <c r="V253" s="54"/>
      <c r="W253" s="54"/>
      <c r="X253" s="46">
        <v>34365</v>
      </c>
      <c r="Y253" s="46"/>
      <c r="Z253" s="46"/>
      <c r="AA253" s="21">
        <f t="shared" si="38"/>
        <v>24747</v>
      </c>
      <c r="AB253" s="21"/>
      <c r="AC253" s="21"/>
      <c r="AD253" s="21"/>
      <c r="AE253" s="21">
        <f t="shared" si="19"/>
        <v>11501.722222222223</v>
      </c>
      <c r="AF253" s="24">
        <f t="shared" si="7"/>
        <v>10.950359648545405</v>
      </c>
      <c r="AG253" s="24">
        <f t="shared" si="8"/>
        <v>7.0487596721512409</v>
      </c>
      <c r="AH253" s="24">
        <f t="shared" si="9"/>
        <v>8.6740273396424818</v>
      </c>
      <c r="AI253" s="23">
        <f t="shared" si="65"/>
        <v>0.14186893106185386</v>
      </c>
      <c r="AJ253" s="23">
        <f t="shared" si="66"/>
        <v>0.11528670141835375</v>
      </c>
      <c r="AK253" s="23">
        <f t="shared" si="21"/>
        <v>6.5179248645240292E-3</v>
      </c>
      <c r="AL253" s="32">
        <f t="shared" si="22"/>
        <v>0.13537559506199404</v>
      </c>
      <c r="AM253" s="43">
        <f t="shared" si="42"/>
        <v>36683</v>
      </c>
      <c r="AN253" s="43">
        <f t="shared" si="43"/>
        <v>26557.857142857141</v>
      </c>
      <c r="AO253" s="44">
        <f t="shared" si="44"/>
        <v>1.3812484871305237</v>
      </c>
      <c r="AP253" s="27"/>
      <c r="AQ253" s="21"/>
      <c r="AR253" s="21"/>
      <c r="AS253" s="28"/>
      <c r="AT253" s="28"/>
      <c r="AU253" s="28"/>
      <c r="AV253" s="28"/>
      <c r="AW253" s="28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O253" s="29"/>
      <c r="BP253" s="29"/>
      <c r="BQ253" s="29"/>
      <c r="BR253" s="29"/>
      <c r="BT253" s="27"/>
      <c r="BU253" s="27"/>
      <c r="BV253" s="30"/>
      <c r="BW253" s="30"/>
      <c r="BX253" s="27"/>
      <c r="BY253" s="27"/>
      <c r="BZ253" s="27"/>
      <c r="CA253" s="27"/>
      <c r="CB253" s="27"/>
      <c r="CC253" s="27"/>
      <c r="CD253" s="27"/>
      <c r="CE253" s="27"/>
      <c r="CF253" s="33">
        <f t="shared" si="31"/>
        <v>2.3409165842400263E-2</v>
      </c>
      <c r="CG253" s="27"/>
      <c r="CH253" s="27"/>
      <c r="CI253" s="27"/>
      <c r="CJ253" s="27"/>
      <c r="CK253" s="27"/>
      <c r="CL253" s="27"/>
      <c r="CM253" s="27"/>
      <c r="CN253" s="27"/>
      <c r="CO253" s="27"/>
    </row>
    <row r="254" spans="1:93" ht="13">
      <c r="A254" s="18">
        <v>44145</v>
      </c>
      <c r="B254" s="19">
        <f t="shared" si="64"/>
        <v>3779</v>
      </c>
      <c r="C254" s="52"/>
      <c r="D254" s="52"/>
      <c r="E254" s="53">
        <v>444348</v>
      </c>
      <c r="F254" s="21">
        <f t="shared" si="26"/>
        <v>53846</v>
      </c>
      <c r="G254" s="22">
        <f t="shared" si="1"/>
        <v>0.12117979601573542</v>
      </c>
      <c r="H254" s="19">
        <f t="shared" si="50"/>
        <v>3475</v>
      </c>
      <c r="I254" s="53">
        <v>375741</v>
      </c>
      <c r="J254" s="22">
        <f t="shared" si="2"/>
        <v>0.84560074536174346</v>
      </c>
      <c r="K254" s="22">
        <f t="shared" si="17"/>
        <v>0.96219993751632515</v>
      </c>
      <c r="L254" s="19">
        <f t="shared" si="36"/>
        <v>72</v>
      </c>
      <c r="M254" s="53">
        <v>14761</v>
      </c>
      <c r="N254" s="23">
        <f t="shared" ca="1" si="15"/>
        <v>3.3219458622521084E-2</v>
      </c>
      <c r="O254" s="22">
        <f t="shared" si="18"/>
        <v>3.7800062483674859E-2</v>
      </c>
      <c r="P254" s="45"/>
      <c r="Q254" s="45"/>
      <c r="R254" s="45">
        <v>55560</v>
      </c>
      <c r="S254" s="45">
        <f t="shared" si="67"/>
        <v>4857452</v>
      </c>
      <c r="T254" s="45">
        <v>3137485</v>
      </c>
      <c r="U254" s="19">
        <f t="shared" si="46"/>
        <v>2693137</v>
      </c>
      <c r="V254" s="54"/>
      <c r="W254" s="54"/>
      <c r="X254" s="46">
        <v>33063</v>
      </c>
      <c r="Y254" s="46"/>
      <c r="Z254" s="46"/>
      <c r="AA254" s="21">
        <f t="shared" si="38"/>
        <v>32020</v>
      </c>
      <c r="AB254" s="21"/>
      <c r="AC254" s="21"/>
      <c r="AD254" s="21"/>
      <c r="AE254" s="21">
        <f t="shared" si="19"/>
        <v>11620.314814814816</v>
      </c>
      <c r="AF254" s="24">
        <f t="shared" si="7"/>
        <v>10.931639165698957</v>
      </c>
      <c r="AG254" s="24">
        <f t="shared" si="8"/>
        <v>7.0608734595407201</v>
      </c>
      <c r="AH254" s="24">
        <f t="shared" si="9"/>
        <v>8.4731410426038636</v>
      </c>
      <c r="AI254" s="23">
        <f t="shared" si="65"/>
        <v>0.14162553765197283</v>
      </c>
      <c r="AJ254" s="23">
        <f t="shared" si="66"/>
        <v>0.11801998750780762</v>
      </c>
      <c r="AK254" s="23">
        <f t="shared" si="21"/>
        <v>8.5775440396396486E-3</v>
      </c>
      <c r="AL254" s="32">
        <f t="shared" si="22"/>
        <v>0.13271369956107856</v>
      </c>
      <c r="AM254" s="43">
        <f t="shared" si="42"/>
        <v>37130.857142857145</v>
      </c>
      <c r="AN254" s="43">
        <f t="shared" si="43"/>
        <v>27958.142857142859</v>
      </c>
      <c r="AO254" s="44">
        <f t="shared" si="44"/>
        <v>1.3280873959541559</v>
      </c>
      <c r="AP254" s="27"/>
      <c r="AQ254" s="21"/>
      <c r="AR254" s="21"/>
      <c r="AS254" s="28"/>
      <c r="AT254" s="28"/>
      <c r="AU254" s="28"/>
      <c r="AV254" s="28"/>
      <c r="AW254" s="28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O254" s="29"/>
      <c r="BP254" s="29"/>
      <c r="BQ254" s="29"/>
      <c r="BR254" s="29"/>
      <c r="BT254" s="27"/>
      <c r="BU254" s="27"/>
      <c r="BV254" s="30"/>
      <c r="BW254" s="30"/>
      <c r="BX254" s="27"/>
      <c r="BY254" s="27"/>
      <c r="BZ254" s="27"/>
      <c r="CA254" s="27"/>
      <c r="CB254" s="27"/>
      <c r="CC254" s="27"/>
      <c r="CD254" s="27"/>
      <c r="CE254" s="27"/>
      <c r="CF254" s="33">
        <f t="shared" si="31"/>
        <v>2.3348849382162151E-2</v>
      </c>
      <c r="CG254" s="27"/>
      <c r="CH254" s="27"/>
      <c r="CI254" s="27"/>
      <c r="CJ254" s="27"/>
      <c r="CK254" s="27"/>
      <c r="CL254" s="27"/>
      <c r="CM254" s="27"/>
      <c r="CN254" s="27"/>
      <c r="CO254" s="27"/>
    </row>
    <row r="255" spans="1:93" ht="13">
      <c r="A255" s="18">
        <v>44146</v>
      </c>
      <c r="B255" s="19">
        <f t="shared" si="64"/>
        <v>3770</v>
      </c>
      <c r="C255" s="52"/>
      <c r="D255" s="52"/>
      <c r="E255" s="53">
        <v>448118</v>
      </c>
      <c r="F255" s="21">
        <f t="shared" si="26"/>
        <v>54300</v>
      </c>
      <c r="G255" s="22">
        <f t="shared" si="1"/>
        <v>0.12117344092404232</v>
      </c>
      <c r="H255" s="19">
        <f t="shared" si="50"/>
        <v>3241</v>
      </c>
      <c r="I255" s="53">
        <v>378982</v>
      </c>
      <c r="J255" s="22">
        <f t="shared" si="2"/>
        <v>0.84571920788720834</v>
      </c>
      <c r="K255" s="22">
        <f t="shared" si="17"/>
        <v>0.96232777577459638</v>
      </c>
      <c r="L255" s="19">
        <f t="shared" si="36"/>
        <v>75</v>
      </c>
      <c r="M255" s="53">
        <v>14836</v>
      </c>
      <c r="N255" s="23">
        <f t="shared" ca="1" si="15"/>
        <v>3.3107351188749391E-2</v>
      </c>
      <c r="O255" s="22">
        <f t="shared" si="18"/>
        <v>3.767222422540361E-2</v>
      </c>
      <c r="P255" s="45"/>
      <c r="Q255" s="45"/>
      <c r="R255" s="45">
        <v>55982</v>
      </c>
      <c r="S255" s="45">
        <f t="shared" si="67"/>
        <v>4896793</v>
      </c>
      <c r="T255" s="45">
        <v>3175096</v>
      </c>
      <c r="U255" s="19">
        <f t="shared" si="46"/>
        <v>2726978</v>
      </c>
      <c r="V255" s="54"/>
      <c r="W255" s="54"/>
      <c r="X255" s="46">
        <v>39341</v>
      </c>
      <c r="Y255" s="46"/>
      <c r="Z255" s="46"/>
      <c r="AA255" s="21">
        <f t="shared" si="38"/>
        <v>37611</v>
      </c>
      <c r="AB255" s="21"/>
      <c r="AC255" s="21"/>
      <c r="AD255" s="21"/>
      <c r="AE255" s="21">
        <f t="shared" si="19"/>
        <v>11759.614814814815</v>
      </c>
      <c r="AF255" s="24">
        <f t="shared" si="7"/>
        <v>10.927463302076685</v>
      </c>
      <c r="AG255" s="24">
        <f t="shared" si="8"/>
        <v>7.0854016129680133</v>
      </c>
      <c r="AH255" s="24">
        <f t="shared" si="9"/>
        <v>9.976392572944297</v>
      </c>
      <c r="AI255" s="23">
        <f t="shared" si="65"/>
        <v>0.14113526016221242</v>
      </c>
      <c r="AJ255" s="23">
        <f t="shared" si="66"/>
        <v>0.10023663289994948</v>
      </c>
      <c r="AK255" s="23">
        <f t="shared" si="21"/>
        <v>8.4843411020191373E-3</v>
      </c>
      <c r="AL255" s="32">
        <f t="shared" si="22"/>
        <v>0.12858347180734164</v>
      </c>
      <c r="AM255" s="43">
        <f t="shared" si="42"/>
        <v>36896.857142857145</v>
      </c>
      <c r="AN255" s="43">
        <f t="shared" si="43"/>
        <v>29316.142857142859</v>
      </c>
      <c r="AO255" s="44">
        <f t="shared" si="44"/>
        <v>1.2585849824328867</v>
      </c>
      <c r="AP255" s="27"/>
      <c r="AQ255" s="21"/>
      <c r="AR255" s="21"/>
      <c r="AS255" s="28"/>
      <c r="AT255" s="28"/>
      <c r="AU255" s="28"/>
      <c r="AV255" s="28"/>
      <c r="AW255" s="28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O255" s="29"/>
      <c r="BP255" s="29"/>
      <c r="BQ255" s="29"/>
      <c r="BR255" s="29"/>
      <c r="BT255" s="27"/>
      <c r="BU255" s="27"/>
      <c r="BV255" s="30"/>
      <c r="BW255" s="30"/>
      <c r="BX255" s="27"/>
      <c r="BY255" s="27"/>
      <c r="BZ255" s="27"/>
      <c r="CA255" s="27"/>
      <c r="CB255" s="27"/>
      <c r="CC255" s="27"/>
      <c r="CD255" s="27"/>
      <c r="CE255" s="27"/>
      <c r="CF255" s="33">
        <f t="shared" si="31"/>
        <v>2.3012276974562408E-2</v>
      </c>
      <c r="CG255" s="27"/>
      <c r="CH255" s="27"/>
      <c r="CI255" s="27"/>
      <c r="CJ255" s="27"/>
      <c r="CK255" s="27"/>
      <c r="CL255" s="27"/>
      <c r="CM255" s="27"/>
      <c r="CN255" s="27"/>
      <c r="CO255" s="27"/>
    </row>
    <row r="256" spans="1:93" ht="13">
      <c r="A256" s="18">
        <v>44147</v>
      </c>
      <c r="B256" s="19">
        <f t="shared" si="64"/>
        <v>4173</v>
      </c>
      <c r="C256" s="52"/>
      <c r="D256" s="52"/>
      <c r="E256" s="53">
        <v>452291</v>
      </c>
      <c r="F256" s="21">
        <f t="shared" si="26"/>
        <v>55274</v>
      </c>
      <c r="G256" s="22">
        <f t="shared" si="1"/>
        <v>0.12220893186024043</v>
      </c>
      <c r="H256" s="19">
        <f t="shared" si="50"/>
        <v>3102</v>
      </c>
      <c r="I256" s="53">
        <v>382084</v>
      </c>
      <c r="J256" s="22">
        <f t="shared" si="2"/>
        <v>0.84477471362463552</v>
      </c>
      <c r="K256" s="22">
        <f t="shared" si="17"/>
        <v>0.96238700106040798</v>
      </c>
      <c r="L256" s="19">
        <f t="shared" si="36"/>
        <v>97</v>
      </c>
      <c r="M256" s="53">
        <v>14933</v>
      </c>
      <c r="N256" s="23">
        <f t="shared" ca="1" si="15"/>
        <v>3.3016354515124115E-2</v>
      </c>
      <c r="O256" s="22">
        <f t="shared" si="18"/>
        <v>3.761299893959201E-2</v>
      </c>
      <c r="P256" s="45"/>
      <c r="Q256" s="45"/>
      <c r="R256" s="45">
        <v>56868</v>
      </c>
      <c r="S256" s="45">
        <f t="shared" si="67"/>
        <v>4938958</v>
      </c>
      <c r="T256" s="45">
        <v>3211592</v>
      </c>
      <c r="U256" s="19">
        <f t="shared" si="46"/>
        <v>2759301</v>
      </c>
      <c r="V256" s="54"/>
      <c r="W256" s="54"/>
      <c r="X256" s="46">
        <v>42165</v>
      </c>
      <c r="Y256" s="46"/>
      <c r="Z256" s="46"/>
      <c r="AA256" s="21">
        <f t="shared" si="38"/>
        <v>36496</v>
      </c>
      <c r="AB256" s="21"/>
      <c r="AC256" s="21"/>
      <c r="AD256" s="21"/>
      <c r="AE256" s="21">
        <f t="shared" si="19"/>
        <v>11894.785185185185</v>
      </c>
      <c r="AF256" s="24">
        <f t="shared" si="7"/>
        <v>10.91986796111353</v>
      </c>
      <c r="AG256" s="24">
        <f t="shared" si="8"/>
        <v>7.1007205538027511</v>
      </c>
      <c r="AH256" s="24">
        <f t="shared" si="9"/>
        <v>8.7457464653726333</v>
      </c>
      <c r="AI256" s="23">
        <f t="shared" si="65"/>
        <v>0.14083077800667085</v>
      </c>
      <c r="AJ256" s="23">
        <f t="shared" si="66"/>
        <v>0.11434129767645769</v>
      </c>
      <c r="AK256" s="23">
        <f t="shared" si="21"/>
        <v>9.312279354991319E-3</v>
      </c>
      <c r="AL256" s="32">
        <f t="shared" si="22"/>
        <v>0.12592501057494426</v>
      </c>
      <c r="AM256" s="43">
        <f t="shared" si="42"/>
        <v>37266</v>
      </c>
      <c r="AN256" s="43">
        <f t="shared" si="43"/>
        <v>30057.571428571428</v>
      </c>
      <c r="AO256" s="44">
        <f t="shared" si="44"/>
        <v>1.2398207249896627</v>
      </c>
      <c r="AP256" s="27"/>
      <c r="AQ256" s="21"/>
      <c r="AR256" s="21"/>
      <c r="AS256" s="28"/>
      <c r="AT256" s="28"/>
      <c r="AU256" s="28"/>
      <c r="AV256" s="28"/>
      <c r="AW256" s="28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O256" s="29"/>
      <c r="BP256" s="29"/>
      <c r="BQ256" s="29"/>
      <c r="BR256" s="29"/>
      <c r="BT256" s="27"/>
      <c r="BU256" s="27"/>
      <c r="BV256" s="30"/>
      <c r="BW256" s="30"/>
      <c r="BX256" s="27"/>
      <c r="BY256" s="27"/>
      <c r="BZ256" s="27"/>
      <c r="CA256" s="27"/>
      <c r="CB256" s="27"/>
      <c r="CC256" s="27"/>
      <c r="CD256" s="27"/>
      <c r="CE256" s="27"/>
      <c r="CF256" s="33">
        <f t="shared" si="31"/>
        <v>2.3553703208044965E-2</v>
      </c>
      <c r="CG256" s="27"/>
      <c r="CH256" s="27"/>
      <c r="CI256" s="27"/>
      <c r="CJ256" s="27"/>
      <c r="CK256" s="27"/>
      <c r="CL256" s="27"/>
      <c r="CM256" s="27"/>
      <c r="CN256" s="27"/>
      <c r="CO256" s="27"/>
    </row>
    <row r="257" spans="1:93" ht="13">
      <c r="A257" s="18">
        <v>44148</v>
      </c>
      <c r="B257" s="19">
        <f t="shared" si="64"/>
        <v>5444</v>
      </c>
      <c r="C257" s="52"/>
      <c r="D257" s="52"/>
      <c r="E257" s="53">
        <f>E256+5444</f>
        <v>457735</v>
      </c>
      <c r="F257" s="21">
        <f t="shared" si="26"/>
        <v>57604</v>
      </c>
      <c r="G257" s="22">
        <f t="shared" ref="G257:G790" si="68">F257/E257</f>
        <v>0.12584574043933716</v>
      </c>
      <c r="H257" s="19">
        <f t="shared" si="50"/>
        <v>3010</v>
      </c>
      <c r="I257" s="53">
        <v>385094</v>
      </c>
      <c r="J257" s="22">
        <f t="shared" ref="J257:J790" si="69">I257/E257</f>
        <v>0.84130337422307666</v>
      </c>
      <c r="K257" s="22">
        <f t="shared" si="17"/>
        <v>0.96241980751303946</v>
      </c>
      <c r="L257" s="19">
        <f t="shared" si="36"/>
        <v>104</v>
      </c>
      <c r="M257" s="53">
        <v>15037</v>
      </c>
      <c r="N257" s="23">
        <f t="shared" ca="1" si="15"/>
        <v>3.2850885337586157E-2</v>
      </c>
      <c r="O257" s="22">
        <f t="shared" si="18"/>
        <v>3.7580192486960519E-2</v>
      </c>
      <c r="P257" s="45"/>
      <c r="Q257" s="45"/>
      <c r="R257" s="45">
        <v>58896</v>
      </c>
      <c r="S257" s="45">
        <f t="shared" si="67"/>
        <v>4981291</v>
      </c>
      <c r="T257" s="45">
        <v>3249484</v>
      </c>
      <c r="U257" s="19">
        <f t="shared" si="46"/>
        <v>2791749</v>
      </c>
      <c r="V257" s="54"/>
      <c r="W257" s="54"/>
      <c r="X257" s="46">
        <v>42333</v>
      </c>
      <c r="Y257" s="46"/>
      <c r="Z257" s="46"/>
      <c r="AA257" s="21">
        <f t="shared" si="38"/>
        <v>37892</v>
      </c>
      <c r="AB257" s="21"/>
      <c r="AC257" s="21"/>
      <c r="AD257" s="21"/>
      <c r="AE257" s="21">
        <f t="shared" si="19"/>
        <v>12035.125925925926</v>
      </c>
      <c r="AF257" s="24">
        <f t="shared" ref="AF257:AF790" si="70">S257/E257</f>
        <v>10.882477852906158</v>
      </c>
      <c r="AG257" s="24">
        <f t="shared" ref="AG257:AG790" si="71">T257/E257</f>
        <v>7.0990507608113864</v>
      </c>
      <c r="AH257" s="24">
        <f t="shared" ref="AH257:AH790" si="72">AA257/B257</f>
        <v>6.9603232916972813</v>
      </c>
      <c r="AI257" s="23">
        <f t="shared" si="65"/>
        <v>0.14086390331511095</v>
      </c>
      <c r="AJ257" s="23">
        <f t="shared" si="66"/>
        <v>0.14367148738520005</v>
      </c>
      <c r="AK257" s="23">
        <f t="shared" si="21"/>
        <v>1.2036498625884663E-2</v>
      </c>
      <c r="AL257" s="32">
        <f t="shared" si="22"/>
        <v>0.12869305328964506</v>
      </c>
      <c r="AM257" s="43">
        <f t="shared" si="42"/>
        <v>37872</v>
      </c>
      <c r="AN257" s="43">
        <f t="shared" si="43"/>
        <v>31260.428571428572</v>
      </c>
      <c r="AO257" s="44">
        <f t="shared" si="44"/>
        <v>1.2114997052412224</v>
      </c>
      <c r="AP257" s="27"/>
      <c r="AQ257" s="21"/>
      <c r="AR257" s="21"/>
      <c r="AS257" s="28"/>
      <c r="AT257" s="28"/>
      <c r="AU257" s="28"/>
      <c r="AV257" s="28"/>
      <c r="AW257" s="28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O257" s="29"/>
      <c r="BP257" s="29"/>
      <c r="BQ257" s="29"/>
      <c r="BR257" s="29"/>
      <c r="BT257" s="27"/>
      <c r="BU257" s="27"/>
      <c r="BV257" s="30"/>
      <c r="BW257" s="30"/>
      <c r="BX257" s="27"/>
      <c r="BY257" s="27"/>
      <c r="BZ257" s="27"/>
      <c r="CA257" s="27"/>
      <c r="CB257" s="27"/>
      <c r="CC257" s="27"/>
      <c r="CD257" s="27"/>
      <c r="CE257" s="27"/>
      <c r="CF257" s="33">
        <f t="shared" si="31"/>
        <v>2.4705210732494733E-2</v>
      </c>
      <c r="CG257" s="27"/>
      <c r="CH257" s="27"/>
      <c r="CI257" s="27"/>
      <c r="CJ257" s="27"/>
      <c r="CK257" s="27"/>
      <c r="CL257" s="27"/>
      <c r="CM257" s="27"/>
      <c r="CN257" s="27"/>
      <c r="CO257" s="27"/>
    </row>
    <row r="258" spans="1:93" ht="13">
      <c r="A258" s="18">
        <v>44149</v>
      </c>
      <c r="B258" s="19">
        <f t="shared" si="64"/>
        <v>5272</v>
      </c>
      <c r="C258" s="52"/>
      <c r="D258" s="52"/>
      <c r="E258" s="53">
        <v>463007</v>
      </c>
      <c r="F258" s="21">
        <f t="shared" si="26"/>
        <v>59765</v>
      </c>
      <c r="G258" s="22">
        <f t="shared" si="68"/>
        <v>0.12908012189880499</v>
      </c>
      <c r="H258" s="19">
        <f t="shared" si="50"/>
        <v>3000</v>
      </c>
      <c r="I258" s="53">
        <v>388094</v>
      </c>
      <c r="J258" s="22">
        <f t="shared" si="69"/>
        <v>0.83820331010114313</v>
      </c>
      <c r="K258" s="22">
        <f t="shared" si="17"/>
        <v>0.96243446863173976</v>
      </c>
      <c r="L258" s="19">
        <f t="shared" si="36"/>
        <v>111</v>
      </c>
      <c r="M258" s="53">
        <v>15148</v>
      </c>
      <c r="N258" s="23">
        <f t="shared" ca="1" si="15"/>
        <v>3.2716568000051835E-2</v>
      </c>
      <c r="O258" s="22">
        <f t="shared" si="18"/>
        <v>3.7565531368260248E-2</v>
      </c>
      <c r="P258" s="45"/>
      <c r="Q258" s="45"/>
      <c r="R258" s="45">
        <v>61975</v>
      </c>
      <c r="S258" s="45">
        <f t="shared" si="67"/>
        <v>5022627</v>
      </c>
      <c r="T258" s="45">
        <v>3288194</v>
      </c>
      <c r="U258" s="19">
        <f t="shared" si="46"/>
        <v>2825187</v>
      </c>
      <c r="V258" s="54"/>
      <c r="W258" s="54"/>
      <c r="X258" s="46">
        <v>41336</v>
      </c>
      <c r="Y258" s="46"/>
      <c r="Z258" s="46"/>
      <c r="AA258" s="21">
        <f t="shared" si="38"/>
        <v>38710</v>
      </c>
      <c r="AB258" s="21"/>
      <c r="AC258" s="21"/>
      <c r="AD258" s="21"/>
      <c r="AE258" s="21">
        <f t="shared" si="19"/>
        <v>12178.496296296296</v>
      </c>
      <c r="AF258" s="24">
        <f t="shared" si="70"/>
        <v>10.847842473223947</v>
      </c>
      <c r="AG258" s="24">
        <f t="shared" si="71"/>
        <v>7.1018235145472959</v>
      </c>
      <c r="AH258" s="24">
        <f t="shared" si="72"/>
        <v>7.3425644916540209</v>
      </c>
      <c r="AI258" s="23">
        <f t="shared" si="65"/>
        <v>0.14080890604386481</v>
      </c>
      <c r="AJ258" s="23">
        <f t="shared" si="66"/>
        <v>0.13619219839834668</v>
      </c>
      <c r="AK258" s="23">
        <f t="shared" si="21"/>
        <v>1.1517581133188418E-2</v>
      </c>
      <c r="AL258" s="32">
        <f t="shared" si="22"/>
        <v>0.12770940866923214</v>
      </c>
      <c r="AM258" s="43">
        <f t="shared" si="42"/>
        <v>38313</v>
      </c>
      <c r="AN258" s="43">
        <f t="shared" si="43"/>
        <v>32631</v>
      </c>
      <c r="AO258" s="44">
        <f t="shared" si="44"/>
        <v>1.1741288958352487</v>
      </c>
      <c r="AP258" s="27"/>
      <c r="AQ258" s="21"/>
      <c r="AR258" s="21"/>
      <c r="AS258" s="28"/>
      <c r="AT258" s="28"/>
      <c r="AU258" s="28"/>
      <c r="AV258" s="28"/>
      <c r="AW258" s="28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O258" s="29"/>
      <c r="BP258" s="29"/>
      <c r="BQ258" s="29"/>
      <c r="BR258" s="29"/>
      <c r="BT258" s="27"/>
      <c r="BU258" s="27"/>
      <c r="BV258" s="30"/>
      <c r="BW258" s="30"/>
      <c r="BX258" s="27"/>
      <c r="BY258" s="27"/>
      <c r="BZ258" s="27"/>
      <c r="CA258" s="27"/>
      <c r="CB258" s="27"/>
      <c r="CC258" s="27"/>
      <c r="CD258" s="27"/>
      <c r="CE258" s="27"/>
      <c r="CF258" s="33">
        <f t="shared" si="31"/>
        <v>2.5430974489491578E-2</v>
      </c>
      <c r="CG258" s="27"/>
      <c r="CH258" s="27"/>
      <c r="CI258" s="27"/>
      <c r="CJ258" s="27"/>
      <c r="CK258" s="27"/>
      <c r="CL258" s="27"/>
      <c r="CM258" s="27"/>
      <c r="CN258" s="27"/>
      <c r="CO258" s="27"/>
    </row>
    <row r="259" spans="1:93" ht="13">
      <c r="A259" s="18">
        <v>44150</v>
      </c>
      <c r="B259" s="19">
        <f t="shared" si="64"/>
        <v>4106</v>
      </c>
      <c r="C259" s="52"/>
      <c r="D259" s="52"/>
      <c r="E259" s="53">
        <v>467113</v>
      </c>
      <c r="F259" s="21">
        <f t="shared" si="26"/>
        <v>59911</v>
      </c>
      <c r="G259" s="22">
        <f t="shared" si="68"/>
        <v>0.12825804462731716</v>
      </c>
      <c r="H259" s="19">
        <f t="shared" si="50"/>
        <v>3897</v>
      </c>
      <c r="I259" s="53">
        <v>391991</v>
      </c>
      <c r="J259" s="22">
        <f t="shared" si="69"/>
        <v>0.83917810037399942</v>
      </c>
      <c r="K259" s="22">
        <f t="shared" si="17"/>
        <v>0.96264507541711486</v>
      </c>
      <c r="L259" s="19">
        <f t="shared" si="36"/>
        <v>63</v>
      </c>
      <c r="M259" s="53">
        <v>15211</v>
      </c>
      <c r="N259" s="23">
        <f t="shared" ca="1" si="15"/>
        <v>3.2563854998683403E-2</v>
      </c>
      <c r="O259" s="22">
        <f t="shared" si="18"/>
        <v>3.7354924582885154E-2</v>
      </c>
      <c r="P259" s="45"/>
      <c r="Q259" s="45"/>
      <c r="R259" s="45">
        <v>63380</v>
      </c>
      <c r="S259" s="45">
        <f t="shared" si="67"/>
        <v>5055488</v>
      </c>
      <c r="T259" s="45">
        <v>3313590</v>
      </c>
      <c r="U259" s="19">
        <f t="shared" si="46"/>
        <v>2846477</v>
      </c>
      <c r="V259" s="54"/>
      <c r="W259" s="54"/>
      <c r="X259" s="46">
        <v>32861</v>
      </c>
      <c r="Y259" s="46"/>
      <c r="Z259" s="46"/>
      <c r="AA259" s="21">
        <f t="shared" si="38"/>
        <v>25396</v>
      </c>
      <c r="AB259" s="21"/>
      <c r="AC259" s="21"/>
      <c r="AD259" s="21"/>
      <c r="AE259" s="21">
        <f t="shared" si="19"/>
        <v>12272.555555555555</v>
      </c>
      <c r="AF259" s="24">
        <f t="shared" si="70"/>
        <v>10.822837300610345</v>
      </c>
      <c r="AG259" s="24">
        <f t="shared" si="71"/>
        <v>7.0937653201687816</v>
      </c>
      <c r="AH259" s="24">
        <f t="shared" si="72"/>
        <v>6.1850949829517781</v>
      </c>
      <c r="AI259" s="23">
        <f t="shared" si="65"/>
        <v>0.14096885854918684</v>
      </c>
      <c r="AJ259" s="23">
        <f t="shared" si="66"/>
        <v>0.16167900456764844</v>
      </c>
      <c r="AK259" s="23">
        <f t="shared" si="21"/>
        <v>8.8681164647618719E-3</v>
      </c>
      <c r="AL259" s="32">
        <f t="shared" si="22"/>
        <v>0.12623673090796661</v>
      </c>
      <c r="AM259" s="43">
        <f t="shared" si="42"/>
        <v>37923.428571428572</v>
      </c>
      <c r="AN259" s="43">
        <f t="shared" si="43"/>
        <v>33267.428571428572</v>
      </c>
      <c r="AO259" s="44">
        <f t="shared" si="44"/>
        <v>1.1399567144182212</v>
      </c>
      <c r="AP259" s="27"/>
      <c r="AQ259" s="21"/>
      <c r="AR259" s="21"/>
      <c r="AS259" s="28"/>
      <c r="AT259" s="28"/>
      <c r="AU259" s="28"/>
      <c r="AV259" s="28"/>
      <c r="AW259" s="28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O259" s="29"/>
      <c r="BP259" s="29"/>
      <c r="BQ259" s="29"/>
      <c r="BR259" s="29"/>
      <c r="BT259" s="27"/>
      <c r="BU259" s="27"/>
      <c r="BV259" s="30"/>
      <c r="BW259" s="30"/>
      <c r="BX259" s="27"/>
      <c r="BY259" s="27"/>
      <c r="BZ259" s="27"/>
      <c r="CA259" s="27"/>
      <c r="CB259" s="27"/>
      <c r="CC259" s="27"/>
      <c r="CD259" s="27"/>
      <c r="CE259" s="27"/>
      <c r="CF259" s="33">
        <f t="shared" si="31"/>
        <v>2.533517153189874E-2</v>
      </c>
      <c r="CG259" s="27"/>
      <c r="CH259" s="27"/>
      <c r="CI259" s="27"/>
      <c r="CJ259" s="27"/>
      <c r="CK259" s="27"/>
      <c r="CL259" s="27"/>
      <c r="CM259" s="27"/>
      <c r="CN259" s="27"/>
      <c r="CO259" s="27"/>
    </row>
    <row r="260" spans="1:93" ht="13">
      <c r="A260" s="18">
        <v>44151</v>
      </c>
      <c r="B260" s="19">
        <f t="shared" si="64"/>
        <v>3535</v>
      </c>
      <c r="C260" s="52"/>
      <c r="D260" s="52"/>
      <c r="E260" s="53">
        <v>470648</v>
      </c>
      <c r="F260" s="21">
        <f t="shared" si="26"/>
        <v>59909</v>
      </c>
      <c r="G260" s="22">
        <f t="shared" si="68"/>
        <v>0.12729045911169282</v>
      </c>
      <c r="H260" s="19">
        <f t="shared" si="50"/>
        <v>3452</v>
      </c>
      <c r="I260" s="53">
        <v>395443</v>
      </c>
      <c r="J260" s="22">
        <f t="shared" si="69"/>
        <v>0.84020966837211675</v>
      </c>
      <c r="K260" s="22">
        <f t="shared" si="17"/>
        <v>0.96275980610558043</v>
      </c>
      <c r="L260" s="19">
        <f t="shared" si="36"/>
        <v>85</v>
      </c>
      <c r="M260" s="53">
        <v>15296</v>
      </c>
      <c r="N260" s="23">
        <f t="shared" ca="1" si="15"/>
        <v>3.2499872516190444E-2</v>
      </c>
      <c r="O260" s="22">
        <f t="shared" si="18"/>
        <v>3.7240193894419571E-2</v>
      </c>
      <c r="P260" s="45"/>
      <c r="Q260" s="45"/>
      <c r="R260" s="45">
        <v>63683</v>
      </c>
      <c r="S260" s="45">
        <f t="shared" si="67"/>
        <v>5090127</v>
      </c>
      <c r="T260" s="45">
        <v>3341160</v>
      </c>
      <c r="U260" s="19">
        <f t="shared" si="46"/>
        <v>2870512</v>
      </c>
      <c r="V260" s="54"/>
      <c r="W260" s="54"/>
      <c r="X260" s="46">
        <v>34639</v>
      </c>
      <c r="Y260" s="46"/>
      <c r="Z260" s="46"/>
      <c r="AA260" s="21">
        <f t="shared" si="38"/>
        <v>27570</v>
      </c>
      <c r="AB260" s="21"/>
      <c r="AC260" s="21"/>
      <c r="AD260" s="21"/>
      <c r="AE260" s="21">
        <f t="shared" si="19"/>
        <v>12374.666666666666</v>
      </c>
      <c r="AF260" s="24">
        <f t="shared" si="70"/>
        <v>10.81514635141337</v>
      </c>
      <c r="AG260" s="24">
        <f t="shared" si="71"/>
        <v>7.0990634189457937</v>
      </c>
      <c r="AH260" s="24">
        <f t="shared" si="72"/>
        <v>7.7991513437057991</v>
      </c>
      <c r="AI260" s="23">
        <f t="shared" si="65"/>
        <v>0.1408636521447641</v>
      </c>
      <c r="AJ260" s="23">
        <f t="shared" si="66"/>
        <v>0.12821907870874139</v>
      </c>
      <c r="AK260" s="23">
        <f t="shared" si="21"/>
        <v>7.5677619762241684E-3</v>
      </c>
      <c r="AL260" s="32">
        <f t="shared" si="22"/>
        <v>0.12761832028681133</v>
      </c>
      <c r="AM260" s="43">
        <f t="shared" si="42"/>
        <v>37962.571428571428</v>
      </c>
      <c r="AN260" s="43">
        <f t="shared" si="43"/>
        <v>33670.714285714283</v>
      </c>
      <c r="AO260" s="44">
        <f t="shared" si="44"/>
        <v>1.1274655805171938</v>
      </c>
      <c r="AP260" s="27"/>
      <c r="AQ260" s="21"/>
      <c r="AR260" s="21"/>
      <c r="AS260" s="28"/>
      <c r="AT260" s="28"/>
      <c r="AU260" s="28"/>
      <c r="AV260" s="28"/>
      <c r="AW260" s="28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O260" s="29"/>
      <c r="BP260" s="29"/>
      <c r="BQ260" s="29"/>
      <c r="BR260" s="29"/>
      <c r="BT260" s="27"/>
      <c r="BU260" s="27"/>
      <c r="BV260" s="30"/>
      <c r="BW260" s="30"/>
      <c r="BX260" s="27"/>
      <c r="BY260" s="27"/>
      <c r="BZ260" s="27"/>
      <c r="CA260" s="27"/>
      <c r="CB260" s="27"/>
      <c r="CC260" s="27"/>
      <c r="CD260" s="27"/>
      <c r="CE260" s="27"/>
      <c r="CF260" s="33">
        <f t="shared" si="31"/>
        <v>2.5101750305752152E-2</v>
      </c>
      <c r="CG260" s="27"/>
      <c r="CH260" s="27"/>
      <c r="CI260" s="27"/>
      <c r="CJ260" s="27"/>
      <c r="CK260" s="27"/>
      <c r="CL260" s="27"/>
      <c r="CM260" s="27"/>
      <c r="CN260" s="27"/>
      <c r="CO260" s="27"/>
    </row>
    <row r="261" spans="1:93" ht="13">
      <c r="A261" s="18">
        <v>44152</v>
      </c>
      <c r="B261" s="19">
        <f t="shared" si="64"/>
        <v>3807</v>
      </c>
      <c r="C261" s="52"/>
      <c r="D261" s="52"/>
      <c r="E261" s="53">
        <v>474455</v>
      </c>
      <c r="F261" s="21">
        <f t="shared" si="26"/>
        <v>60426</v>
      </c>
      <c r="G261" s="22">
        <f t="shared" si="68"/>
        <v>0.12735875899716517</v>
      </c>
      <c r="H261" s="19">
        <f t="shared" si="50"/>
        <v>3193</v>
      </c>
      <c r="I261" s="53">
        <v>398636</v>
      </c>
      <c r="J261" s="22">
        <f t="shared" si="69"/>
        <v>0.84019770051954346</v>
      </c>
      <c r="K261" s="22">
        <f t="shared" si="17"/>
        <v>0.96282144487463439</v>
      </c>
      <c r="L261" s="19">
        <f t="shared" si="36"/>
        <v>97</v>
      </c>
      <c r="M261" s="53">
        <v>15393</v>
      </c>
      <c r="N261" s="23">
        <f t="shared" ca="1" si="15"/>
        <v>3.2443540483291358E-2</v>
      </c>
      <c r="O261" s="22">
        <f t="shared" si="18"/>
        <v>3.7178555125365616E-2</v>
      </c>
      <c r="P261" s="45"/>
      <c r="Q261" s="45"/>
      <c r="R261" s="45">
        <v>64928</v>
      </c>
      <c r="S261" s="45">
        <f t="shared" si="67"/>
        <v>5129899</v>
      </c>
      <c r="T261" s="45">
        <v>3377716</v>
      </c>
      <c r="U261" s="19">
        <f t="shared" si="46"/>
        <v>2903261</v>
      </c>
      <c r="V261" s="54"/>
      <c r="W261" s="54"/>
      <c r="X261" s="46">
        <v>39772</v>
      </c>
      <c r="Y261" s="46"/>
      <c r="Z261" s="46"/>
      <c r="AA261" s="21">
        <f t="shared" si="38"/>
        <v>36556</v>
      </c>
      <c r="AB261" s="21"/>
      <c r="AC261" s="21"/>
      <c r="AD261" s="21"/>
      <c r="AE261" s="21">
        <f t="shared" si="19"/>
        <v>12510.059259259258</v>
      </c>
      <c r="AF261" s="24">
        <f t="shared" si="70"/>
        <v>10.812192937159478</v>
      </c>
      <c r="AG261" s="24">
        <f t="shared" si="71"/>
        <v>7.1191493397687875</v>
      </c>
      <c r="AH261" s="24">
        <f t="shared" si="72"/>
        <v>9.602311531389546</v>
      </c>
      <c r="AI261" s="23">
        <f t="shared" si="65"/>
        <v>0.14046622036903042</v>
      </c>
      <c r="AJ261" s="23">
        <f t="shared" si="66"/>
        <v>0.10414159098369624</v>
      </c>
      <c r="AK261" s="23">
        <f t="shared" si="21"/>
        <v>8.0888477163400252E-3</v>
      </c>
      <c r="AL261" s="32">
        <f t="shared" si="22"/>
        <v>0.12532520782080581</v>
      </c>
      <c r="AM261" s="43">
        <f t="shared" si="42"/>
        <v>38921</v>
      </c>
      <c r="AN261" s="43">
        <f t="shared" si="43"/>
        <v>34318.714285714283</v>
      </c>
      <c r="AO261" s="44">
        <f t="shared" si="44"/>
        <v>1.1341042579850229</v>
      </c>
      <c r="AP261" s="27"/>
      <c r="AQ261" s="21"/>
      <c r="AR261" s="21"/>
      <c r="AS261" s="28"/>
      <c r="AT261" s="28"/>
      <c r="AU261" s="28"/>
      <c r="AV261" s="28"/>
      <c r="AW261" s="28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O261" s="29"/>
      <c r="BP261" s="29"/>
      <c r="BQ261" s="29"/>
      <c r="BR261" s="29"/>
      <c r="BT261" s="27"/>
      <c r="BU261" s="27"/>
      <c r="BV261" s="30"/>
      <c r="BW261" s="30"/>
      <c r="BX261" s="27"/>
      <c r="BY261" s="27"/>
      <c r="BZ261" s="27"/>
      <c r="CA261" s="27"/>
      <c r="CB261" s="27"/>
      <c r="CC261" s="27"/>
      <c r="CD261" s="27"/>
      <c r="CE261" s="27"/>
      <c r="CF261" s="33">
        <f t="shared" si="31"/>
        <v>2.5376991798774905E-2</v>
      </c>
      <c r="CG261" s="27"/>
      <c r="CH261" s="27"/>
      <c r="CI261" s="27"/>
      <c r="CJ261" s="27"/>
      <c r="CK261" s="27"/>
      <c r="CL261" s="27"/>
      <c r="CM261" s="27"/>
      <c r="CN261" s="27"/>
      <c r="CO261" s="27"/>
    </row>
    <row r="262" spans="1:93" ht="13">
      <c r="A262" s="18">
        <v>44153</v>
      </c>
      <c r="B262" s="19">
        <f t="shared" si="64"/>
        <v>4265</v>
      </c>
      <c r="C262" s="52"/>
      <c r="D262" s="52"/>
      <c r="E262" s="53">
        <v>478720</v>
      </c>
      <c r="F262" s="21">
        <f t="shared" si="26"/>
        <v>60870</v>
      </c>
      <c r="G262" s="22">
        <f t="shared" si="68"/>
        <v>0.12715157085561499</v>
      </c>
      <c r="H262" s="19">
        <f t="shared" si="50"/>
        <v>3711</v>
      </c>
      <c r="I262" s="53">
        <v>402347</v>
      </c>
      <c r="J262" s="22">
        <f t="shared" si="69"/>
        <v>0.8404641544117647</v>
      </c>
      <c r="K262" s="22">
        <f t="shared" si="17"/>
        <v>0.96289816919947346</v>
      </c>
      <c r="L262" s="19">
        <f t="shared" si="36"/>
        <v>110</v>
      </c>
      <c r="M262" s="53">
        <v>15503</v>
      </c>
      <c r="N262" s="23">
        <f t="shared" ca="1" si="15"/>
        <v>3.2384274732620323E-2</v>
      </c>
      <c r="O262" s="22">
        <f t="shared" si="18"/>
        <v>3.7101830800526502E-2</v>
      </c>
      <c r="P262" s="45"/>
      <c r="Q262" s="45"/>
      <c r="R262" s="45">
        <v>64430</v>
      </c>
      <c r="S262" s="45">
        <f t="shared" si="67"/>
        <v>5171841</v>
      </c>
      <c r="T262" s="45">
        <v>3415613</v>
      </c>
      <c r="U262" s="19">
        <f t="shared" si="46"/>
        <v>2936893</v>
      </c>
      <c r="V262" s="54"/>
      <c r="W262" s="54"/>
      <c r="X262" s="46">
        <v>41942</v>
      </c>
      <c r="Y262" s="46"/>
      <c r="Z262" s="46"/>
      <c r="AA262" s="21">
        <f t="shared" si="38"/>
        <v>37897</v>
      </c>
      <c r="AB262" s="21"/>
      <c r="AC262" s="21"/>
      <c r="AD262" s="21"/>
      <c r="AE262" s="21">
        <f t="shared" si="19"/>
        <v>12650.418518518518</v>
      </c>
      <c r="AF262" s="24">
        <f t="shared" si="70"/>
        <v>10.80347802473262</v>
      </c>
      <c r="AG262" s="24">
        <f t="shared" si="71"/>
        <v>7.1348867814171122</v>
      </c>
      <c r="AH262" s="24">
        <f t="shared" si="72"/>
        <v>8.8855803048065649</v>
      </c>
      <c r="AI262" s="23">
        <f t="shared" si="65"/>
        <v>0.1401563935961129</v>
      </c>
      <c r="AJ262" s="23">
        <f t="shared" si="66"/>
        <v>0.11254188985935562</v>
      </c>
      <c r="AK262" s="23">
        <f t="shared" si="21"/>
        <v>8.9892613630375897E-3</v>
      </c>
      <c r="AL262" s="32">
        <f t="shared" si="22"/>
        <v>0.12723424955408558</v>
      </c>
      <c r="AM262" s="43">
        <f t="shared" si="42"/>
        <v>39292.571428571428</v>
      </c>
      <c r="AN262" s="43">
        <f t="shared" si="43"/>
        <v>34359.571428571428</v>
      </c>
      <c r="AO262" s="44">
        <f t="shared" si="44"/>
        <v>1.1435698931884233</v>
      </c>
      <c r="AP262" s="27"/>
      <c r="AQ262" s="21"/>
      <c r="AR262" s="21"/>
      <c r="AS262" s="28"/>
      <c r="AT262" s="28"/>
      <c r="AU262" s="28"/>
      <c r="AV262" s="28"/>
      <c r="AW262" s="28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O262" s="29"/>
      <c r="BP262" s="29"/>
      <c r="BQ262" s="29"/>
      <c r="BR262" s="29"/>
      <c r="BT262" s="27"/>
      <c r="BU262" s="27"/>
      <c r="BV262" s="30"/>
      <c r="BW262" s="30"/>
      <c r="BX262" s="27"/>
      <c r="BY262" s="27"/>
      <c r="BZ262" s="27"/>
      <c r="CA262" s="27"/>
      <c r="CB262" s="27"/>
      <c r="CC262" s="27"/>
      <c r="CD262" s="27"/>
      <c r="CE262" s="27"/>
      <c r="CF262" s="33">
        <f t="shared" si="31"/>
        <v>2.5354122082951187E-2</v>
      </c>
      <c r="CG262" s="27"/>
      <c r="CH262" s="27"/>
      <c r="CI262" s="27"/>
      <c r="CJ262" s="27"/>
      <c r="CK262" s="27"/>
      <c r="CL262" s="27"/>
      <c r="CM262" s="27"/>
      <c r="CN262" s="27"/>
      <c r="CO262" s="27"/>
    </row>
    <row r="263" spans="1:93" ht="13">
      <c r="A263" s="18">
        <v>44154</v>
      </c>
      <c r="B263" s="19">
        <f t="shared" si="64"/>
        <v>4798</v>
      </c>
      <c r="C263" s="52"/>
      <c r="D263" s="52"/>
      <c r="E263" s="53">
        <v>483518</v>
      </c>
      <c r="F263" s="21">
        <f t="shared" si="26"/>
        <v>61306</v>
      </c>
      <c r="G263" s="22">
        <f t="shared" si="68"/>
        <v>0.12679155688102614</v>
      </c>
      <c r="H263" s="19">
        <f t="shared" si="50"/>
        <v>4265</v>
      </c>
      <c r="I263" s="53">
        <v>406612</v>
      </c>
      <c r="J263" s="22">
        <f t="shared" si="69"/>
        <v>0.84094490794551602</v>
      </c>
      <c r="K263" s="22">
        <f t="shared" si="17"/>
        <v>0.96305173704205471</v>
      </c>
      <c r="L263" s="19">
        <f t="shared" si="36"/>
        <v>97</v>
      </c>
      <c r="M263" s="53">
        <v>15600</v>
      </c>
      <c r="N263" s="23">
        <f t="shared" ref="N263:N790" ca="1" si="73">IF(A263&lt;NOW(), M263/E263,"")</f>
        <v>3.2263535173457862E-2</v>
      </c>
      <c r="O263" s="22">
        <f t="shared" si="18"/>
        <v>3.6948262957945295E-2</v>
      </c>
      <c r="P263" s="45"/>
      <c r="Q263" s="45"/>
      <c r="R263" s="45">
        <v>63546</v>
      </c>
      <c r="S263" s="45">
        <f t="shared" si="67"/>
        <v>5219471</v>
      </c>
      <c r="T263" s="45">
        <v>3456835</v>
      </c>
      <c r="U263" s="19">
        <f t="shared" si="46"/>
        <v>2973317</v>
      </c>
      <c r="V263" s="54"/>
      <c r="W263" s="54"/>
      <c r="X263" s="46">
        <v>47630</v>
      </c>
      <c r="Y263" s="46"/>
      <c r="Z263" s="46"/>
      <c r="AA263" s="21">
        <f t="shared" si="38"/>
        <v>41222</v>
      </c>
      <c r="AB263" s="21"/>
      <c r="AC263" s="21"/>
      <c r="AD263" s="21"/>
      <c r="AE263" s="21">
        <f t="shared" si="19"/>
        <v>12803.092592592593</v>
      </c>
      <c r="AF263" s="24">
        <f t="shared" si="70"/>
        <v>10.794781166368161</v>
      </c>
      <c r="AG263" s="24">
        <f t="shared" si="71"/>
        <v>7.1493408725218091</v>
      </c>
      <c r="AH263" s="24">
        <f t="shared" si="72"/>
        <v>8.5914964568570245</v>
      </c>
      <c r="AI263" s="23">
        <f t="shared" si="65"/>
        <v>0.13987303414828883</v>
      </c>
      <c r="AJ263" s="23">
        <f t="shared" si="66"/>
        <v>0.11639415845907525</v>
      </c>
      <c r="AK263" s="23">
        <f t="shared" si="21"/>
        <v>1.0022560160427808E-2</v>
      </c>
      <c r="AL263" s="32">
        <f t="shared" si="22"/>
        <v>0.12733085144122361</v>
      </c>
      <c r="AM263" s="43">
        <f t="shared" si="42"/>
        <v>40073.285714285717</v>
      </c>
      <c r="AN263" s="43">
        <f t="shared" si="43"/>
        <v>35034.714285714283</v>
      </c>
      <c r="AO263" s="44">
        <f t="shared" si="44"/>
        <v>1.1438165411449055</v>
      </c>
      <c r="AP263" s="27"/>
      <c r="AQ263" s="21"/>
      <c r="AR263" s="21"/>
      <c r="AS263" s="28"/>
      <c r="AT263" s="28"/>
      <c r="AU263" s="28"/>
      <c r="AV263" s="28"/>
      <c r="AW263" s="28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O263" s="29"/>
      <c r="BP263" s="29"/>
      <c r="BQ263" s="29"/>
      <c r="BR263" s="29"/>
      <c r="BT263" s="27"/>
      <c r="BU263" s="27"/>
      <c r="BV263" s="30"/>
      <c r="BW263" s="30"/>
      <c r="BX263" s="27"/>
      <c r="BY263" s="27"/>
      <c r="BZ263" s="27"/>
      <c r="CA263" s="27"/>
      <c r="CB263" s="27"/>
      <c r="CC263" s="27"/>
      <c r="CD263" s="27"/>
      <c r="CE263" s="27"/>
      <c r="CF263" s="33">
        <f t="shared" si="31"/>
        <v>2.5308267636951688E-2</v>
      </c>
      <c r="CG263" s="27"/>
      <c r="CH263" s="27"/>
      <c r="CI263" s="27"/>
      <c r="CJ263" s="27"/>
      <c r="CK263" s="27"/>
      <c r="CL263" s="27"/>
      <c r="CM263" s="27"/>
      <c r="CN263" s="27"/>
      <c r="CO263" s="27"/>
    </row>
    <row r="264" spans="1:93" ht="13">
      <c r="A264" s="59">
        <v>44155</v>
      </c>
      <c r="B264" s="19">
        <f t="shared" si="64"/>
        <v>4792</v>
      </c>
      <c r="C264" s="52"/>
      <c r="D264" s="52"/>
      <c r="E264" s="53">
        <v>488310</v>
      </c>
      <c r="F264" s="21">
        <f t="shared" si="26"/>
        <v>62080</v>
      </c>
      <c r="G264" s="22">
        <f t="shared" si="68"/>
        <v>0.12713235444697016</v>
      </c>
      <c r="H264" s="19">
        <f t="shared" si="50"/>
        <v>3940</v>
      </c>
      <c r="I264" s="53">
        <v>410552</v>
      </c>
      <c r="J264" s="22">
        <f t="shared" si="69"/>
        <v>0.84076099199279142</v>
      </c>
      <c r="K264" s="22">
        <f t="shared" si="17"/>
        <v>0.96321704244187412</v>
      </c>
      <c r="L264" s="19">
        <f t="shared" si="36"/>
        <v>78</v>
      </c>
      <c r="M264" s="53">
        <v>15678</v>
      </c>
      <c r="N264" s="23">
        <f t="shared" ca="1" si="73"/>
        <v>3.2106653560238375E-2</v>
      </c>
      <c r="O264" s="22">
        <f t="shared" si="18"/>
        <v>3.6782957558125898E-2</v>
      </c>
      <c r="P264" s="45"/>
      <c r="Q264" s="45"/>
      <c r="R264" s="45">
        <v>63074</v>
      </c>
      <c r="S264" s="45">
        <f t="shared" si="67"/>
        <v>5261426</v>
      </c>
      <c r="T264" s="45">
        <v>3496039</v>
      </c>
      <c r="U264" s="19">
        <f t="shared" si="46"/>
        <v>3007729</v>
      </c>
      <c r="V264" s="54"/>
      <c r="W264" s="54"/>
      <c r="X264" s="46">
        <v>41955</v>
      </c>
      <c r="Y264" s="46"/>
      <c r="Z264" s="46"/>
      <c r="AA264" s="21">
        <f t="shared" si="38"/>
        <v>39204</v>
      </c>
      <c r="AB264" s="21"/>
      <c r="AC264" s="21"/>
      <c r="AD264" s="21"/>
      <c r="AE264" s="21">
        <f t="shared" si="19"/>
        <v>12948.292592592592</v>
      </c>
      <c r="AF264" s="24">
        <f t="shared" si="70"/>
        <v>10.774766029776167</v>
      </c>
      <c r="AG264" s="24">
        <f t="shared" si="71"/>
        <v>7.159466322622924</v>
      </c>
      <c r="AH264" s="24">
        <f t="shared" si="72"/>
        <v>8.1811352253756269</v>
      </c>
      <c r="AI264" s="23">
        <f t="shared" si="65"/>
        <v>0.1396752152936509</v>
      </c>
      <c r="AJ264" s="23">
        <f t="shared" si="66"/>
        <v>0.12223242526272829</v>
      </c>
      <c r="AK264" s="23">
        <f t="shared" si="21"/>
        <v>9.9106961891801335E-3</v>
      </c>
      <c r="AL264" s="32">
        <f t="shared" si="22"/>
        <v>0.12400884184056296</v>
      </c>
      <c r="AM264" s="43">
        <f t="shared" si="42"/>
        <v>40019.285714285717</v>
      </c>
      <c r="AN264" s="43">
        <f t="shared" si="43"/>
        <v>35222.142857142855</v>
      </c>
      <c r="AO264" s="44">
        <f t="shared" si="44"/>
        <v>1.1361967917908784</v>
      </c>
      <c r="AP264" s="27"/>
      <c r="AQ264" s="21"/>
      <c r="AR264" s="21"/>
      <c r="AS264" s="28"/>
      <c r="AT264" s="28"/>
      <c r="AU264" s="28"/>
      <c r="AV264" s="28"/>
      <c r="AW264" s="28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O264" s="29"/>
      <c r="BP264" s="29"/>
      <c r="BQ264" s="29"/>
      <c r="BR264" s="29"/>
      <c r="BT264" s="27"/>
      <c r="BU264" s="27"/>
      <c r="BV264" s="30"/>
      <c r="BW264" s="30"/>
      <c r="BX264" s="27"/>
      <c r="BY264" s="27"/>
      <c r="BZ264" s="27"/>
      <c r="CA264" s="27"/>
      <c r="CB264" s="27"/>
      <c r="CC264" s="27"/>
      <c r="CD264" s="27"/>
      <c r="CE264" s="27"/>
      <c r="CF264" s="33">
        <f t="shared" si="31"/>
        <v>2.4795875378658697E-2</v>
      </c>
      <c r="CG264" s="27"/>
      <c r="CH264" s="27"/>
      <c r="CI264" s="27"/>
      <c r="CJ264" s="27"/>
      <c r="CK264" s="27"/>
      <c r="CL264" s="27"/>
      <c r="CM264" s="27"/>
      <c r="CN264" s="27"/>
      <c r="CO264" s="27"/>
    </row>
    <row r="265" spans="1:93" ht="13">
      <c r="A265" s="18">
        <v>44156</v>
      </c>
      <c r="B265" s="19">
        <f t="shared" si="64"/>
        <v>4998</v>
      </c>
      <c r="C265" s="52"/>
      <c r="D265" s="52"/>
      <c r="E265" s="53">
        <v>493308</v>
      </c>
      <c r="F265" s="21">
        <f t="shared" si="26"/>
        <v>63579</v>
      </c>
      <c r="G265" s="22">
        <f t="shared" si="68"/>
        <v>0.12888296966600987</v>
      </c>
      <c r="H265" s="19">
        <f t="shared" si="50"/>
        <v>3403</v>
      </c>
      <c r="I265" s="53">
        <v>413955</v>
      </c>
      <c r="J265" s="22">
        <f t="shared" si="69"/>
        <v>0.83914106400058386</v>
      </c>
      <c r="K265" s="22">
        <f t="shared" si="17"/>
        <v>0.96329314521477494</v>
      </c>
      <c r="L265" s="19">
        <f t="shared" si="36"/>
        <v>96</v>
      </c>
      <c r="M265" s="53">
        <v>15774</v>
      </c>
      <c r="N265" s="23">
        <f t="shared" ca="1" si="73"/>
        <v>3.1975966333406311E-2</v>
      </c>
      <c r="O265" s="22">
        <f t="shared" si="18"/>
        <v>3.6706854785225104E-2</v>
      </c>
      <c r="P265" s="45"/>
      <c r="Q265" s="45"/>
      <c r="R265" s="45">
        <v>64317</v>
      </c>
      <c r="S265" s="45">
        <f t="shared" si="67"/>
        <v>5304548</v>
      </c>
      <c r="T265" s="45">
        <v>3526607</v>
      </c>
      <c r="U265" s="19">
        <f t="shared" si="46"/>
        <v>3033299</v>
      </c>
      <c r="V265" s="54"/>
      <c r="W265" s="54"/>
      <c r="X265" s="46">
        <v>43122</v>
      </c>
      <c r="Y265" s="46"/>
      <c r="Z265" s="46"/>
      <c r="AA265" s="21">
        <f t="shared" si="38"/>
        <v>30568</v>
      </c>
      <c r="AB265" s="21"/>
      <c r="AC265" s="21"/>
      <c r="AD265" s="21"/>
      <c r="AE265" s="21">
        <f t="shared" si="19"/>
        <v>13061.507407407407</v>
      </c>
      <c r="AF265" s="24">
        <f t="shared" si="70"/>
        <v>10.753014343979826</v>
      </c>
      <c r="AG265" s="24">
        <f t="shared" si="71"/>
        <v>7.148894808111768</v>
      </c>
      <c r="AH265" s="24">
        <f t="shared" si="72"/>
        <v>6.1160464185674268</v>
      </c>
      <c r="AI265" s="23">
        <f t="shared" si="65"/>
        <v>0.13988176170466401</v>
      </c>
      <c r="AJ265" s="23">
        <f t="shared" si="66"/>
        <v>0.1635043182412981</v>
      </c>
      <c r="AK265" s="23">
        <f t="shared" si="21"/>
        <v>1.023530134545678E-2</v>
      </c>
      <c r="AL265" s="32">
        <f t="shared" si="22"/>
        <v>0.12709457957410042</v>
      </c>
      <c r="AM265" s="43">
        <f t="shared" si="42"/>
        <v>40274.428571428572</v>
      </c>
      <c r="AN265" s="43">
        <f t="shared" si="43"/>
        <v>34059</v>
      </c>
      <c r="AO265" s="44">
        <f t="shared" si="44"/>
        <v>1.1824900487808971</v>
      </c>
      <c r="AP265" s="27"/>
      <c r="AQ265" s="21"/>
      <c r="AR265" s="21"/>
      <c r="AS265" s="28"/>
      <c r="AT265" s="28"/>
      <c r="AU265" s="28"/>
      <c r="AV265" s="28"/>
      <c r="AW265" s="28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O265" s="29"/>
      <c r="BP265" s="29"/>
      <c r="BQ265" s="29"/>
      <c r="BR265" s="29"/>
      <c r="BT265" s="27"/>
      <c r="BU265" s="27"/>
      <c r="BV265" s="30"/>
      <c r="BW265" s="30"/>
      <c r="BX265" s="27"/>
      <c r="BY265" s="27"/>
      <c r="BZ265" s="27"/>
      <c r="CA265" s="27"/>
      <c r="CB265" s="27"/>
      <c r="CC265" s="27"/>
      <c r="CD265" s="27"/>
      <c r="CE265" s="27"/>
      <c r="CF265" s="33">
        <f t="shared" si="31"/>
        <v>2.4910169970527675E-2</v>
      </c>
      <c r="CG265" s="27"/>
      <c r="CH265" s="27"/>
      <c r="CI265" s="27"/>
      <c r="CJ265" s="27"/>
      <c r="CK265" s="27"/>
      <c r="CL265" s="27"/>
      <c r="CM265" s="27"/>
      <c r="CN265" s="27"/>
      <c r="CO265" s="27"/>
    </row>
    <row r="266" spans="1:93" ht="13">
      <c r="A266" s="18">
        <v>44157</v>
      </c>
      <c r="B266" s="19">
        <f t="shared" si="64"/>
        <v>4360</v>
      </c>
      <c r="C266" s="52"/>
      <c r="D266" s="52"/>
      <c r="E266" s="53">
        <v>497668</v>
      </c>
      <c r="F266" s="21">
        <f t="shared" si="26"/>
        <v>63596</v>
      </c>
      <c r="G266" s="22">
        <f t="shared" si="68"/>
        <v>0.12778800324714468</v>
      </c>
      <c r="H266" s="19">
        <f t="shared" si="50"/>
        <v>4233</v>
      </c>
      <c r="I266" s="53">
        <v>418188</v>
      </c>
      <c r="J266" s="22">
        <f t="shared" si="69"/>
        <v>0.84029513651671395</v>
      </c>
      <c r="K266" s="22">
        <f t="shared" ref="K266:K790" si="74">I266/(I266+M266)</f>
        <v>0.96340699238835958</v>
      </c>
      <c r="L266" s="19">
        <f t="shared" si="36"/>
        <v>110</v>
      </c>
      <c r="M266" s="53">
        <v>15884</v>
      </c>
      <c r="N266" s="23">
        <f t="shared" ca="1" si="73"/>
        <v>3.1916860236141362E-2</v>
      </c>
      <c r="O266" s="22">
        <f t="shared" ref="O266:O790" si="75">M266/(M266+I266)</f>
        <v>3.6593007611640464E-2</v>
      </c>
      <c r="P266" s="45"/>
      <c r="Q266" s="45"/>
      <c r="R266" s="45">
        <v>64502</v>
      </c>
      <c r="S266" s="45">
        <f t="shared" si="67"/>
        <v>5340537</v>
      </c>
      <c r="T266" s="45">
        <v>3553142</v>
      </c>
      <c r="U266" s="19">
        <f t="shared" si="46"/>
        <v>3055474</v>
      </c>
      <c r="V266" s="54"/>
      <c r="W266" s="54"/>
      <c r="X266" s="46">
        <v>35989</v>
      </c>
      <c r="Y266" s="46"/>
      <c r="Z266" s="46"/>
      <c r="AA266" s="21">
        <f t="shared" si="38"/>
        <v>26535</v>
      </c>
      <c r="AB266" s="21"/>
      <c r="AC266" s="21"/>
      <c r="AD266" s="21"/>
      <c r="AE266" s="21">
        <f t="shared" si="19"/>
        <v>13159.785185185185</v>
      </c>
      <c r="AF266" s="24">
        <f t="shared" si="70"/>
        <v>10.731123962159511</v>
      </c>
      <c r="AG266" s="24">
        <f t="shared" si="71"/>
        <v>7.1395830151828124</v>
      </c>
      <c r="AH266" s="24">
        <f t="shared" si="72"/>
        <v>6.0860091743119265</v>
      </c>
      <c r="AI266" s="23">
        <f t="shared" si="65"/>
        <v>0.14006420233134503</v>
      </c>
      <c r="AJ266" s="23">
        <f t="shared" si="66"/>
        <v>0.1643112869794611</v>
      </c>
      <c r="AK266" s="23">
        <f t="shared" si="21"/>
        <v>8.8382916960600688E-3</v>
      </c>
      <c r="AL266" s="32">
        <f t="shared" si="22"/>
        <v>0.12755059444296019</v>
      </c>
      <c r="AM266" s="43">
        <f t="shared" si="42"/>
        <v>40721.285714285717</v>
      </c>
      <c r="AN266" s="43">
        <f t="shared" si="43"/>
        <v>34221.714285714283</v>
      </c>
      <c r="AO266" s="44">
        <f t="shared" si="44"/>
        <v>1.1899253606732569</v>
      </c>
      <c r="AP266" s="27"/>
      <c r="AQ266" s="21"/>
      <c r="AR266" s="21"/>
      <c r="AS266" s="28"/>
      <c r="AT266" s="28"/>
      <c r="AU266" s="28"/>
      <c r="AV266" s="28"/>
      <c r="AW266" s="28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O266" s="29"/>
      <c r="BP266" s="29"/>
      <c r="BQ266" s="29"/>
      <c r="BR266" s="29"/>
      <c r="BT266" s="27"/>
      <c r="BU266" s="27"/>
      <c r="BV266" s="30"/>
      <c r="BW266" s="30"/>
      <c r="BX266" s="27"/>
      <c r="BY266" s="27"/>
      <c r="BZ266" s="27"/>
      <c r="CA266" s="27"/>
      <c r="CB266" s="27"/>
      <c r="CC266" s="27"/>
      <c r="CD266" s="27"/>
      <c r="CE266" s="27"/>
      <c r="CF266" s="33">
        <f t="shared" si="31"/>
        <v>2.5456003207055523E-2</v>
      </c>
      <c r="CG266" s="27"/>
      <c r="CH266" s="27"/>
      <c r="CI266" s="27"/>
      <c r="CJ266" s="27"/>
      <c r="CK266" s="27"/>
      <c r="CL266" s="27"/>
      <c r="CM266" s="27"/>
      <c r="CN266" s="27"/>
      <c r="CO266" s="27"/>
    </row>
    <row r="267" spans="1:93" ht="13">
      <c r="A267" s="18">
        <v>44158</v>
      </c>
      <c r="B267" s="19">
        <f t="shared" si="64"/>
        <v>4442</v>
      </c>
      <c r="C267" s="52"/>
      <c r="D267" s="52"/>
      <c r="E267" s="53">
        <v>502110</v>
      </c>
      <c r="F267" s="21">
        <f t="shared" si="26"/>
        <v>63722</v>
      </c>
      <c r="G267" s="22">
        <f t="shared" si="68"/>
        <v>0.1269084463563761</v>
      </c>
      <c r="H267" s="19">
        <f t="shared" si="50"/>
        <v>4198</v>
      </c>
      <c r="I267" s="53">
        <v>422386</v>
      </c>
      <c r="J267" s="22">
        <f t="shared" si="69"/>
        <v>0.84122204297863024</v>
      </c>
      <c r="K267" s="22">
        <f t="shared" si="74"/>
        <v>0.96349808845132623</v>
      </c>
      <c r="L267" s="19">
        <f t="shared" si="36"/>
        <v>118</v>
      </c>
      <c r="M267" s="53">
        <v>16002</v>
      </c>
      <c r="N267" s="23">
        <f t="shared" ca="1" si="73"/>
        <v>3.1869510664993723E-2</v>
      </c>
      <c r="O267" s="22">
        <f t="shared" si="75"/>
        <v>3.6501911548673778E-2</v>
      </c>
      <c r="P267" s="45"/>
      <c r="Q267" s="45"/>
      <c r="R267" s="45">
        <v>65279</v>
      </c>
      <c r="S267" s="45">
        <f t="shared" si="67"/>
        <v>5380620</v>
      </c>
      <c r="T267" s="45">
        <v>3580476</v>
      </c>
      <c r="U267" s="19">
        <f t="shared" si="46"/>
        <v>3078366</v>
      </c>
      <c r="V267" s="54"/>
      <c r="W267" s="54"/>
      <c r="X267" s="46">
        <v>40083</v>
      </c>
      <c r="Y267" s="46"/>
      <c r="Z267" s="46"/>
      <c r="AA267" s="21">
        <f t="shared" si="38"/>
        <v>27334</v>
      </c>
      <c r="AB267" s="21"/>
      <c r="AC267" s="21"/>
      <c r="AD267" s="21"/>
      <c r="AE267" s="21">
        <f t="shared" ref="AE267:AE790" si="76">T267/270</f>
        <v>13261.022222222222</v>
      </c>
      <c r="AF267" s="24">
        <f t="shared" si="70"/>
        <v>10.716018402342117</v>
      </c>
      <c r="AG267" s="24">
        <f t="shared" si="71"/>
        <v>7.1308597717631592</v>
      </c>
      <c r="AH267" s="24">
        <f t="shared" si="72"/>
        <v>6.153534443944169</v>
      </c>
      <c r="AI267" s="23">
        <f t="shared" si="65"/>
        <v>0.14023554410084021</v>
      </c>
      <c r="AJ267" s="23">
        <f t="shared" si="66"/>
        <v>0.16250823150654861</v>
      </c>
      <c r="AK267" s="23">
        <f t="shared" ref="AK267:AK790" si="77">B267/E266</f>
        <v>8.9256291342822928E-3</v>
      </c>
      <c r="AL267" s="32">
        <f t="shared" ref="AL267:AL620" si="78">SUM(B261:B267)/SUM(AA261:AA267)</f>
        <v>0.13146634575206004</v>
      </c>
      <c r="AM267" s="43">
        <f t="shared" si="42"/>
        <v>41499</v>
      </c>
      <c r="AN267" s="43">
        <f t="shared" si="43"/>
        <v>34188</v>
      </c>
      <c r="AO267" s="44">
        <f t="shared" si="44"/>
        <v>1.2138469638469638</v>
      </c>
      <c r="AP267" s="27"/>
      <c r="AQ267" s="21"/>
      <c r="AR267" s="21"/>
      <c r="AS267" s="28"/>
      <c r="AT267" s="28"/>
      <c r="AU267" s="28"/>
      <c r="AV267" s="28"/>
      <c r="AW267" s="28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O267" s="29"/>
      <c r="BP267" s="29"/>
      <c r="BQ267" s="29"/>
      <c r="BR267" s="29"/>
      <c r="BT267" s="27"/>
      <c r="BU267" s="27"/>
      <c r="BV267" s="30"/>
      <c r="BW267" s="30"/>
      <c r="BX267" s="27"/>
      <c r="BY267" s="27"/>
      <c r="BZ267" s="27"/>
      <c r="CA267" s="27"/>
      <c r="CB267" s="27"/>
      <c r="CC267" s="27"/>
      <c r="CD267" s="27"/>
      <c r="CE267" s="27"/>
      <c r="CF267" s="33">
        <f t="shared" si="31"/>
        <v>2.6197126895450919E-2</v>
      </c>
      <c r="CG267" s="27"/>
      <c r="CH267" s="27"/>
      <c r="CI267" s="27"/>
      <c r="CJ267" s="27"/>
      <c r="CK267" s="27"/>
      <c r="CL267" s="27"/>
      <c r="CM267" s="27"/>
      <c r="CN267" s="27"/>
      <c r="CO267" s="27"/>
    </row>
    <row r="268" spans="1:93" ht="13">
      <c r="A268" s="18">
        <v>44159</v>
      </c>
      <c r="B268" s="19">
        <f t="shared" si="64"/>
        <v>4192</v>
      </c>
      <c r="C268" s="52"/>
      <c r="D268" s="52"/>
      <c r="E268" s="53">
        <v>506302</v>
      </c>
      <c r="F268" s="21">
        <f t="shared" si="26"/>
        <v>64878</v>
      </c>
      <c r="G268" s="22">
        <f t="shared" si="68"/>
        <v>0.12814091194583471</v>
      </c>
      <c r="H268" s="19">
        <f t="shared" si="50"/>
        <v>2927</v>
      </c>
      <c r="I268" s="53">
        <v>425313</v>
      </c>
      <c r="J268" s="22">
        <f t="shared" si="69"/>
        <v>0.84003815904341672</v>
      </c>
      <c r="K268" s="22">
        <f t="shared" si="74"/>
        <v>0.96350221102613365</v>
      </c>
      <c r="L268" s="19">
        <f t="shared" si="36"/>
        <v>109</v>
      </c>
      <c r="M268" s="53">
        <v>16111</v>
      </c>
      <c r="N268" s="23">
        <f t="shared" ca="1" si="73"/>
        <v>3.1820929010748525E-2</v>
      </c>
      <c r="O268" s="22">
        <f t="shared" si="75"/>
        <v>3.6497788973866394E-2</v>
      </c>
      <c r="P268" s="45"/>
      <c r="Q268" s="45"/>
      <c r="R268" s="45">
        <v>64414</v>
      </c>
      <c r="S268" s="45">
        <f t="shared" si="67"/>
        <v>5420591</v>
      </c>
      <c r="T268" s="45">
        <v>3608244</v>
      </c>
      <c r="U268" s="19">
        <f t="shared" si="46"/>
        <v>3101942</v>
      </c>
      <c r="V268" s="54"/>
      <c r="W268" s="54"/>
      <c r="X268" s="46">
        <v>39971</v>
      </c>
      <c r="Y268" s="46"/>
      <c r="Z268" s="46"/>
      <c r="AA268" s="21">
        <f t="shared" si="38"/>
        <v>27768</v>
      </c>
      <c r="AB268" s="21"/>
      <c r="AC268" s="21"/>
      <c r="AD268" s="21"/>
      <c r="AE268" s="21">
        <f t="shared" si="76"/>
        <v>13363.866666666667</v>
      </c>
      <c r="AF268" s="24">
        <f t="shared" si="70"/>
        <v>10.70624054418114</v>
      </c>
      <c r="AG268" s="24">
        <f t="shared" si="71"/>
        <v>7.1266635328321835</v>
      </c>
      <c r="AH268" s="24">
        <f t="shared" si="72"/>
        <v>6.6240458015267176</v>
      </c>
      <c r="AI268" s="23">
        <f t="shared" si="65"/>
        <v>0.14031811595889856</v>
      </c>
      <c r="AJ268" s="23">
        <f t="shared" si="66"/>
        <v>0.15096513972918468</v>
      </c>
      <c r="AK268" s="23">
        <f t="shared" si="77"/>
        <v>8.3487681982035815E-3</v>
      </c>
      <c r="AL268" s="32">
        <f t="shared" si="78"/>
        <v>0.13814807745696836</v>
      </c>
      <c r="AM268" s="43">
        <f t="shared" si="42"/>
        <v>41527.428571428572</v>
      </c>
      <c r="AN268" s="43">
        <f t="shared" si="43"/>
        <v>32932.571428571428</v>
      </c>
      <c r="AO268" s="44">
        <f t="shared" si="44"/>
        <v>1.2609834813992227</v>
      </c>
      <c r="AP268" s="27"/>
      <c r="AQ268" s="21"/>
      <c r="AR268" s="21"/>
      <c r="AS268" s="28"/>
      <c r="AT268" s="28"/>
      <c r="AU268" s="28"/>
      <c r="AV268" s="28"/>
      <c r="AW268" s="28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O268" s="29"/>
      <c r="BP268" s="29"/>
      <c r="BQ268" s="29"/>
      <c r="BR268" s="29"/>
      <c r="BT268" s="27"/>
      <c r="BU268" s="27"/>
      <c r="BV268" s="30"/>
      <c r="BW268" s="30"/>
      <c r="BX268" s="27"/>
      <c r="BY268" s="27"/>
      <c r="BZ268" s="27"/>
      <c r="CA268" s="27"/>
      <c r="CB268" s="27"/>
      <c r="CC268" s="27"/>
      <c r="CD268" s="27"/>
      <c r="CE268" s="27"/>
      <c r="CF268" s="33">
        <f t="shared" si="31"/>
        <v>2.7233115468409588E-2</v>
      </c>
      <c r="CG268" s="27"/>
      <c r="CH268" s="27"/>
      <c r="CI268" s="27"/>
      <c r="CJ268" s="27"/>
      <c r="CK268" s="27"/>
      <c r="CL268" s="27"/>
      <c r="CM268" s="27"/>
      <c r="CN268" s="27"/>
      <c r="CO268" s="27"/>
    </row>
    <row r="269" spans="1:93" ht="13">
      <c r="A269" s="18">
        <v>44160</v>
      </c>
      <c r="B269" s="19">
        <f t="shared" si="64"/>
        <v>5534</v>
      </c>
      <c r="C269" s="52"/>
      <c r="D269" s="52"/>
      <c r="E269" s="53">
        <v>511836</v>
      </c>
      <c r="F269" s="21">
        <f t="shared" ref="F269:F790" si="79">E269-(I269+M269)</f>
        <v>65804</v>
      </c>
      <c r="G269" s="22">
        <f t="shared" si="68"/>
        <v>0.12856461835431662</v>
      </c>
      <c r="H269" s="19">
        <f t="shared" si="50"/>
        <v>4494</v>
      </c>
      <c r="I269" s="53">
        <v>429807</v>
      </c>
      <c r="J269" s="22">
        <f t="shared" si="69"/>
        <v>0.83973577474034655</v>
      </c>
      <c r="K269" s="22">
        <f t="shared" si="74"/>
        <v>0.96362368619291894</v>
      </c>
      <c r="L269" s="19">
        <f t="shared" si="36"/>
        <v>114</v>
      </c>
      <c r="M269" s="53">
        <v>16225</v>
      </c>
      <c r="N269" s="23">
        <f t="shared" ca="1" si="73"/>
        <v>3.1699606905336866E-2</v>
      </c>
      <c r="O269" s="22">
        <f t="shared" si="75"/>
        <v>3.6376313807081104E-2</v>
      </c>
      <c r="P269" s="45"/>
      <c r="Q269" s="45"/>
      <c r="R269" s="45">
        <v>65438</v>
      </c>
      <c r="S269" s="45">
        <f t="shared" si="67"/>
        <v>5465921</v>
      </c>
      <c r="T269" s="45">
        <v>3651964</v>
      </c>
      <c r="U269" s="19">
        <f t="shared" si="46"/>
        <v>3140128</v>
      </c>
      <c r="V269" s="54"/>
      <c r="W269" s="54"/>
      <c r="X269" s="46">
        <v>45330</v>
      </c>
      <c r="Y269" s="46"/>
      <c r="Z269" s="46"/>
      <c r="AA269" s="21">
        <f t="shared" si="38"/>
        <v>43720</v>
      </c>
      <c r="AB269" s="21"/>
      <c r="AC269" s="21"/>
      <c r="AD269" s="21"/>
      <c r="AE269" s="21">
        <f t="shared" si="76"/>
        <v>13525.792592592592</v>
      </c>
      <c r="AF269" s="24">
        <f t="shared" si="70"/>
        <v>10.679047585554748</v>
      </c>
      <c r="AG269" s="24">
        <f t="shared" si="71"/>
        <v>7.1350276260364645</v>
      </c>
      <c r="AH269" s="24">
        <f t="shared" si="72"/>
        <v>7.9002529815684861</v>
      </c>
      <c r="AI269" s="23">
        <f t="shared" si="65"/>
        <v>0.1401536269251285</v>
      </c>
      <c r="AJ269" s="23">
        <f t="shared" si="66"/>
        <v>0.12657822506861849</v>
      </c>
      <c r="AK269" s="23">
        <f t="shared" si="77"/>
        <v>1.093023531410107E-2</v>
      </c>
      <c r="AL269" s="32">
        <f t="shared" si="78"/>
        <v>0.14011364453715025</v>
      </c>
      <c r="AM269" s="43">
        <f t="shared" si="42"/>
        <v>42011.428571428572</v>
      </c>
      <c r="AN269" s="43">
        <f t="shared" si="43"/>
        <v>33764.428571428572</v>
      </c>
      <c r="AO269" s="44">
        <f t="shared" si="44"/>
        <v>1.2442511349645231</v>
      </c>
      <c r="AP269" s="27"/>
      <c r="AQ269" s="21"/>
      <c r="AR269" s="21"/>
      <c r="AS269" s="28"/>
      <c r="AT269" s="28"/>
      <c r="AU269" s="28"/>
      <c r="AV269" s="28"/>
      <c r="AW269" s="28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O269" s="29"/>
      <c r="BP269" s="29"/>
      <c r="BQ269" s="29"/>
      <c r="BR269" s="29"/>
      <c r="BT269" s="27"/>
      <c r="BU269" s="27"/>
      <c r="BV269" s="30"/>
      <c r="BW269" s="30"/>
      <c r="BX269" s="27"/>
      <c r="BY269" s="27"/>
      <c r="BZ269" s="27"/>
      <c r="CA269" s="27"/>
      <c r="CB269" s="27"/>
      <c r="CC269" s="27"/>
      <c r="CD269" s="27"/>
      <c r="CE269" s="27"/>
      <c r="CF269" s="33">
        <f t="shared" si="31"/>
        <v>2.7329070339399901E-2</v>
      </c>
      <c r="CG269" s="27"/>
      <c r="CH269" s="27"/>
      <c r="CI269" s="27"/>
      <c r="CJ269" s="27"/>
      <c r="CK269" s="27"/>
      <c r="CL269" s="27"/>
      <c r="CM269" s="27"/>
      <c r="CN269" s="27"/>
      <c r="CO269" s="27"/>
    </row>
    <row r="270" spans="1:93" ht="13">
      <c r="A270" s="18">
        <v>44161</v>
      </c>
      <c r="B270" s="19">
        <f t="shared" si="64"/>
        <v>4917</v>
      </c>
      <c r="C270" s="52"/>
      <c r="D270" s="52"/>
      <c r="E270" s="53">
        <v>516753</v>
      </c>
      <c r="F270" s="21">
        <f t="shared" si="79"/>
        <v>66752</v>
      </c>
      <c r="G270" s="22">
        <f t="shared" si="68"/>
        <v>0.12917583448959175</v>
      </c>
      <c r="H270" s="19">
        <f t="shared" si="50"/>
        <v>3842</v>
      </c>
      <c r="I270" s="53">
        <v>433649</v>
      </c>
      <c r="J270" s="22">
        <f t="shared" si="69"/>
        <v>0.83918042082000488</v>
      </c>
      <c r="K270" s="22">
        <f t="shared" si="74"/>
        <v>0.96366230297266009</v>
      </c>
      <c r="L270" s="19">
        <f t="shared" si="36"/>
        <v>127</v>
      </c>
      <c r="M270" s="53">
        <v>16352</v>
      </c>
      <c r="N270" s="23">
        <f t="shared" ca="1" si="73"/>
        <v>3.1643744690403347E-2</v>
      </c>
      <c r="O270" s="22">
        <f t="shared" si="75"/>
        <v>3.6337697027339938E-2</v>
      </c>
      <c r="P270" s="45"/>
      <c r="Q270" s="45"/>
      <c r="R270" s="45">
        <v>66685</v>
      </c>
      <c r="S270" s="45">
        <f t="shared" si="67"/>
        <v>5517392</v>
      </c>
      <c r="T270" s="45">
        <v>3690126</v>
      </c>
      <c r="U270" s="19">
        <f t="shared" si="46"/>
        <v>3173373</v>
      </c>
      <c r="V270" s="54"/>
      <c r="W270" s="54"/>
      <c r="X270" s="46">
        <v>51471</v>
      </c>
      <c r="Y270" s="46"/>
      <c r="Z270" s="46"/>
      <c r="AA270" s="21">
        <f t="shared" si="38"/>
        <v>38162</v>
      </c>
      <c r="AB270" s="21"/>
      <c r="AC270" s="21"/>
      <c r="AD270" s="21"/>
      <c r="AE270" s="21">
        <f t="shared" si="76"/>
        <v>13667.133333333333</v>
      </c>
      <c r="AF270" s="24">
        <f t="shared" si="70"/>
        <v>10.67703912701039</v>
      </c>
      <c r="AG270" s="24">
        <f t="shared" si="71"/>
        <v>7.1409861190936486</v>
      </c>
      <c r="AH270" s="24">
        <f t="shared" si="72"/>
        <v>7.7612365263371972</v>
      </c>
      <c r="AI270" s="23">
        <f t="shared" si="65"/>
        <v>0.14003668167428429</v>
      </c>
      <c r="AJ270" s="23">
        <f t="shared" si="66"/>
        <v>0.12884544835176354</v>
      </c>
      <c r="AK270" s="23">
        <f t="shared" si="77"/>
        <v>9.6065927367359853E-3</v>
      </c>
      <c r="AL270" s="32">
        <f t="shared" si="78"/>
        <v>0.14246156088318881</v>
      </c>
      <c r="AM270" s="43">
        <f t="shared" si="42"/>
        <v>42560.142857142855</v>
      </c>
      <c r="AN270" s="43">
        <f t="shared" si="43"/>
        <v>33327.285714285717</v>
      </c>
      <c r="AO270" s="44">
        <f t="shared" si="44"/>
        <v>1.2770359765271697</v>
      </c>
      <c r="AP270" s="27"/>
      <c r="AQ270" s="21"/>
      <c r="AR270" s="21"/>
      <c r="AS270" s="28"/>
      <c r="AT270" s="28"/>
      <c r="AU270" s="28"/>
      <c r="AV270" s="28"/>
      <c r="AW270" s="28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O270" s="29"/>
      <c r="BP270" s="29"/>
      <c r="BQ270" s="29"/>
      <c r="BR270" s="29"/>
      <c r="BT270" s="27"/>
      <c r="BU270" s="27"/>
      <c r="BV270" s="30"/>
      <c r="BW270" s="30"/>
      <c r="BX270" s="27"/>
      <c r="BY270" s="27"/>
      <c r="BZ270" s="27"/>
      <c r="CA270" s="27"/>
      <c r="CB270" s="27"/>
      <c r="CC270" s="27"/>
      <c r="CD270" s="27"/>
      <c r="CE270" s="27"/>
      <c r="CF270" s="33">
        <f t="shared" si="31"/>
        <v>2.7518665761660042E-2</v>
      </c>
      <c r="CG270" s="27"/>
      <c r="CH270" s="27"/>
      <c r="CI270" s="27"/>
      <c r="CJ270" s="27"/>
      <c r="CK270" s="27"/>
      <c r="CL270" s="27"/>
      <c r="CM270" s="27"/>
      <c r="CN270" s="27"/>
      <c r="CO270" s="27"/>
    </row>
    <row r="271" spans="1:93" ht="13">
      <c r="A271" s="18">
        <v>44162</v>
      </c>
      <c r="B271" s="19">
        <f t="shared" si="64"/>
        <v>5828</v>
      </c>
      <c r="C271" s="52"/>
      <c r="D271" s="52"/>
      <c r="E271" s="53">
        <f>516753+5828</f>
        <v>522581</v>
      </c>
      <c r="F271" s="21">
        <f t="shared" si="79"/>
        <v>68604</v>
      </c>
      <c r="G271" s="22">
        <f t="shared" si="68"/>
        <v>0.13127917011908202</v>
      </c>
      <c r="H271" s="19">
        <f t="shared" si="50"/>
        <v>3807</v>
      </c>
      <c r="I271" s="53">
        <v>437456</v>
      </c>
      <c r="J271" s="22">
        <f t="shared" si="69"/>
        <v>0.83710659208811644</v>
      </c>
      <c r="K271" s="22">
        <f t="shared" si="74"/>
        <v>0.96360828852563019</v>
      </c>
      <c r="L271" s="19">
        <f t="shared" si="36"/>
        <v>169</v>
      </c>
      <c r="M271" s="53">
        <v>16521</v>
      </c>
      <c r="N271" s="23">
        <f t="shared" ca="1" si="73"/>
        <v>3.1614237792801501E-2</v>
      </c>
      <c r="O271" s="22">
        <f t="shared" si="75"/>
        <v>3.6391711474369849E-2</v>
      </c>
      <c r="P271" s="45"/>
      <c r="Q271" s="45"/>
      <c r="R271" s="45">
        <v>67836</v>
      </c>
      <c r="S271" s="45">
        <f t="shared" si="67"/>
        <v>5566215</v>
      </c>
      <c r="T271" s="45">
        <v>3729561</v>
      </c>
      <c r="U271" s="19">
        <f t="shared" si="46"/>
        <v>3206980</v>
      </c>
      <c r="V271" s="54"/>
      <c r="W271" s="54"/>
      <c r="X271" s="46">
        <v>48823</v>
      </c>
      <c r="Y271" s="46"/>
      <c r="Z271" s="46"/>
      <c r="AA271" s="21">
        <f t="shared" si="38"/>
        <v>39435</v>
      </c>
      <c r="AB271" s="21"/>
      <c r="AC271" s="21"/>
      <c r="AD271" s="21"/>
      <c r="AE271" s="21">
        <f t="shared" si="76"/>
        <v>13813.18888888889</v>
      </c>
      <c r="AF271" s="24">
        <f t="shared" si="70"/>
        <v>10.651391841647515</v>
      </c>
      <c r="AG271" s="24">
        <f t="shared" si="71"/>
        <v>7.1368094132775592</v>
      </c>
      <c r="AH271" s="24">
        <f t="shared" si="72"/>
        <v>6.7664722031571722</v>
      </c>
      <c r="AI271" s="23">
        <f t="shared" si="65"/>
        <v>0.14011863594669721</v>
      </c>
      <c r="AJ271" s="23">
        <f t="shared" si="66"/>
        <v>0.14778749841511349</v>
      </c>
      <c r="AK271" s="23">
        <f t="shared" si="77"/>
        <v>1.1278115463287103E-2</v>
      </c>
      <c r="AL271" s="32">
        <f t="shared" si="78"/>
        <v>0.14675705072755457</v>
      </c>
      <c r="AM271" s="43">
        <f t="shared" si="42"/>
        <v>43541.285714285717</v>
      </c>
      <c r="AN271" s="43">
        <f t="shared" si="43"/>
        <v>33360.285714285717</v>
      </c>
      <c r="AO271" s="44">
        <f t="shared" si="44"/>
        <v>1.3051832375536352</v>
      </c>
      <c r="AP271" s="27"/>
      <c r="AQ271" s="21"/>
      <c r="AR271" s="21"/>
      <c r="AS271" s="28"/>
      <c r="AT271" s="28"/>
      <c r="AU271" s="28"/>
      <c r="AV271" s="28"/>
      <c r="AW271" s="28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O271" s="29"/>
      <c r="BP271" s="29"/>
      <c r="BQ271" s="29"/>
      <c r="BR271" s="29"/>
      <c r="BT271" s="27"/>
      <c r="BU271" s="27"/>
      <c r="BV271" s="30"/>
      <c r="BW271" s="30"/>
      <c r="BX271" s="27"/>
      <c r="BY271" s="27"/>
      <c r="BZ271" s="27"/>
      <c r="CA271" s="27"/>
      <c r="CB271" s="27"/>
      <c r="CC271" s="27"/>
      <c r="CD271" s="27"/>
      <c r="CE271" s="27"/>
      <c r="CF271" s="33">
        <f t="shared" si="31"/>
        <v>2.8341163439135252E-2</v>
      </c>
      <c r="CG271" s="27"/>
      <c r="CH271" s="27"/>
      <c r="CI271" s="27"/>
      <c r="CJ271" s="27"/>
      <c r="CK271" s="27"/>
      <c r="CL271" s="27"/>
      <c r="CM271" s="27"/>
      <c r="CN271" s="27"/>
      <c r="CO271" s="27"/>
    </row>
    <row r="272" spans="1:93" ht="13">
      <c r="A272" s="18">
        <v>44163</v>
      </c>
      <c r="B272" s="19">
        <f t="shared" si="64"/>
        <v>5418</v>
      </c>
      <c r="C272" s="52"/>
      <c r="D272" s="52"/>
      <c r="E272" s="53">
        <v>527999</v>
      </c>
      <c r="F272" s="21">
        <f t="shared" si="79"/>
        <v>69370</v>
      </c>
      <c r="G272" s="22">
        <f t="shared" si="68"/>
        <v>0.13138282458868294</v>
      </c>
      <c r="H272" s="19">
        <f t="shared" si="50"/>
        <v>4527</v>
      </c>
      <c r="I272" s="53">
        <v>441983</v>
      </c>
      <c r="J272" s="22">
        <f t="shared" si="69"/>
        <v>0.83709060055037987</v>
      </c>
      <c r="K272" s="22">
        <f t="shared" si="74"/>
        <v>0.96370486820501977</v>
      </c>
      <c r="L272" s="19">
        <f t="shared" si="36"/>
        <v>125</v>
      </c>
      <c r="M272" s="53">
        <v>16646</v>
      </c>
      <c r="N272" s="23">
        <f t="shared" ca="1" si="73"/>
        <v>3.152657486093724E-2</v>
      </c>
      <c r="O272" s="22">
        <f t="shared" si="75"/>
        <v>3.6295131794980257E-2</v>
      </c>
      <c r="P272" s="45"/>
      <c r="Q272" s="45"/>
      <c r="R272" s="45">
        <v>68606</v>
      </c>
      <c r="S272" s="45">
        <f t="shared" si="67"/>
        <v>5612789</v>
      </c>
      <c r="T272" s="45">
        <v>3766860</v>
      </c>
      <c r="U272" s="19">
        <f t="shared" si="46"/>
        <v>3238861</v>
      </c>
      <c r="V272" s="54"/>
      <c r="W272" s="54"/>
      <c r="X272" s="46">
        <v>46574</v>
      </c>
      <c r="Y272" s="46"/>
      <c r="Z272" s="46"/>
      <c r="AA272" s="21">
        <f t="shared" si="38"/>
        <v>37299</v>
      </c>
      <c r="AB272" s="21"/>
      <c r="AC272" s="21"/>
      <c r="AD272" s="21"/>
      <c r="AE272" s="21">
        <f t="shared" si="76"/>
        <v>13951.333333333334</v>
      </c>
      <c r="AF272" s="24">
        <f t="shared" si="70"/>
        <v>10.630302330118049</v>
      </c>
      <c r="AG272" s="24">
        <f t="shared" si="71"/>
        <v>7.1342180572311689</v>
      </c>
      <c r="AH272" s="24">
        <f t="shared" si="72"/>
        <v>6.8842746400885932</v>
      </c>
      <c r="AI272" s="23">
        <f t="shared" si="65"/>
        <v>0.14016953112141148</v>
      </c>
      <c r="AJ272" s="23">
        <f t="shared" si="66"/>
        <v>0.14525858602107294</v>
      </c>
      <c r="AK272" s="23">
        <f t="shared" si="77"/>
        <v>1.0367770737933449E-2</v>
      </c>
      <c r="AL272" s="32">
        <f t="shared" si="78"/>
        <v>0.14439361839394305</v>
      </c>
      <c r="AM272" s="43">
        <f t="shared" si="42"/>
        <v>44034.428571428572</v>
      </c>
      <c r="AN272" s="43">
        <f t="shared" si="43"/>
        <v>34321.857142857145</v>
      </c>
      <c r="AO272" s="44">
        <f t="shared" si="44"/>
        <v>1.2829850199581274</v>
      </c>
      <c r="AP272" s="27"/>
      <c r="AQ272" s="21"/>
      <c r="AR272" s="21"/>
      <c r="AS272" s="28"/>
      <c r="AT272" s="28"/>
      <c r="AU272" s="28"/>
      <c r="AV272" s="28"/>
      <c r="AW272" s="28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O272" s="29"/>
      <c r="BP272" s="29"/>
      <c r="BQ272" s="29"/>
      <c r="BR272" s="29"/>
      <c r="BT272" s="27"/>
      <c r="BU272" s="27"/>
      <c r="BV272" s="30"/>
      <c r="BW272" s="30"/>
      <c r="BX272" s="27"/>
      <c r="BY272" s="27"/>
      <c r="BZ272" s="27"/>
      <c r="CA272" s="27"/>
      <c r="CB272" s="27"/>
      <c r="CC272" s="27"/>
      <c r="CD272" s="27"/>
      <c r="CE272" s="27"/>
      <c r="CF272" s="33">
        <f t="shared" si="31"/>
        <v>2.7797880829111693E-2</v>
      </c>
      <c r="CG272" s="27"/>
      <c r="CH272" s="27"/>
      <c r="CI272" s="27"/>
      <c r="CJ272" s="27"/>
      <c r="CK272" s="27"/>
      <c r="CL272" s="27"/>
      <c r="CM272" s="27"/>
      <c r="CN272" s="27"/>
      <c r="CO272" s="27"/>
    </row>
    <row r="273" spans="1:93" ht="13">
      <c r="A273" s="18">
        <v>44164</v>
      </c>
      <c r="B273" s="19">
        <f t="shared" si="64"/>
        <v>6267</v>
      </c>
      <c r="C273" s="52"/>
      <c r="D273" s="52"/>
      <c r="E273" s="53">
        <v>534266</v>
      </c>
      <c r="F273" s="21">
        <f t="shared" si="79"/>
        <v>71658</v>
      </c>
      <c r="G273" s="22">
        <f t="shared" si="68"/>
        <v>0.13412420030471714</v>
      </c>
      <c r="H273" s="19">
        <f t="shared" si="50"/>
        <v>3810</v>
      </c>
      <c r="I273" s="53">
        <v>445793</v>
      </c>
      <c r="J273" s="22">
        <f t="shared" si="69"/>
        <v>0.83440271325519499</v>
      </c>
      <c r="K273" s="22">
        <f t="shared" si="74"/>
        <v>0.96365173105523472</v>
      </c>
      <c r="L273" s="19">
        <f t="shared" si="36"/>
        <v>169</v>
      </c>
      <c r="M273" s="53">
        <v>16815</v>
      </c>
      <c r="N273" s="23">
        <f t="shared" ca="1" si="73"/>
        <v>3.1473086440087894E-2</v>
      </c>
      <c r="O273" s="22">
        <f t="shared" si="75"/>
        <v>3.6348268944765331E-2</v>
      </c>
      <c r="P273" s="45"/>
      <c r="Q273" s="45"/>
      <c r="R273" s="45">
        <v>70792</v>
      </c>
      <c r="S273" s="45">
        <f t="shared" si="67"/>
        <v>5655692</v>
      </c>
      <c r="T273" s="45">
        <v>3797881</v>
      </c>
      <c r="U273" s="19">
        <f t="shared" si="46"/>
        <v>3263615</v>
      </c>
      <c r="V273" s="54"/>
      <c r="W273" s="54"/>
      <c r="X273" s="46">
        <v>42903</v>
      </c>
      <c r="Y273" s="46"/>
      <c r="Z273" s="46"/>
      <c r="AA273" s="21">
        <f t="shared" si="38"/>
        <v>31021</v>
      </c>
      <c r="AB273" s="21"/>
      <c r="AC273" s="21"/>
      <c r="AD273" s="21"/>
      <c r="AE273" s="21">
        <f t="shared" si="76"/>
        <v>14066.225925925926</v>
      </c>
      <c r="AF273" s="24">
        <f t="shared" si="70"/>
        <v>10.585910389206875</v>
      </c>
      <c r="AG273" s="24">
        <f t="shared" si="71"/>
        <v>7.1085957182377317</v>
      </c>
      <c r="AH273" s="24">
        <f t="shared" si="72"/>
        <v>4.949896282112654</v>
      </c>
      <c r="AI273" s="23">
        <f t="shared" si="65"/>
        <v>0.14067476047827723</v>
      </c>
      <c r="AJ273" s="23">
        <f t="shared" si="66"/>
        <v>0.20202443506012055</v>
      </c>
      <c r="AK273" s="23">
        <f t="shared" si="77"/>
        <v>1.1869340661630041E-2</v>
      </c>
      <c r="AL273" s="32">
        <f t="shared" si="78"/>
        <v>0.14953889653876171</v>
      </c>
      <c r="AM273" s="43">
        <f t="shared" si="42"/>
        <v>45022.142857142855</v>
      </c>
      <c r="AN273" s="43">
        <f t="shared" si="43"/>
        <v>34962.714285714283</v>
      </c>
      <c r="AO273" s="44">
        <f t="shared" si="44"/>
        <v>1.2877187534475503</v>
      </c>
      <c r="AP273" s="27"/>
      <c r="AQ273" s="21"/>
      <c r="AR273" s="21"/>
      <c r="AS273" s="28"/>
      <c r="AT273" s="28"/>
      <c r="AU273" s="28"/>
      <c r="AV273" s="28"/>
      <c r="AW273" s="28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O273" s="29"/>
      <c r="BP273" s="29"/>
      <c r="BQ273" s="29"/>
      <c r="BR273" s="29"/>
      <c r="BT273" s="27"/>
      <c r="BU273" s="27"/>
      <c r="BV273" s="30"/>
      <c r="BW273" s="30"/>
      <c r="BX273" s="27"/>
      <c r="BY273" s="27"/>
      <c r="BZ273" s="27"/>
      <c r="CA273" s="27"/>
      <c r="CB273" s="27"/>
      <c r="CC273" s="27"/>
      <c r="CD273" s="27"/>
      <c r="CE273" s="27"/>
      <c r="CF273" s="33">
        <f t="shared" si="31"/>
        <v>2.9813018103416231E-2</v>
      </c>
      <c r="CG273" s="27"/>
      <c r="CH273" s="27"/>
      <c r="CI273" s="27"/>
      <c r="CJ273" s="27"/>
      <c r="CK273" s="27"/>
      <c r="CL273" s="27"/>
      <c r="CM273" s="27"/>
      <c r="CN273" s="27"/>
      <c r="CO273" s="27"/>
    </row>
    <row r="274" spans="1:93" ht="13">
      <c r="A274" s="18">
        <v>44165</v>
      </c>
      <c r="B274" s="19">
        <f t="shared" si="64"/>
        <v>4617</v>
      </c>
      <c r="C274" s="52"/>
      <c r="D274" s="52"/>
      <c r="E274" s="53">
        <v>538883</v>
      </c>
      <c r="F274" s="21">
        <f t="shared" si="79"/>
        <v>71420</v>
      </c>
      <c r="G274" s="22">
        <f t="shared" si="68"/>
        <v>0.13253340706609784</v>
      </c>
      <c r="H274" s="19">
        <f t="shared" si="50"/>
        <v>4725</v>
      </c>
      <c r="I274" s="53">
        <v>450518</v>
      </c>
      <c r="J274" s="22">
        <f t="shared" si="69"/>
        <v>0.83602191941478943</v>
      </c>
      <c r="K274" s="22">
        <f t="shared" si="74"/>
        <v>0.96375114180159716</v>
      </c>
      <c r="L274" s="19">
        <f t="shared" si="36"/>
        <v>130</v>
      </c>
      <c r="M274" s="53">
        <v>16945</v>
      </c>
      <c r="N274" s="23">
        <f t="shared" ca="1" si="73"/>
        <v>3.1444673519112683E-2</v>
      </c>
      <c r="O274" s="22">
        <f t="shared" si="75"/>
        <v>3.6248858198402865E-2</v>
      </c>
      <c r="P274" s="45"/>
      <c r="Q274" s="45"/>
      <c r="R274" s="45">
        <v>72786</v>
      </c>
      <c r="S274" s="45">
        <f t="shared" si="67"/>
        <v>5695747</v>
      </c>
      <c r="T274" s="45">
        <v>3827720</v>
      </c>
      <c r="U274" s="19">
        <f t="shared" si="46"/>
        <v>3288837</v>
      </c>
      <c r="V274" s="54"/>
      <c r="W274" s="54"/>
      <c r="X274" s="46">
        <v>40055</v>
      </c>
      <c r="Y274" s="46"/>
      <c r="Z274" s="46"/>
      <c r="AA274" s="21">
        <f t="shared" si="38"/>
        <v>29839</v>
      </c>
      <c r="AB274" s="21"/>
      <c r="AC274" s="21"/>
      <c r="AD274" s="21"/>
      <c r="AE274" s="21">
        <f t="shared" si="76"/>
        <v>14176.740740740741</v>
      </c>
      <c r="AF274" s="24">
        <f t="shared" si="70"/>
        <v>10.569542924902066</v>
      </c>
      <c r="AG274" s="24">
        <f t="shared" si="71"/>
        <v>7.1030631881131896</v>
      </c>
      <c r="AH274" s="24">
        <f t="shared" si="72"/>
        <v>6.4628546675330298</v>
      </c>
      <c r="AI274" s="23">
        <f t="shared" si="65"/>
        <v>0.1407843311422988</v>
      </c>
      <c r="AJ274" s="23">
        <f t="shared" si="66"/>
        <v>0.15473038640705117</v>
      </c>
      <c r="AK274" s="23">
        <f t="shared" si="77"/>
        <v>8.6417627174478623E-3</v>
      </c>
      <c r="AL274" s="32">
        <f t="shared" si="78"/>
        <v>0.14873161734966267</v>
      </c>
      <c r="AM274" s="43">
        <f t="shared" si="42"/>
        <v>45018.142857142855</v>
      </c>
      <c r="AN274" s="43">
        <f t="shared" si="43"/>
        <v>35320.571428571428</v>
      </c>
      <c r="AO274" s="44">
        <f t="shared" si="44"/>
        <v>1.2745587355001537</v>
      </c>
      <c r="AP274" s="27"/>
      <c r="AQ274" s="21"/>
      <c r="AR274" s="21"/>
      <c r="AS274" s="28"/>
      <c r="AT274" s="28"/>
      <c r="AU274" s="28"/>
      <c r="AV274" s="28"/>
      <c r="AW274" s="28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O274" s="29"/>
      <c r="BP274" s="29"/>
      <c r="BQ274" s="29"/>
      <c r="BR274" s="29"/>
      <c r="BT274" s="27"/>
      <c r="BU274" s="27"/>
      <c r="BV274" s="30"/>
      <c r="BW274" s="30"/>
      <c r="BX274" s="27"/>
      <c r="BY274" s="27"/>
      <c r="BZ274" s="27"/>
      <c r="CA274" s="27"/>
      <c r="CB274" s="27"/>
      <c r="CC274" s="27"/>
      <c r="CD274" s="27"/>
      <c r="CE274" s="27"/>
      <c r="CF274" s="33">
        <f t="shared" si="31"/>
        <v>2.9940989559691329E-2</v>
      </c>
      <c r="CG274" s="27"/>
      <c r="CH274" s="27"/>
      <c r="CI274" s="27"/>
      <c r="CJ274" s="27"/>
      <c r="CK274" s="27"/>
      <c r="CL274" s="27"/>
      <c r="CM274" s="27"/>
      <c r="CN274" s="27"/>
      <c r="CO274" s="27"/>
    </row>
    <row r="275" spans="1:93" ht="13">
      <c r="A275" s="18">
        <v>44166</v>
      </c>
      <c r="B275" s="19">
        <f t="shared" si="64"/>
        <v>5092</v>
      </c>
      <c r="C275" s="52"/>
      <c r="D275" s="52"/>
      <c r="E275" s="53">
        <v>543975</v>
      </c>
      <c r="F275" s="21">
        <f t="shared" si="79"/>
        <v>72015</v>
      </c>
      <c r="G275" s="22">
        <f t="shared" si="68"/>
        <v>0.13238659864883495</v>
      </c>
      <c r="H275" s="19">
        <f t="shared" si="50"/>
        <v>4361</v>
      </c>
      <c r="I275" s="53">
        <v>454879</v>
      </c>
      <c r="J275" s="22">
        <f t="shared" si="69"/>
        <v>0.83621306126200656</v>
      </c>
      <c r="K275" s="22">
        <f t="shared" si="74"/>
        <v>0.96380837359098226</v>
      </c>
      <c r="L275" s="19">
        <f t="shared" si="36"/>
        <v>136</v>
      </c>
      <c r="M275" s="53">
        <v>17081</v>
      </c>
      <c r="N275" s="23">
        <f t="shared" ca="1" si="73"/>
        <v>3.1400340089158506E-2</v>
      </c>
      <c r="O275" s="22">
        <f t="shared" si="75"/>
        <v>3.6191626409017713E-2</v>
      </c>
      <c r="P275" s="45"/>
      <c r="Q275" s="45"/>
      <c r="R275" s="45">
        <v>71286</v>
      </c>
      <c r="S275" s="45">
        <f t="shared" si="67"/>
        <v>5746979</v>
      </c>
      <c r="T275" s="45">
        <v>3865412</v>
      </c>
      <c r="U275" s="19">
        <f t="shared" si="46"/>
        <v>3321437</v>
      </c>
      <c r="V275" s="54"/>
      <c r="W275" s="54"/>
      <c r="X275" s="46">
        <v>51232</v>
      </c>
      <c r="Y275" s="46"/>
      <c r="Z275" s="46"/>
      <c r="AA275" s="21">
        <f t="shared" si="38"/>
        <v>37692</v>
      </c>
      <c r="AB275" s="21"/>
      <c r="AC275" s="21"/>
      <c r="AD275" s="21"/>
      <c r="AE275" s="21">
        <f t="shared" si="76"/>
        <v>14316.340740740741</v>
      </c>
      <c r="AF275" s="24">
        <f t="shared" si="70"/>
        <v>10.564785146376213</v>
      </c>
      <c r="AG275" s="24">
        <f t="shared" si="71"/>
        <v>7.1058633209246747</v>
      </c>
      <c r="AH275" s="24">
        <f t="shared" si="72"/>
        <v>7.4021995286724271</v>
      </c>
      <c r="AI275" s="23">
        <f t="shared" si="65"/>
        <v>0.14072885374185209</v>
      </c>
      <c r="AJ275" s="23">
        <f t="shared" si="66"/>
        <v>0.13509498036718667</v>
      </c>
      <c r="AK275" s="23">
        <f t="shared" si="77"/>
        <v>9.4491754239788596E-3</v>
      </c>
      <c r="AL275" s="32">
        <f t="shared" si="78"/>
        <v>0.14649178746966962</v>
      </c>
      <c r="AM275" s="43">
        <f t="shared" si="42"/>
        <v>46626.857142857145</v>
      </c>
      <c r="AN275" s="43">
        <f t="shared" si="43"/>
        <v>36738.285714285717</v>
      </c>
      <c r="AO275" s="44">
        <f t="shared" si="44"/>
        <v>1.2691625707708578</v>
      </c>
      <c r="AP275" s="27"/>
      <c r="AQ275" s="21"/>
      <c r="AR275" s="21"/>
      <c r="AS275" s="28"/>
      <c r="AT275" s="28"/>
      <c r="AU275" s="28"/>
      <c r="AV275" s="28"/>
      <c r="AW275" s="28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O275" s="29"/>
      <c r="BP275" s="29"/>
      <c r="BQ275" s="29"/>
      <c r="BR275" s="29"/>
      <c r="BT275" s="27"/>
      <c r="BU275" s="27"/>
      <c r="BV275" s="30"/>
      <c r="BW275" s="30"/>
      <c r="BX275" s="27"/>
      <c r="BY275" s="27"/>
      <c r="BZ275" s="27"/>
      <c r="CA275" s="27"/>
      <c r="CB275" s="27"/>
      <c r="CC275" s="27"/>
      <c r="CD275" s="27"/>
      <c r="CE275" s="27"/>
      <c r="CF275" s="33">
        <f t="shared" si="31"/>
        <v>3.0012623793183153E-2</v>
      </c>
      <c r="CG275" s="27"/>
      <c r="CH275" s="27"/>
      <c r="CI275" s="27"/>
      <c r="CJ275" s="27"/>
      <c r="CK275" s="27"/>
      <c r="CL275" s="27"/>
      <c r="CM275" s="27"/>
      <c r="CN275" s="27"/>
      <c r="CO275" s="27"/>
    </row>
    <row r="276" spans="1:93" ht="13">
      <c r="A276" s="18">
        <v>44167</v>
      </c>
      <c r="B276" s="19">
        <f t="shared" si="64"/>
        <v>5533</v>
      </c>
      <c r="C276" s="52"/>
      <c r="D276" s="52"/>
      <c r="E276" s="53">
        <v>549508</v>
      </c>
      <c r="F276" s="21">
        <f t="shared" si="79"/>
        <v>73429</v>
      </c>
      <c r="G276" s="22">
        <f t="shared" si="68"/>
        <v>0.13362680798095752</v>
      </c>
      <c r="H276" s="19">
        <f t="shared" si="50"/>
        <v>4001</v>
      </c>
      <c r="I276" s="53">
        <v>458880</v>
      </c>
      <c r="J276" s="22">
        <f t="shared" si="69"/>
        <v>0.83507428463279876</v>
      </c>
      <c r="K276" s="22">
        <f t="shared" si="74"/>
        <v>0.96387364281978416</v>
      </c>
      <c r="L276" s="19">
        <f t="shared" si="36"/>
        <v>118</v>
      </c>
      <c r="M276" s="53">
        <v>17199</v>
      </c>
      <c r="N276" s="23">
        <f t="shared" ca="1" si="73"/>
        <v>3.1298907386243698E-2</v>
      </c>
      <c r="O276" s="22">
        <f t="shared" si="75"/>
        <v>3.6126357180215889E-2</v>
      </c>
      <c r="P276" s="45"/>
      <c r="Q276" s="45"/>
      <c r="R276" s="45">
        <v>71074</v>
      </c>
      <c r="S276" s="45">
        <f t="shared" si="67"/>
        <v>5805224</v>
      </c>
      <c r="T276" s="45">
        <v>3907273</v>
      </c>
      <c r="U276" s="19">
        <f t="shared" si="46"/>
        <v>3357765</v>
      </c>
      <c r="V276" s="54"/>
      <c r="W276" s="54"/>
      <c r="X276" s="46">
        <v>58245</v>
      </c>
      <c r="Y276" s="46"/>
      <c r="Z276" s="46"/>
      <c r="AA276" s="21">
        <f t="shared" si="38"/>
        <v>41861</v>
      </c>
      <c r="AB276" s="21"/>
      <c r="AC276" s="21"/>
      <c r="AD276" s="21"/>
      <c r="AE276" s="21">
        <f t="shared" si="76"/>
        <v>14471.381481481481</v>
      </c>
      <c r="AF276" s="24">
        <f t="shared" si="70"/>
        <v>10.564403066015418</v>
      </c>
      <c r="AG276" s="24">
        <f t="shared" si="71"/>
        <v>7.1104933868114752</v>
      </c>
      <c r="AH276" s="24">
        <f t="shared" si="72"/>
        <v>7.5656967287185974</v>
      </c>
      <c r="AI276" s="23">
        <f t="shared" si="65"/>
        <v>0.14063721680056654</v>
      </c>
      <c r="AJ276" s="23">
        <f t="shared" si="66"/>
        <v>0.13217553331262991</v>
      </c>
      <c r="AK276" s="23">
        <f t="shared" si="77"/>
        <v>1.0171423319086355E-2</v>
      </c>
      <c r="AL276" s="32">
        <f t="shared" si="78"/>
        <v>0.14755453195931206</v>
      </c>
      <c r="AM276" s="43">
        <f t="shared" si="42"/>
        <v>48471.857142857145</v>
      </c>
      <c r="AN276" s="43">
        <f t="shared" si="43"/>
        <v>36472.714285714283</v>
      </c>
      <c r="AO276" s="44">
        <f t="shared" si="44"/>
        <v>1.3289895773356992</v>
      </c>
      <c r="AP276" s="27"/>
      <c r="AQ276" s="21"/>
      <c r="AR276" s="21"/>
      <c r="AS276" s="28"/>
      <c r="AT276" s="28"/>
      <c r="AU276" s="28"/>
      <c r="AV276" s="28"/>
      <c r="AW276" s="28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O276" s="29"/>
      <c r="BP276" s="29"/>
      <c r="BQ276" s="29"/>
      <c r="BR276" s="29"/>
      <c r="BT276" s="27"/>
      <c r="BU276" s="27"/>
      <c r="BV276" s="30"/>
      <c r="BW276" s="30"/>
      <c r="BX276" s="27"/>
      <c r="BY276" s="27"/>
      <c r="BZ276" s="27"/>
      <c r="CA276" s="27"/>
      <c r="CB276" s="27"/>
      <c r="CC276" s="27"/>
      <c r="CD276" s="27"/>
      <c r="CE276" s="27"/>
      <c r="CF276" s="33">
        <f t="shared" ref="CF276:CF636" si="80">(M276-M262)/(I276-I262)</f>
        <v>3.0000176887835423E-2</v>
      </c>
      <c r="CG276" s="27"/>
      <c r="CH276" s="27"/>
      <c r="CI276" s="27"/>
      <c r="CJ276" s="27"/>
      <c r="CK276" s="27"/>
      <c r="CL276" s="27"/>
      <c r="CM276" s="27"/>
      <c r="CN276" s="27"/>
      <c r="CO276" s="27"/>
    </row>
    <row r="277" spans="1:93" ht="13">
      <c r="A277" s="18">
        <v>44168</v>
      </c>
      <c r="B277" s="19">
        <f t="shared" si="64"/>
        <v>8369</v>
      </c>
      <c r="C277" s="52"/>
      <c r="D277" s="52"/>
      <c r="E277" s="53">
        <v>557877</v>
      </c>
      <c r="F277" s="21">
        <f t="shared" si="79"/>
        <v>77969</v>
      </c>
      <c r="G277" s="22">
        <f t="shared" si="68"/>
        <v>0.13976019803648473</v>
      </c>
      <c r="H277" s="19">
        <f t="shared" si="50"/>
        <v>3673</v>
      </c>
      <c r="I277" s="53">
        <v>462553</v>
      </c>
      <c r="J277" s="22">
        <f t="shared" si="69"/>
        <v>0.82913079406392454</v>
      </c>
      <c r="K277" s="22">
        <f t="shared" si="74"/>
        <v>0.96383681872358873</v>
      </c>
      <c r="L277" s="19">
        <f t="shared" si="36"/>
        <v>156</v>
      </c>
      <c r="M277" s="53">
        <v>17355</v>
      </c>
      <c r="N277" s="23">
        <f t="shared" ca="1" si="73"/>
        <v>3.1109007899590771E-2</v>
      </c>
      <c r="O277" s="22">
        <f t="shared" si="75"/>
        <v>3.6163181276411313E-2</v>
      </c>
      <c r="P277" s="45"/>
      <c r="Q277" s="45"/>
      <c r="R277" s="45">
        <v>69027</v>
      </c>
      <c r="S277" s="45">
        <f t="shared" si="67"/>
        <v>5867621</v>
      </c>
      <c r="T277" s="45">
        <v>3952752</v>
      </c>
      <c r="U277" s="19">
        <f t="shared" si="46"/>
        <v>3394875</v>
      </c>
      <c r="V277" s="54"/>
      <c r="W277" s="54"/>
      <c r="X277" s="46">
        <v>62397</v>
      </c>
      <c r="Y277" s="46"/>
      <c r="Z277" s="46"/>
      <c r="AA277" s="21">
        <f t="shared" si="38"/>
        <v>45479</v>
      </c>
      <c r="AB277" s="21"/>
      <c r="AC277" s="21"/>
      <c r="AD277" s="21"/>
      <c r="AE277" s="21">
        <f t="shared" si="76"/>
        <v>14639.822222222223</v>
      </c>
      <c r="AF277" s="24">
        <f t="shared" si="70"/>
        <v>10.517768253575609</v>
      </c>
      <c r="AG277" s="24">
        <f t="shared" si="71"/>
        <v>7.0853467699869324</v>
      </c>
      <c r="AH277" s="24">
        <f t="shared" si="72"/>
        <v>5.4342215318437086</v>
      </c>
      <c r="AI277" s="23">
        <f t="shared" si="65"/>
        <v>0.14113635259687429</v>
      </c>
      <c r="AJ277" s="23">
        <f t="shared" si="66"/>
        <v>0.18401899777919478</v>
      </c>
      <c r="AK277" s="23">
        <f t="shared" si="77"/>
        <v>1.522998755250151E-2</v>
      </c>
      <c r="AL277" s="32">
        <f t="shared" si="78"/>
        <v>0.15658769504923351</v>
      </c>
      <c r="AM277" s="43">
        <f t="shared" si="42"/>
        <v>50032.714285714283</v>
      </c>
      <c r="AN277" s="43">
        <f t="shared" si="43"/>
        <v>37518</v>
      </c>
      <c r="AO277" s="44">
        <f t="shared" si="44"/>
        <v>1.333565602796372</v>
      </c>
      <c r="AP277" s="27"/>
      <c r="AQ277" s="21"/>
      <c r="AR277" s="21"/>
      <c r="AS277" s="28"/>
      <c r="AT277" s="28"/>
      <c r="AU277" s="28"/>
      <c r="AV277" s="28"/>
      <c r="AW277" s="28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O277" s="29"/>
      <c r="BP277" s="29"/>
      <c r="BQ277" s="29"/>
      <c r="BR277" s="29"/>
      <c r="BT277" s="27"/>
      <c r="BU277" s="27"/>
      <c r="BV277" s="30"/>
      <c r="BW277" s="30"/>
      <c r="BX277" s="27"/>
      <c r="BY277" s="27"/>
      <c r="BZ277" s="27"/>
      <c r="CA277" s="27"/>
      <c r="CB277" s="27"/>
      <c r="CC277" s="27"/>
      <c r="CD277" s="27"/>
      <c r="CE277" s="27"/>
      <c r="CF277" s="33">
        <f t="shared" si="80"/>
        <v>3.1372338714002253E-2</v>
      </c>
      <c r="CG277" s="27"/>
      <c r="CH277" s="27"/>
      <c r="CI277" s="27"/>
      <c r="CJ277" s="27"/>
      <c r="CK277" s="27"/>
      <c r="CL277" s="27"/>
      <c r="CM277" s="27"/>
      <c r="CN277" s="27"/>
      <c r="CO277" s="27"/>
    </row>
    <row r="278" spans="1:93" ht="13">
      <c r="A278" s="18">
        <v>44169</v>
      </c>
      <c r="B278" s="19">
        <f t="shared" si="64"/>
        <v>5803</v>
      </c>
      <c r="C278" s="52"/>
      <c r="D278" s="52"/>
      <c r="E278" s="53">
        <v>563680</v>
      </c>
      <c r="F278" s="21">
        <f t="shared" si="79"/>
        <v>80023</v>
      </c>
      <c r="G278" s="22">
        <f t="shared" si="68"/>
        <v>0.14196529946068692</v>
      </c>
      <c r="H278" s="19">
        <f t="shared" si="50"/>
        <v>3625</v>
      </c>
      <c r="I278" s="53">
        <v>466178</v>
      </c>
      <c r="J278" s="22">
        <f t="shared" si="69"/>
        <v>0.82702597218279872</v>
      </c>
      <c r="K278" s="22">
        <f t="shared" si="74"/>
        <v>0.96386075255811454</v>
      </c>
      <c r="L278" s="19">
        <f t="shared" si="36"/>
        <v>124</v>
      </c>
      <c r="M278" s="53">
        <v>17479</v>
      </c>
      <c r="N278" s="23">
        <f t="shared" ca="1" si="73"/>
        <v>3.1008728356514335E-2</v>
      </c>
      <c r="O278" s="22">
        <f t="shared" si="75"/>
        <v>3.6139247441885465E-2</v>
      </c>
      <c r="P278" s="45"/>
      <c r="Q278" s="45"/>
      <c r="R278" s="45">
        <v>69016</v>
      </c>
      <c r="S278" s="45">
        <f t="shared" ref="S278:S341" si="81">S277+X278</f>
        <v>5926986</v>
      </c>
      <c r="T278" s="45">
        <v>3992487</v>
      </c>
      <c r="U278" s="19">
        <f t="shared" si="46"/>
        <v>3428807</v>
      </c>
      <c r="V278" s="54"/>
      <c r="W278" s="54"/>
      <c r="X278" s="46">
        <v>59365</v>
      </c>
      <c r="Y278" s="46"/>
      <c r="Z278" s="46"/>
      <c r="AA278" s="21">
        <f t="shared" si="38"/>
        <v>39735</v>
      </c>
      <c r="AB278" s="21"/>
      <c r="AC278" s="21"/>
      <c r="AD278" s="21"/>
      <c r="AE278" s="21">
        <f t="shared" si="76"/>
        <v>14786.988888888889</v>
      </c>
      <c r="AF278" s="24">
        <f t="shared" si="70"/>
        <v>10.51480627306273</v>
      </c>
      <c r="AG278" s="24">
        <f t="shared" si="71"/>
        <v>7.0828963241555494</v>
      </c>
      <c r="AH278" s="24">
        <f t="shared" si="72"/>
        <v>6.8473203515423053</v>
      </c>
      <c r="AI278" s="23">
        <f t="shared" si="65"/>
        <v>0.14118518106633784</v>
      </c>
      <c r="AJ278" s="23">
        <f t="shared" si="66"/>
        <v>0.14604253177299609</v>
      </c>
      <c r="AK278" s="23">
        <f t="shared" si="77"/>
        <v>1.0401934476596096E-2</v>
      </c>
      <c r="AL278" s="32">
        <f t="shared" si="78"/>
        <v>0.15631394384731825</v>
      </c>
      <c r="AM278" s="43">
        <f t="shared" si="42"/>
        <v>51538.714285714283</v>
      </c>
      <c r="AN278" s="43">
        <f t="shared" si="43"/>
        <v>37560.857142857145</v>
      </c>
      <c r="AO278" s="44">
        <f t="shared" si="44"/>
        <v>1.3721389288240797</v>
      </c>
      <c r="AP278" s="27"/>
      <c r="AQ278" s="21"/>
      <c r="AR278" s="21"/>
      <c r="AS278" s="28"/>
      <c r="AT278" s="28"/>
      <c r="AU278" s="28"/>
      <c r="AV278" s="28"/>
      <c r="AW278" s="28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O278" s="29"/>
      <c r="BP278" s="29"/>
      <c r="BQ278" s="29"/>
      <c r="BR278" s="29"/>
      <c r="BT278" s="27"/>
      <c r="BU278" s="27"/>
      <c r="BV278" s="30"/>
      <c r="BW278" s="30"/>
      <c r="BX278" s="27"/>
      <c r="BY278" s="27"/>
      <c r="BZ278" s="27"/>
      <c r="CA278" s="27"/>
      <c r="CB278" s="27"/>
      <c r="CC278" s="27"/>
      <c r="CD278" s="27"/>
      <c r="CE278" s="27"/>
      <c r="CF278" s="33">
        <f t="shared" si="80"/>
        <v>3.2376946032430881E-2</v>
      </c>
      <c r="CG278" s="27"/>
      <c r="CH278" s="27"/>
      <c r="CI278" s="27"/>
      <c r="CJ278" s="27"/>
      <c r="CK278" s="27"/>
      <c r="CL278" s="27"/>
      <c r="CM278" s="27"/>
      <c r="CN278" s="27"/>
      <c r="CO278" s="27"/>
    </row>
    <row r="279" spans="1:93" ht="13">
      <c r="A279" s="18">
        <v>44170</v>
      </c>
      <c r="B279" s="19">
        <f t="shared" si="64"/>
        <v>6027</v>
      </c>
      <c r="C279" s="52"/>
      <c r="D279" s="52"/>
      <c r="E279" s="53">
        <v>569707</v>
      </c>
      <c r="F279" s="21">
        <f t="shared" si="79"/>
        <v>81669</v>
      </c>
      <c r="G279" s="22">
        <f t="shared" si="68"/>
        <v>0.14335263565306378</v>
      </c>
      <c r="H279" s="19">
        <f t="shared" si="50"/>
        <v>4271</v>
      </c>
      <c r="I279" s="53">
        <v>470449</v>
      </c>
      <c r="J279" s="22">
        <f t="shared" si="69"/>
        <v>0.82577359941162742</v>
      </c>
      <c r="K279" s="22">
        <f t="shared" si="74"/>
        <v>0.96395977362418506</v>
      </c>
      <c r="L279" s="19">
        <f t="shared" si="36"/>
        <v>110</v>
      </c>
      <c r="M279" s="53">
        <v>17589</v>
      </c>
      <c r="N279" s="23">
        <f t="shared" ca="1" si="73"/>
        <v>3.0873764935308853E-2</v>
      </c>
      <c r="O279" s="22">
        <f t="shared" si="75"/>
        <v>3.6040226375814999E-2</v>
      </c>
      <c r="P279" s="45"/>
      <c r="Q279" s="45"/>
      <c r="R279" s="45">
        <v>69926</v>
      </c>
      <c r="S279" s="45">
        <f t="shared" si="81"/>
        <v>5981908</v>
      </c>
      <c r="T279" s="45">
        <v>4029428</v>
      </c>
      <c r="U279" s="19">
        <f t="shared" si="46"/>
        <v>3459721</v>
      </c>
      <c r="V279" s="54"/>
      <c r="W279" s="54"/>
      <c r="X279" s="46">
        <v>54922</v>
      </c>
      <c r="Y279" s="46"/>
      <c r="Z279" s="46"/>
      <c r="AA279" s="21">
        <f t="shared" si="38"/>
        <v>36941</v>
      </c>
      <c r="AB279" s="21"/>
      <c r="AC279" s="21"/>
      <c r="AD279" s="21"/>
      <c r="AE279" s="21">
        <f t="shared" si="76"/>
        <v>14923.807407407407</v>
      </c>
      <c r="AF279" s="24">
        <f t="shared" si="70"/>
        <v>10.499972793032208</v>
      </c>
      <c r="AG279" s="24">
        <f t="shared" si="71"/>
        <v>7.072807601100215</v>
      </c>
      <c r="AH279" s="24">
        <f t="shared" si="72"/>
        <v>6.129251700680272</v>
      </c>
      <c r="AI279" s="23">
        <f t="shared" si="65"/>
        <v>0.14138656901178034</v>
      </c>
      <c r="AJ279" s="23">
        <f t="shared" si="66"/>
        <v>0.16315205327413984</v>
      </c>
      <c r="AK279" s="23">
        <f t="shared" si="77"/>
        <v>1.0692236730059609E-2</v>
      </c>
      <c r="AL279" s="32">
        <f t="shared" si="78"/>
        <v>0.15884647024770726</v>
      </c>
      <c r="AM279" s="43">
        <f t="shared" si="42"/>
        <v>52731.285714285717</v>
      </c>
      <c r="AN279" s="43">
        <f t="shared" si="43"/>
        <v>37509.714285714283</v>
      </c>
      <c r="AO279" s="44">
        <f t="shared" si="44"/>
        <v>1.4058034490113038</v>
      </c>
      <c r="AP279" s="27"/>
      <c r="AQ279" s="21"/>
      <c r="AR279" s="21"/>
      <c r="AS279" s="28"/>
      <c r="AT279" s="28"/>
      <c r="AU279" s="28"/>
      <c r="AV279" s="28"/>
      <c r="AW279" s="28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O279" s="29"/>
      <c r="BP279" s="29"/>
      <c r="BQ279" s="29"/>
      <c r="BR279" s="29"/>
      <c r="BT279" s="27"/>
      <c r="BU279" s="27"/>
      <c r="BV279" s="30"/>
      <c r="BW279" s="30"/>
      <c r="BX279" s="27"/>
      <c r="BY279" s="27"/>
      <c r="BZ279" s="27"/>
      <c r="CA279" s="27"/>
      <c r="CB279" s="27"/>
      <c r="CC279" s="27"/>
      <c r="CD279" s="27"/>
      <c r="CE279" s="27"/>
      <c r="CF279" s="33">
        <f t="shared" si="80"/>
        <v>3.2127305554572168E-2</v>
      </c>
      <c r="CG279" s="27"/>
      <c r="CH279" s="27"/>
      <c r="CI279" s="27"/>
      <c r="CJ279" s="27"/>
      <c r="CK279" s="27"/>
      <c r="CL279" s="27"/>
      <c r="CM279" s="27"/>
      <c r="CN279" s="27"/>
      <c r="CO279" s="27"/>
    </row>
    <row r="280" spans="1:93" ht="13">
      <c r="A280" s="18">
        <v>44171</v>
      </c>
      <c r="B280" s="19">
        <f t="shared" si="64"/>
        <v>6089</v>
      </c>
      <c r="C280" s="52"/>
      <c r="D280" s="52"/>
      <c r="E280" s="53">
        <v>575796</v>
      </c>
      <c r="F280" s="21">
        <f t="shared" si="79"/>
        <v>83285</v>
      </c>
      <c r="G280" s="22">
        <f t="shared" si="68"/>
        <v>0.14464324170365894</v>
      </c>
      <c r="H280" s="19">
        <f t="shared" si="50"/>
        <v>4322</v>
      </c>
      <c r="I280" s="53">
        <v>474771</v>
      </c>
      <c r="J280" s="22">
        <f t="shared" si="69"/>
        <v>0.82454723547923225</v>
      </c>
      <c r="K280" s="22">
        <f t="shared" si="74"/>
        <v>0.96398049992792034</v>
      </c>
      <c r="L280" s="19">
        <f t="shared" si="36"/>
        <v>151</v>
      </c>
      <c r="M280" s="53">
        <v>17740</v>
      </c>
      <c r="N280" s="23">
        <f t="shared" ca="1" si="73"/>
        <v>3.0809522817108838E-2</v>
      </c>
      <c r="O280" s="22">
        <f t="shared" si="75"/>
        <v>3.6019500072079609E-2</v>
      </c>
      <c r="P280" s="45"/>
      <c r="Q280" s="45"/>
      <c r="R280" s="45">
        <v>70091</v>
      </c>
      <c r="S280" s="45">
        <f t="shared" si="81"/>
        <v>6032542</v>
      </c>
      <c r="T280" s="45">
        <v>4058033</v>
      </c>
      <c r="U280" s="19">
        <f t="shared" si="46"/>
        <v>3482237</v>
      </c>
      <c r="V280" s="54"/>
      <c r="W280" s="54"/>
      <c r="X280" s="46">
        <v>50634</v>
      </c>
      <c r="Y280" s="46"/>
      <c r="Z280" s="46"/>
      <c r="AA280" s="21">
        <f t="shared" si="38"/>
        <v>28605</v>
      </c>
      <c r="AB280" s="21"/>
      <c r="AC280" s="21"/>
      <c r="AD280" s="21"/>
      <c r="AE280" s="21">
        <f t="shared" si="76"/>
        <v>15029.751851851852</v>
      </c>
      <c r="AF280" s="24">
        <f t="shared" si="70"/>
        <v>10.47687375389895</v>
      </c>
      <c r="AG280" s="24">
        <f t="shared" si="71"/>
        <v>7.0476922382232594</v>
      </c>
      <c r="AH280" s="24">
        <f t="shared" si="72"/>
        <v>4.6978157332895387</v>
      </c>
      <c r="AI280" s="23">
        <f t="shared" si="65"/>
        <v>0.14189041833814559</v>
      </c>
      <c r="AJ280" s="23">
        <f t="shared" si="66"/>
        <v>0.21286488376158014</v>
      </c>
      <c r="AK280" s="23">
        <f t="shared" si="77"/>
        <v>1.0687950121729239E-2</v>
      </c>
      <c r="AL280" s="32">
        <f t="shared" si="78"/>
        <v>0.15963744272579108</v>
      </c>
      <c r="AM280" s="43">
        <f t="shared" si="42"/>
        <v>53835.714285714283</v>
      </c>
      <c r="AN280" s="43">
        <f t="shared" si="43"/>
        <v>37164.571428571428</v>
      </c>
      <c r="AO280" s="44">
        <f t="shared" si="44"/>
        <v>1.4485762169808418</v>
      </c>
      <c r="AP280" s="27"/>
      <c r="AQ280" s="21"/>
      <c r="AR280" s="21"/>
      <c r="AS280" s="28"/>
      <c r="AT280" s="28"/>
      <c r="AU280" s="28"/>
      <c r="AV280" s="28"/>
      <c r="AW280" s="28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O280" s="29"/>
      <c r="BP280" s="29"/>
      <c r="BQ280" s="29"/>
      <c r="BR280" s="29"/>
      <c r="BT280" s="27"/>
      <c r="BU280" s="27"/>
      <c r="BV280" s="30"/>
      <c r="BW280" s="30"/>
      <c r="BX280" s="27"/>
      <c r="BY280" s="27"/>
      <c r="BZ280" s="27"/>
      <c r="CA280" s="27"/>
      <c r="CB280" s="27"/>
      <c r="CC280" s="27"/>
      <c r="CD280" s="27"/>
      <c r="CE280" s="27"/>
      <c r="CF280" s="33">
        <f t="shared" si="80"/>
        <v>3.2801371436650587E-2</v>
      </c>
      <c r="CG280" s="27"/>
      <c r="CH280" s="27"/>
      <c r="CI280" s="27"/>
      <c r="CJ280" s="27"/>
      <c r="CK280" s="27"/>
      <c r="CL280" s="27"/>
      <c r="CM280" s="27"/>
      <c r="CN280" s="27"/>
      <c r="CO280" s="27"/>
    </row>
    <row r="281" spans="1:93" ht="13">
      <c r="A281" s="18">
        <v>44172</v>
      </c>
      <c r="B281" s="19">
        <f t="shared" si="64"/>
        <v>5754</v>
      </c>
      <c r="C281" s="52"/>
      <c r="D281" s="52"/>
      <c r="E281" s="53">
        <v>581550</v>
      </c>
      <c r="F281" s="21">
        <f t="shared" si="79"/>
        <v>84481</v>
      </c>
      <c r="G281" s="22">
        <f t="shared" si="68"/>
        <v>0.14526867853151063</v>
      </c>
      <c r="H281" s="19">
        <f t="shared" si="50"/>
        <v>4431</v>
      </c>
      <c r="I281" s="53">
        <v>479202</v>
      </c>
      <c r="J281" s="22">
        <f t="shared" si="69"/>
        <v>0.82400825380448806</v>
      </c>
      <c r="K281" s="22">
        <f t="shared" si="74"/>
        <v>0.96405529212242158</v>
      </c>
      <c r="L281" s="19">
        <f t="shared" si="36"/>
        <v>127</v>
      </c>
      <c r="M281" s="53">
        <v>17867</v>
      </c>
      <c r="N281" s="23">
        <f t="shared" ca="1" si="73"/>
        <v>3.0723067664001374E-2</v>
      </c>
      <c r="O281" s="22">
        <f t="shared" si="75"/>
        <v>3.5944707877578363E-2</v>
      </c>
      <c r="P281" s="45"/>
      <c r="Q281" s="45"/>
      <c r="R281" s="45">
        <v>72986</v>
      </c>
      <c r="S281" s="45">
        <f t="shared" si="81"/>
        <v>6059415</v>
      </c>
      <c r="T281" s="45">
        <v>4079605</v>
      </c>
      <c r="U281" s="19">
        <f t="shared" si="46"/>
        <v>3498055</v>
      </c>
      <c r="V281" s="54"/>
      <c r="W281" s="54"/>
      <c r="X281" s="46">
        <v>26873</v>
      </c>
      <c r="Y281" s="46"/>
      <c r="Z281" s="46"/>
      <c r="AA281" s="21">
        <f t="shared" si="38"/>
        <v>21572</v>
      </c>
      <c r="AB281" s="21"/>
      <c r="AC281" s="21"/>
      <c r="AD281" s="21"/>
      <c r="AE281" s="21">
        <f t="shared" si="76"/>
        <v>15109.648148148148</v>
      </c>
      <c r="AF281" s="24">
        <f t="shared" si="70"/>
        <v>10.41942223368584</v>
      </c>
      <c r="AG281" s="24">
        <f t="shared" si="71"/>
        <v>7.0150545954776033</v>
      </c>
      <c r="AH281" s="24">
        <f t="shared" si="72"/>
        <v>3.7490441432047272</v>
      </c>
      <c r="AI281" s="23">
        <f t="shared" si="65"/>
        <v>0.14255056555720469</v>
      </c>
      <c r="AJ281" s="23">
        <f t="shared" si="66"/>
        <v>0.2667346560356017</v>
      </c>
      <c r="AK281" s="23">
        <f t="shared" si="77"/>
        <v>9.9931225642415026E-3</v>
      </c>
      <c r="AL281" s="32">
        <f t="shared" si="78"/>
        <v>0.16939079341763105</v>
      </c>
      <c r="AM281" s="43">
        <f t="shared" si="42"/>
        <v>51952.571428571428</v>
      </c>
      <c r="AN281" s="43">
        <f t="shared" si="43"/>
        <v>35983.571428571428</v>
      </c>
      <c r="AO281" s="44">
        <f t="shared" si="44"/>
        <v>1.4437858546558946</v>
      </c>
      <c r="AP281" s="27"/>
      <c r="AQ281" s="21"/>
      <c r="AR281" s="21"/>
      <c r="AS281" s="28"/>
      <c r="AT281" s="28"/>
      <c r="AU281" s="28"/>
      <c r="AV281" s="28"/>
      <c r="AW281" s="28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O281" s="29"/>
      <c r="BP281" s="29"/>
      <c r="BQ281" s="29"/>
      <c r="BR281" s="29"/>
      <c r="BT281" s="27"/>
      <c r="BU281" s="27"/>
      <c r="BV281" s="30"/>
      <c r="BW281" s="30"/>
      <c r="BX281" s="27"/>
      <c r="BY281" s="27"/>
      <c r="BZ281" s="27"/>
      <c r="CA281" s="27"/>
      <c r="CB281" s="27"/>
      <c r="CC281" s="27"/>
      <c r="CD281" s="27"/>
      <c r="CE281" s="27"/>
      <c r="CF281" s="33">
        <f t="shared" si="80"/>
        <v>3.2825260490002818E-2</v>
      </c>
      <c r="CG281" s="27"/>
      <c r="CH281" s="27"/>
      <c r="CI281" s="27"/>
      <c r="CJ281" s="27"/>
      <c r="CK281" s="27"/>
      <c r="CL281" s="27"/>
      <c r="CM281" s="27"/>
      <c r="CN281" s="27"/>
      <c r="CO281" s="27"/>
    </row>
    <row r="282" spans="1:93" ht="13">
      <c r="A282" s="18">
        <v>44173</v>
      </c>
      <c r="B282" s="19">
        <f t="shared" si="64"/>
        <v>5292</v>
      </c>
      <c r="C282" s="52"/>
      <c r="D282" s="52"/>
      <c r="E282" s="53">
        <v>586842</v>
      </c>
      <c r="F282" s="21">
        <f t="shared" si="79"/>
        <v>85345</v>
      </c>
      <c r="G282" s="22">
        <f t="shared" si="68"/>
        <v>0.14543096779030812</v>
      </c>
      <c r="H282" s="19">
        <f t="shared" si="50"/>
        <v>4295</v>
      </c>
      <c r="I282" s="53">
        <v>483497</v>
      </c>
      <c r="J282" s="22">
        <f t="shared" si="69"/>
        <v>0.8238963809679607</v>
      </c>
      <c r="K282" s="22">
        <f t="shared" si="74"/>
        <v>0.96410746225799959</v>
      </c>
      <c r="L282" s="19">
        <f t="shared" si="36"/>
        <v>133</v>
      </c>
      <c r="M282" s="53">
        <v>18000</v>
      </c>
      <c r="N282" s="23">
        <f t="shared" ca="1" si="73"/>
        <v>3.0672651241731165E-2</v>
      </c>
      <c r="O282" s="22">
        <f t="shared" si="75"/>
        <v>3.5892537742000449E-2</v>
      </c>
      <c r="P282" s="45"/>
      <c r="Q282" s="45"/>
      <c r="R282" s="45">
        <v>70450</v>
      </c>
      <c r="S282" s="45">
        <f t="shared" si="81"/>
        <v>6112234</v>
      </c>
      <c r="T282" s="45">
        <v>4113090</v>
      </c>
      <c r="U282" s="19">
        <f t="shared" si="46"/>
        <v>3526248</v>
      </c>
      <c r="V282" s="54"/>
      <c r="W282" s="54"/>
      <c r="X282" s="46">
        <v>52819</v>
      </c>
      <c r="Y282" s="46"/>
      <c r="Z282" s="46"/>
      <c r="AA282" s="21">
        <f t="shared" si="38"/>
        <v>33485</v>
      </c>
      <c r="AB282" s="21"/>
      <c r="AC282" s="21"/>
      <c r="AD282" s="21"/>
      <c r="AE282" s="21">
        <f t="shared" si="76"/>
        <v>15233.666666666666</v>
      </c>
      <c r="AF282" s="24">
        <f t="shared" si="70"/>
        <v>10.415467877213969</v>
      </c>
      <c r="AG282" s="24">
        <f t="shared" si="71"/>
        <v>7.0088541719917794</v>
      </c>
      <c r="AH282" s="24">
        <f t="shared" si="72"/>
        <v>6.3274754346182922</v>
      </c>
      <c r="AI282" s="23">
        <f t="shared" si="65"/>
        <v>0.1426766737416395</v>
      </c>
      <c r="AJ282" s="23">
        <f t="shared" si="66"/>
        <v>0.15804091384201882</v>
      </c>
      <c r="AK282" s="23">
        <f t="shared" si="77"/>
        <v>9.0998194480268243E-3</v>
      </c>
      <c r="AL282" s="32">
        <f t="shared" si="78"/>
        <v>0.17307552548066441</v>
      </c>
      <c r="AM282" s="43">
        <f t="shared" si="42"/>
        <v>52179.285714285717</v>
      </c>
      <c r="AN282" s="43">
        <f t="shared" si="43"/>
        <v>35382.571428571428</v>
      </c>
      <c r="AO282" s="44">
        <f t="shared" si="44"/>
        <v>1.474717173103788</v>
      </c>
      <c r="AP282" s="27"/>
      <c r="AQ282" s="21"/>
      <c r="AR282" s="21"/>
      <c r="AS282" s="28"/>
      <c r="AT282" s="28"/>
      <c r="AU282" s="28"/>
      <c r="AV282" s="28"/>
      <c r="AW282" s="28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O282" s="29"/>
      <c r="BP282" s="29"/>
      <c r="BQ282" s="29"/>
      <c r="BR282" s="29"/>
      <c r="BT282" s="27"/>
      <c r="BU282" s="27"/>
      <c r="BV282" s="30"/>
      <c r="BW282" s="30"/>
      <c r="BX282" s="27"/>
      <c r="BY282" s="27"/>
      <c r="BZ282" s="27"/>
      <c r="CA282" s="27"/>
      <c r="CB282" s="27"/>
      <c r="CC282" s="27"/>
      <c r="CD282" s="27"/>
      <c r="CE282" s="27"/>
      <c r="CF282" s="33">
        <f t="shared" si="80"/>
        <v>3.2465970026124023E-2</v>
      </c>
      <c r="CG282" s="27"/>
      <c r="CH282" s="27"/>
      <c r="CI282" s="27"/>
      <c r="CJ282" s="27"/>
      <c r="CK282" s="27"/>
      <c r="CL282" s="27"/>
      <c r="CM282" s="27"/>
      <c r="CN282" s="27"/>
      <c r="CO282" s="27"/>
    </row>
    <row r="283" spans="1:93" ht="13">
      <c r="A283" s="18">
        <v>44174</v>
      </c>
      <c r="B283" s="19">
        <f t="shared" si="64"/>
        <v>6058</v>
      </c>
      <c r="C283" s="52"/>
      <c r="D283" s="52"/>
      <c r="E283" s="53">
        <v>592900</v>
      </c>
      <c r="F283" s="21">
        <f t="shared" si="79"/>
        <v>87284</v>
      </c>
      <c r="G283" s="22">
        <f t="shared" si="68"/>
        <v>0.14721538202057682</v>
      </c>
      <c r="H283" s="19">
        <f t="shared" si="50"/>
        <v>3948</v>
      </c>
      <c r="I283" s="53">
        <v>487445</v>
      </c>
      <c r="J283" s="22">
        <f t="shared" si="69"/>
        <v>0.82213695395513575</v>
      </c>
      <c r="K283" s="22">
        <f t="shared" si="74"/>
        <v>0.96406165944115696</v>
      </c>
      <c r="L283" s="19">
        <f t="shared" si="36"/>
        <v>171</v>
      </c>
      <c r="M283" s="53">
        <v>18171</v>
      </c>
      <c r="N283" s="23">
        <f t="shared" ca="1" si="73"/>
        <v>3.06476640242874E-2</v>
      </c>
      <c r="O283" s="22">
        <f t="shared" si="75"/>
        <v>3.5938340558843075E-2</v>
      </c>
      <c r="P283" s="45"/>
      <c r="Q283" s="45"/>
      <c r="R283" s="45">
        <v>69879</v>
      </c>
      <c r="S283" s="45">
        <f t="shared" si="81"/>
        <v>6168268</v>
      </c>
      <c r="T283" s="45">
        <v>4143604</v>
      </c>
      <c r="U283" s="19">
        <f t="shared" si="46"/>
        <v>3550704</v>
      </c>
      <c r="V283" s="54"/>
      <c r="W283" s="54"/>
      <c r="X283" s="46">
        <v>56034</v>
      </c>
      <c r="Y283" s="46"/>
      <c r="Z283" s="46"/>
      <c r="AA283" s="21">
        <f t="shared" si="38"/>
        <v>30514</v>
      </c>
      <c r="AB283" s="21"/>
      <c r="AC283" s="21"/>
      <c r="AD283" s="21"/>
      <c r="AE283" s="21">
        <f t="shared" si="76"/>
        <v>15346.681481481481</v>
      </c>
      <c r="AF283" s="24">
        <f t="shared" si="70"/>
        <v>10.403555405633329</v>
      </c>
      <c r="AG283" s="24">
        <f t="shared" si="71"/>
        <v>6.9887063585764881</v>
      </c>
      <c r="AH283" s="24">
        <f t="shared" si="72"/>
        <v>5.0369758996368441</v>
      </c>
      <c r="AI283" s="23">
        <f t="shared" si="65"/>
        <v>0.14308799779129472</v>
      </c>
      <c r="AJ283" s="23">
        <f t="shared" si="66"/>
        <v>0.19853182145900242</v>
      </c>
      <c r="AK283" s="23">
        <f t="shared" si="77"/>
        <v>1.0323051179022633E-2</v>
      </c>
      <c r="AL283" s="32">
        <f t="shared" si="78"/>
        <v>0.18360689033601177</v>
      </c>
      <c r="AM283" s="43">
        <f t="shared" si="42"/>
        <v>51863.428571428572</v>
      </c>
      <c r="AN283" s="43">
        <f t="shared" si="43"/>
        <v>33761.571428571428</v>
      </c>
      <c r="AO283" s="44">
        <f t="shared" si="44"/>
        <v>1.5361674938962726</v>
      </c>
      <c r="AP283" s="27"/>
      <c r="AQ283" s="21"/>
      <c r="AR283" s="21"/>
      <c r="AS283" s="28"/>
      <c r="AT283" s="28"/>
      <c r="AU283" s="28"/>
      <c r="AV283" s="28"/>
      <c r="AW283" s="28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O283" s="29"/>
      <c r="BP283" s="29"/>
      <c r="BQ283" s="29"/>
      <c r="BR283" s="29"/>
      <c r="BT283" s="27"/>
      <c r="BU283" s="27"/>
      <c r="BV283" s="30"/>
      <c r="BW283" s="30"/>
      <c r="BX283" s="27"/>
      <c r="BY283" s="27"/>
      <c r="BZ283" s="27"/>
      <c r="CA283" s="27"/>
      <c r="CB283" s="27"/>
      <c r="CC283" s="27"/>
      <c r="CD283" s="27"/>
      <c r="CE283" s="27"/>
      <c r="CF283" s="33">
        <f t="shared" si="80"/>
        <v>3.3762448384746173E-2</v>
      </c>
      <c r="CG283" s="27"/>
      <c r="CH283" s="27"/>
      <c r="CI283" s="27"/>
      <c r="CJ283" s="27"/>
      <c r="CK283" s="27"/>
      <c r="CL283" s="27"/>
      <c r="CM283" s="27"/>
      <c r="CN283" s="27"/>
      <c r="CO283" s="27"/>
    </row>
    <row r="284" spans="1:93" ht="13">
      <c r="A284" s="18">
        <v>44175</v>
      </c>
      <c r="B284" s="19">
        <f t="shared" si="64"/>
        <v>6033</v>
      </c>
      <c r="C284" s="52"/>
      <c r="D284" s="52"/>
      <c r="E284" s="53">
        <v>598933</v>
      </c>
      <c r="F284" s="21">
        <f t="shared" si="79"/>
        <v>88622</v>
      </c>
      <c r="G284" s="22">
        <f t="shared" si="68"/>
        <v>0.14796646703387525</v>
      </c>
      <c r="H284" s="19">
        <f t="shared" si="50"/>
        <v>4530</v>
      </c>
      <c r="I284" s="53">
        <v>491975</v>
      </c>
      <c r="J284" s="22">
        <f t="shared" si="69"/>
        <v>0.8214190902822186</v>
      </c>
      <c r="K284" s="22">
        <f t="shared" si="74"/>
        <v>0.9640689697067083</v>
      </c>
      <c r="L284" s="19">
        <f t="shared" si="36"/>
        <v>165</v>
      </c>
      <c r="M284" s="53">
        <v>18336</v>
      </c>
      <c r="N284" s="23">
        <f t="shared" ca="1" si="73"/>
        <v>3.0614442683906212E-2</v>
      </c>
      <c r="O284" s="22">
        <f t="shared" si="75"/>
        <v>3.5931030293291741E-2</v>
      </c>
      <c r="P284" s="45"/>
      <c r="Q284" s="45"/>
      <c r="R284" s="45">
        <v>66463</v>
      </c>
      <c r="S284" s="45">
        <f t="shared" si="81"/>
        <v>6217871</v>
      </c>
      <c r="T284" s="45">
        <v>4176266</v>
      </c>
      <c r="U284" s="19">
        <f t="shared" si="46"/>
        <v>3577333</v>
      </c>
      <c r="V284" s="54"/>
      <c r="W284" s="54"/>
      <c r="X284" s="60">
        <v>49603</v>
      </c>
      <c r="Y284" s="46"/>
      <c r="Z284" s="46"/>
      <c r="AA284" s="21">
        <f t="shared" si="38"/>
        <v>32662</v>
      </c>
      <c r="AB284" s="21"/>
      <c r="AC284" s="21"/>
      <c r="AD284" s="21"/>
      <c r="AE284" s="21">
        <f t="shared" si="76"/>
        <v>15467.651851851851</v>
      </c>
      <c r="AF284" s="24">
        <f t="shared" si="70"/>
        <v>10.381580243533083</v>
      </c>
      <c r="AG284" s="24">
        <f t="shared" si="71"/>
        <v>6.9728433731318864</v>
      </c>
      <c r="AH284" s="24">
        <f t="shared" si="72"/>
        <v>5.4138902701806728</v>
      </c>
      <c r="AI284" s="23">
        <f t="shared" si="65"/>
        <v>0.14341351820022957</v>
      </c>
      <c r="AJ284" s="23">
        <f t="shared" si="66"/>
        <v>0.18471006062090503</v>
      </c>
      <c r="AK284" s="23">
        <f t="shared" si="77"/>
        <v>1.0175409006577837E-2</v>
      </c>
      <c r="AL284" s="32">
        <f t="shared" si="78"/>
        <v>0.18368424349257764</v>
      </c>
      <c r="AM284" s="43">
        <f t="shared" si="42"/>
        <v>50035.714285714283</v>
      </c>
      <c r="AN284" s="43">
        <f t="shared" si="43"/>
        <v>31930.571428571428</v>
      </c>
      <c r="AO284" s="44">
        <f t="shared" si="44"/>
        <v>1.567015936361928</v>
      </c>
      <c r="AP284" s="27"/>
      <c r="AQ284" s="21"/>
      <c r="AR284" s="21"/>
      <c r="AS284" s="28"/>
      <c r="AT284" s="28"/>
      <c r="AU284" s="28"/>
      <c r="AV284" s="28"/>
      <c r="AW284" s="28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O284" s="29"/>
      <c r="BP284" s="29"/>
      <c r="BQ284" s="29"/>
      <c r="BR284" s="29"/>
      <c r="BT284" s="27"/>
      <c r="BU284" s="27"/>
      <c r="BV284" s="30"/>
      <c r="BW284" s="30"/>
      <c r="BX284" s="27"/>
      <c r="BY284" s="27"/>
      <c r="BZ284" s="27"/>
      <c r="CA284" s="27"/>
      <c r="CB284" s="27"/>
      <c r="CC284" s="27"/>
      <c r="CD284" s="27"/>
      <c r="CE284" s="27"/>
      <c r="CF284" s="33">
        <f t="shared" si="80"/>
        <v>3.401570483146453E-2</v>
      </c>
      <c r="CG284" s="27"/>
      <c r="CH284" s="27"/>
      <c r="CI284" s="27"/>
      <c r="CJ284" s="27"/>
      <c r="CK284" s="27"/>
      <c r="CL284" s="27"/>
      <c r="CM284" s="27"/>
      <c r="CN284" s="27"/>
      <c r="CO284" s="27"/>
    </row>
    <row r="285" spans="1:93" ht="13">
      <c r="A285" s="18">
        <v>44176</v>
      </c>
      <c r="B285" s="19">
        <f t="shared" si="64"/>
        <v>6310</v>
      </c>
      <c r="C285" s="52"/>
      <c r="D285" s="52"/>
      <c r="E285" s="53">
        <v>605243</v>
      </c>
      <c r="F285" s="21">
        <f t="shared" si="79"/>
        <v>89846</v>
      </c>
      <c r="G285" s="22">
        <f t="shared" si="68"/>
        <v>0.14844616129389351</v>
      </c>
      <c r="H285" s="19">
        <f t="shared" si="50"/>
        <v>4911</v>
      </c>
      <c r="I285" s="53">
        <v>496886</v>
      </c>
      <c r="J285" s="22">
        <f t="shared" si="69"/>
        <v>0.82096942880793333</v>
      </c>
      <c r="K285" s="22">
        <f t="shared" si="74"/>
        <v>0.96408399738454043</v>
      </c>
      <c r="L285" s="19">
        <f t="shared" si="36"/>
        <v>175</v>
      </c>
      <c r="M285" s="53">
        <v>18511</v>
      </c>
      <c r="N285" s="23">
        <f t="shared" ca="1" si="73"/>
        <v>3.058440989817313E-2</v>
      </c>
      <c r="O285" s="22">
        <f t="shared" si="75"/>
        <v>3.591600261545954E-2</v>
      </c>
      <c r="P285" s="45"/>
      <c r="Q285" s="45"/>
      <c r="R285" s="45">
        <v>64845</v>
      </c>
      <c r="S285" s="45">
        <f t="shared" si="81"/>
        <v>6271943</v>
      </c>
      <c r="T285" s="45">
        <v>4216052</v>
      </c>
      <c r="U285" s="19">
        <f t="shared" si="46"/>
        <v>3610809</v>
      </c>
      <c r="V285" s="54"/>
      <c r="W285" s="54"/>
      <c r="X285" s="46">
        <v>54072</v>
      </c>
      <c r="Y285" s="46"/>
      <c r="Z285" s="46"/>
      <c r="AA285" s="21">
        <f t="shared" si="38"/>
        <v>39786</v>
      </c>
      <c r="AB285" s="21"/>
      <c r="AC285" s="21"/>
      <c r="AD285" s="21"/>
      <c r="AE285" s="21">
        <f t="shared" si="76"/>
        <v>15615.007407407407</v>
      </c>
      <c r="AF285" s="24">
        <f t="shared" si="70"/>
        <v>10.362685731185657</v>
      </c>
      <c r="AG285" s="24">
        <f t="shared" si="71"/>
        <v>6.9658831246292809</v>
      </c>
      <c r="AH285" s="24">
        <f t="shared" si="72"/>
        <v>6.305229793977813</v>
      </c>
      <c r="AI285" s="23">
        <f t="shared" si="65"/>
        <v>0.14355681571289919</v>
      </c>
      <c r="AJ285" s="23">
        <f t="shared" si="66"/>
        <v>0.15859850198562309</v>
      </c>
      <c r="AK285" s="23">
        <f t="shared" si="77"/>
        <v>1.0535402123442856E-2</v>
      </c>
      <c r="AL285" s="32">
        <f t="shared" si="78"/>
        <v>0.18591013799118825</v>
      </c>
      <c r="AM285" s="43">
        <f t="shared" si="42"/>
        <v>49279.571428571428</v>
      </c>
      <c r="AN285" s="43">
        <f t="shared" si="43"/>
        <v>31937.857142857141</v>
      </c>
      <c r="AO285" s="44">
        <f t="shared" si="44"/>
        <v>1.5429830250710084</v>
      </c>
      <c r="AP285" s="27"/>
      <c r="AQ285" s="21"/>
      <c r="AR285" s="21"/>
      <c r="AS285" s="28"/>
      <c r="AT285" s="28"/>
      <c r="AU285" s="28"/>
      <c r="AV285" s="28"/>
      <c r="AW285" s="28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O285" s="29"/>
      <c r="BP285" s="29"/>
      <c r="BQ285" s="29"/>
      <c r="BR285" s="29"/>
      <c r="BT285" s="27"/>
      <c r="BU285" s="27"/>
      <c r="BV285" s="30"/>
      <c r="BW285" s="30"/>
      <c r="BX285" s="27"/>
      <c r="BY285" s="27"/>
      <c r="BZ285" s="27"/>
      <c r="CA285" s="27"/>
      <c r="CB285" s="27"/>
      <c r="CC285" s="27"/>
      <c r="CD285" s="27"/>
      <c r="CE285" s="27"/>
      <c r="CF285" s="33">
        <f t="shared" si="80"/>
        <v>3.3484772000673062E-2</v>
      </c>
      <c r="CG285" s="27"/>
      <c r="CH285" s="27"/>
      <c r="CI285" s="27"/>
      <c r="CJ285" s="27"/>
      <c r="CK285" s="27"/>
      <c r="CL285" s="27"/>
      <c r="CM285" s="27"/>
      <c r="CN285" s="27"/>
      <c r="CO285" s="27"/>
    </row>
    <row r="286" spans="1:93" ht="13">
      <c r="A286" s="18">
        <v>44177</v>
      </c>
      <c r="B286" s="19">
        <f t="shared" si="64"/>
        <v>6388</v>
      </c>
      <c r="C286" s="52"/>
      <c r="D286" s="52"/>
      <c r="E286" s="53">
        <v>611631</v>
      </c>
      <c r="F286" s="21">
        <f t="shared" si="79"/>
        <v>91602</v>
      </c>
      <c r="G286" s="22">
        <f t="shared" si="68"/>
        <v>0.1497667711414235</v>
      </c>
      <c r="H286" s="19">
        <f t="shared" si="50"/>
        <v>4490</v>
      </c>
      <c r="I286" s="53">
        <v>501376</v>
      </c>
      <c r="J286" s="22">
        <f t="shared" si="69"/>
        <v>0.8197360827034601</v>
      </c>
      <c r="K286" s="22">
        <f t="shared" si="74"/>
        <v>0.96413084654894243</v>
      </c>
      <c r="L286" s="19">
        <f t="shared" si="36"/>
        <v>142</v>
      </c>
      <c r="M286" s="53">
        <v>18653</v>
      </c>
      <c r="N286" s="23">
        <f t="shared" ca="1" si="73"/>
        <v>3.0497146155116402E-2</v>
      </c>
      <c r="O286" s="22">
        <f t="shared" si="75"/>
        <v>3.5869153451057539E-2</v>
      </c>
      <c r="P286" s="45"/>
      <c r="Q286" s="45"/>
      <c r="R286" s="45">
        <v>62224</v>
      </c>
      <c r="S286" s="45">
        <f t="shared" si="81"/>
        <v>6331331</v>
      </c>
      <c r="T286" s="45">
        <v>4253821</v>
      </c>
      <c r="U286" s="19">
        <f t="shared" si="46"/>
        <v>3642190</v>
      </c>
      <c r="V286" s="54"/>
      <c r="W286" s="54"/>
      <c r="X286" s="46">
        <v>59388</v>
      </c>
      <c r="Y286" s="46"/>
      <c r="Z286" s="46"/>
      <c r="AA286" s="21">
        <f t="shared" si="38"/>
        <v>37769</v>
      </c>
      <c r="AB286" s="21"/>
      <c r="AC286" s="21"/>
      <c r="AD286" s="21"/>
      <c r="AE286" s="21">
        <f t="shared" si="76"/>
        <v>15754.892592592592</v>
      </c>
      <c r="AF286" s="24">
        <f t="shared" si="70"/>
        <v>10.351553469330364</v>
      </c>
      <c r="AG286" s="24">
        <f t="shared" si="71"/>
        <v>6.9548812928056298</v>
      </c>
      <c r="AH286" s="24">
        <f t="shared" si="72"/>
        <v>5.9124921728240452</v>
      </c>
      <c r="AI286" s="23">
        <f t="shared" si="65"/>
        <v>0.1437839062809648</v>
      </c>
      <c r="AJ286" s="23">
        <f t="shared" si="66"/>
        <v>0.16913341629378592</v>
      </c>
      <c r="AK286" s="23">
        <f t="shared" si="77"/>
        <v>1.0554438465211494E-2</v>
      </c>
      <c r="AL286" s="32">
        <f t="shared" si="78"/>
        <v>0.18683292259562465</v>
      </c>
      <c r="AM286" s="43">
        <f t="shared" si="42"/>
        <v>49917.571428571428</v>
      </c>
      <c r="AN286" s="43">
        <f t="shared" si="43"/>
        <v>32056.142857142859</v>
      </c>
      <c r="AO286" s="44">
        <f t="shared" si="44"/>
        <v>1.557192069271323</v>
      </c>
      <c r="AP286" s="27"/>
      <c r="AQ286" s="21"/>
      <c r="AR286" s="21"/>
      <c r="AS286" s="28"/>
      <c r="AT286" s="28"/>
      <c r="AU286" s="28"/>
      <c r="AV286" s="28"/>
      <c r="AW286" s="28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O286" s="29"/>
      <c r="BP286" s="29"/>
      <c r="BQ286" s="29"/>
      <c r="BR286" s="29"/>
      <c r="BT286" s="27"/>
      <c r="BU286" s="27"/>
      <c r="BV286" s="30"/>
      <c r="BW286" s="30"/>
      <c r="BX286" s="27"/>
      <c r="BY286" s="27"/>
      <c r="BZ286" s="27"/>
      <c r="CA286" s="27"/>
      <c r="CB286" s="27"/>
      <c r="CC286" s="27"/>
      <c r="CD286" s="27"/>
      <c r="CE286" s="27"/>
      <c r="CF286" s="33">
        <f t="shared" si="80"/>
        <v>3.3791860993719801E-2</v>
      </c>
      <c r="CG286" s="27"/>
      <c r="CH286" s="27"/>
      <c r="CI286" s="27"/>
      <c r="CJ286" s="27"/>
      <c r="CK286" s="27"/>
      <c r="CL286" s="27"/>
      <c r="CM286" s="27"/>
      <c r="CN286" s="27"/>
      <c r="CO286" s="27"/>
    </row>
    <row r="287" spans="1:93" ht="13">
      <c r="A287" s="18">
        <v>44178</v>
      </c>
      <c r="B287" s="19">
        <f t="shared" si="64"/>
        <v>6189</v>
      </c>
      <c r="C287" s="52"/>
      <c r="D287" s="52"/>
      <c r="E287" s="53">
        <v>617820</v>
      </c>
      <c r="F287" s="21">
        <f t="shared" si="79"/>
        <v>93165</v>
      </c>
      <c r="G287" s="22">
        <f t="shared" si="68"/>
        <v>0.15079634845100515</v>
      </c>
      <c r="H287" s="19">
        <f t="shared" si="50"/>
        <v>4460</v>
      </c>
      <c r="I287" s="53">
        <v>505836</v>
      </c>
      <c r="J287" s="22">
        <f t="shared" si="69"/>
        <v>0.818743323298048</v>
      </c>
      <c r="K287" s="22">
        <f t="shared" si="74"/>
        <v>0.96413071446950849</v>
      </c>
      <c r="L287" s="19">
        <f t="shared" si="36"/>
        <v>166</v>
      </c>
      <c r="M287" s="53">
        <v>18819</v>
      </c>
      <c r="N287" s="23">
        <f t="shared" ca="1" si="73"/>
        <v>3.0460328250946876E-2</v>
      </c>
      <c r="O287" s="22">
        <f t="shared" si="75"/>
        <v>3.5869285530491464E-2</v>
      </c>
      <c r="P287" s="45"/>
      <c r="Q287" s="45"/>
      <c r="R287" s="45">
        <v>63598</v>
      </c>
      <c r="S287" s="45">
        <f t="shared" si="81"/>
        <v>6382379</v>
      </c>
      <c r="T287" s="45">
        <v>4279168</v>
      </c>
      <c r="U287" s="19">
        <f t="shared" si="46"/>
        <v>3661348</v>
      </c>
      <c r="V287" s="54"/>
      <c r="W287" s="54"/>
      <c r="X287" s="46">
        <v>51048</v>
      </c>
      <c r="Y287" s="46"/>
      <c r="Z287" s="46"/>
      <c r="AA287" s="21">
        <f t="shared" si="38"/>
        <v>25347</v>
      </c>
      <c r="AB287" s="21"/>
      <c r="AC287" s="21"/>
      <c r="AD287" s="21"/>
      <c r="AE287" s="21">
        <f t="shared" si="76"/>
        <v>15848.77037037037</v>
      </c>
      <c r="AF287" s="24">
        <f t="shared" si="70"/>
        <v>10.330482988572724</v>
      </c>
      <c r="AG287" s="24">
        <f t="shared" si="71"/>
        <v>6.9262374154284423</v>
      </c>
      <c r="AH287" s="24">
        <f t="shared" si="72"/>
        <v>4.0954920019389238</v>
      </c>
      <c r="AI287" s="23">
        <f t="shared" si="65"/>
        <v>0.14437853339714637</v>
      </c>
      <c r="AJ287" s="23">
        <f t="shared" si="66"/>
        <v>0.2441709077997396</v>
      </c>
      <c r="AK287" s="23">
        <f t="shared" si="77"/>
        <v>1.0118846167051703E-2</v>
      </c>
      <c r="AL287" s="32">
        <f t="shared" si="78"/>
        <v>0.19003775973952564</v>
      </c>
      <c r="AM287" s="43">
        <f t="shared" si="42"/>
        <v>49976.714285714283</v>
      </c>
      <c r="AN287" s="43">
        <f t="shared" si="43"/>
        <v>31590.714285714286</v>
      </c>
      <c r="AO287" s="44">
        <f t="shared" si="44"/>
        <v>1.5820064666380265</v>
      </c>
      <c r="AP287" s="27"/>
      <c r="AQ287" s="21"/>
      <c r="AR287" s="21"/>
      <c r="AS287" s="28"/>
      <c r="AT287" s="28"/>
      <c r="AU287" s="28"/>
      <c r="AV287" s="28"/>
      <c r="AW287" s="28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O287" s="29"/>
      <c r="BP287" s="29"/>
      <c r="BQ287" s="29"/>
      <c r="BR287" s="29"/>
      <c r="BT287" s="27"/>
      <c r="BU287" s="27"/>
      <c r="BV287" s="30"/>
      <c r="BW287" s="30"/>
      <c r="BX287" s="27"/>
      <c r="BY287" s="27"/>
      <c r="BZ287" s="27"/>
      <c r="CA287" s="27"/>
      <c r="CB287" s="27"/>
      <c r="CC287" s="27"/>
      <c r="CD287" s="27"/>
      <c r="CE287" s="27"/>
      <c r="CF287" s="33">
        <f t="shared" si="80"/>
        <v>3.3376080475659112E-2</v>
      </c>
      <c r="CG287" s="27"/>
      <c r="CH287" s="27"/>
      <c r="CI287" s="27"/>
      <c r="CJ287" s="27"/>
      <c r="CK287" s="27"/>
      <c r="CL287" s="27"/>
      <c r="CM287" s="27"/>
      <c r="CN287" s="27"/>
      <c r="CO287" s="27"/>
    </row>
    <row r="288" spans="1:93" ht="13">
      <c r="A288" s="18">
        <v>44179</v>
      </c>
      <c r="B288" s="19">
        <f t="shared" si="64"/>
        <v>5489</v>
      </c>
      <c r="C288" s="52"/>
      <c r="D288" s="52"/>
      <c r="E288" s="53">
        <v>623309</v>
      </c>
      <c r="F288" s="21">
        <f t="shared" si="79"/>
        <v>93396</v>
      </c>
      <c r="G288" s="22">
        <f t="shared" si="68"/>
        <v>0.1498390044103326</v>
      </c>
      <c r="H288" s="19">
        <f t="shared" si="50"/>
        <v>5121</v>
      </c>
      <c r="I288" s="53">
        <v>510957</v>
      </c>
      <c r="J288" s="22">
        <f t="shared" si="69"/>
        <v>0.81974911320067578</v>
      </c>
      <c r="K288" s="22">
        <f t="shared" si="74"/>
        <v>0.96422809027142187</v>
      </c>
      <c r="L288" s="19">
        <f t="shared" si="36"/>
        <v>137</v>
      </c>
      <c r="M288" s="53">
        <v>18956</v>
      </c>
      <c r="N288" s="23">
        <f t="shared" ca="1" si="73"/>
        <v>3.0411882388991656E-2</v>
      </c>
      <c r="O288" s="22">
        <f t="shared" si="75"/>
        <v>3.5771909728578084E-2</v>
      </c>
      <c r="P288" s="45"/>
      <c r="Q288" s="45"/>
      <c r="R288" s="45">
        <v>64067</v>
      </c>
      <c r="S288" s="45">
        <f t="shared" si="81"/>
        <v>6424385</v>
      </c>
      <c r="T288" s="45">
        <v>4308544</v>
      </c>
      <c r="U288" s="19">
        <f t="shared" si="46"/>
        <v>3685235</v>
      </c>
      <c r="V288" s="54"/>
      <c r="W288" s="54"/>
      <c r="X288" s="46">
        <v>42006</v>
      </c>
      <c r="Y288" s="46"/>
      <c r="Z288" s="46"/>
      <c r="AA288" s="21">
        <f t="shared" si="38"/>
        <v>29376</v>
      </c>
      <c r="AB288" s="21"/>
      <c r="AC288" s="21"/>
      <c r="AD288" s="21"/>
      <c r="AE288" s="21">
        <f t="shared" si="76"/>
        <v>15957.570370370371</v>
      </c>
      <c r="AF288" s="24">
        <f t="shared" si="70"/>
        <v>10.30690235501172</v>
      </c>
      <c r="AG288" s="24">
        <f t="shared" si="71"/>
        <v>6.9123725150767914</v>
      </c>
      <c r="AH288" s="24">
        <f t="shared" si="72"/>
        <v>5.3517944980870835</v>
      </c>
      <c r="AI288" s="23">
        <f t="shared" si="65"/>
        <v>0.14466812918702932</v>
      </c>
      <c r="AJ288" s="23">
        <f t="shared" si="66"/>
        <v>0.18685321350762527</v>
      </c>
      <c r="AK288" s="23">
        <f t="shared" si="77"/>
        <v>8.8844647308277489E-3</v>
      </c>
      <c r="AL288" s="32">
        <f t="shared" si="78"/>
        <v>0.18240229930243426</v>
      </c>
      <c r="AM288" s="43">
        <f t="shared" si="42"/>
        <v>52138.571428571428</v>
      </c>
      <c r="AN288" s="43">
        <f t="shared" si="43"/>
        <v>32705.571428571428</v>
      </c>
      <c r="AO288" s="44">
        <f t="shared" si="44"/>
        <v>1.5941801091120342</v>
      </c>
      <c r="AP288" s="27"/>
      <c r="AQ288" s="21"/>
      <c r="AR288" s="21"/>
      <c r="AS288" s="28"/>
      <c r="AT288" s="28"/>
      <c r="AU288" s="28"/>
      <c r="AV288" s="28"/>
      <c r="AW288" s="28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O288" s="29"/>
      <c r="BP288" s="29"/>
      <c r="BQ288" s="29"/>
      <c r="BR288" s="29"/>
      <c r="BT288" s="27"/>
      <c r="BU288" s="27"/>
      <c r="BV288" s="30"/>
      <c r="BW288" s="30"/>
      <c r="BX288" s="27"/>
      <c r="BY288" s="27"/>
      <c r="BZ288" s="27"/>
      <c r="CA288" s="27"/>
      <c r="CB288" s="27"/>
      <c r="CC288" s="27"/>
      <c r="CD288" s="27"/>
      <c r="CE288" s="27"/>
      <c r="CF288" s="33">
        <f t="shared" si="80"/>
        <v>3.327321762438161E-2</v>
      </c>
      <c r="CG288" s="27"/>
      <c r="CH288" s="27"/>
      <c r="CI288" s="27"/>
      <c r="CJ288" s="27"/>
      <c r="CK288" s="27"/>
      <c r="CL288" s="27"/>
      <c r="CM288" s="27"/>
      <c r="CN288" s="27"/>
      <c r="CO288" s="27"/>
    </row>
    <row r="289" spans="1:93" ht="13">
      <c r="A289" s="18">
        <v>44180</v>
      </c>
      <c r="B289" s="19">
        <f t="shared" si="64"/>
        <v>6120</v>
      </c>
      <c r="C289" s="52"/>
      <c r="D289" s="52"/>
      <c r="E289" s="53">
        <v>629429</v>
      </c>
      <c r="F289" s="21">
        <f t="shared" si="79"/>
        <v>93662</v>
      </c>
      <c r="G289" s="22">
        <f t="shared" si="68"/>
        <v>0.14880471030092354</v>
      </c>
      <c r="H289" s="19">
        <f t="shared" si="50"/>
        <v>5699</v>
      </c>
      <c r="I289" s="53">
        <v>516656</v>
      </c>
      <c r="J289" s="22">
        <f t="shared" si="69"/>
        <v>0.82083285009111429</v>
      </c>
      <c r="K289" s="22">
        <f t="shared" si="74"/>
        <v>0.964329643296433</v>
      </c>
      <c r="L289" s="19">
        <f t="shared" si="36"/>
        <v>155</v>
      </c>
      <c r="M289" s="53">
        <v>19111</v>
      </c>
      <c r="N289" s="23">
        <f t="shared" ca="1" si="73"/>
        <v>3.0362439607962137E-2</v>
      </c>
      <c r="O289" s="22">
        <f t="shared" si="75"/>
        <v>3.5670356703567038E-2</v>
      </c>
      <c r="P289" s="45"/>
      <c r="Q289" s="45"/>
      <c r="R289" s="45">
        <v>65666</v>
      </c>
      <c r="S289" s="45">
        <f t="shared" si="81"/>
        <v>6485085</v>
      </c>
      <c r="T289" s="45">
        <v>4347393</v>
      </c>
      <c r="U289" s="19">
        <f t="shared" si="46"/>
        <v>3717964</v>
      </c>
      <c r="V289" s="54"/>
      <c r="W289" s="54"/>
      <c r="X289" s="46">
        <v>60700</v>
      </c>
      <c r="Y289" s="46"/>
      <c r="Z289" s="46"/>
      <c r="AA289" s="21">
        <f t="shared" si="38"/>
        <v>38849</v>
      </c>
      <c r="AB289" s="21"/>
      <c r="AC289" s="21"/>
      <c r="AD289" s="21"/>
      <c r="AE289" s="21">
        <f t="shared" si="76"/>
        <v>16101.455555555556</v>
      </c>
      <c r="AF289" s="24">
        <f t="shared" si="70"/>
        <v>10.303123942493912</v>
      </c>
      <c r="AG289" s="24">
        <f t="shared" si="71"/>
        <v>6.9068838582270597</v>
      </c>
      <c r="AH289" s="24">
        <f t="shared" si="72"/>
        <v>6.3478758169934641</v>
      </c>
      <c r="AI289" s="23">
        <f t="shared" si="65"/>
        <v>0.14478309184377855</v>
      </c>
      <c r="AJ289" s="23">
        <f t="shared" si="66"/>
        <v>0.15753301243275245</v>
      </c>
      <c r="AK289" s="23">
        <f t="shared" si="77"/>
        <v>9.818565109760969E-3</v>
      </c>
      <c r="AL289" s="32">
        <f t="shared" si="78"/>
        <v>0.1817603701190339</v>
      </c>
      <c r="AM289" s="43">
        <f t="shared" si="42"/>
        <v>53264.428571428572</v>
      </c>
      <c r="AN289" s="43">
        <f t="shared" si="43"/>
        <v>33471.857142857145</v>
      </c>
      <c r="AO289" s="44">
        <f t="shared" si="44"/>
        <v>1.5913197867718296</v>
      </c>
      <c r="AP289" s="27"/>
      <c r="AQ289" s="21"/>
      <c r="AR289" s="21"/>
      <c r="AS289" s="28"/>
      <c r="AT289" s="28"/>
      <c r="AU289" s="28"/>
      <c r="AV289" s="28"/>
      <c r="AW289" s="28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O289" s="29"/>
      <c r="BP289" s="29"/>
      <c r="BQ289" s="29"/>
      <c r="BR289" s="29"/>
      <c r="BT289" s="27"/>
      <c r="BU289" s="27"/>
      <c r="BV289" s="30"/>
      <c r="BW289" s="30"/>
      <c r="BX289" s="27"/>
      <c r="BY289" s="27"/>
      <c r="BZ289" s="27"/>
      <c r="CA289" s="27"/>
      <c r="CB289" s="27"/>
      <c r="CC289" s="27"/>
      <c r="CD289" s="27"/>
      <c r="CE289" s="27"/>
      <c r="CF289" s="33">
        <f t="shared" si="80"/>
        <v>3.2860125936837334E-2</v>
      </c>
      <c r="CG289" s="27"/>
      <c r="CH289" s="27"/>
      <c r="CI289" s="27"/>
      <c r="CJ289" s="27"/>
      <c r="CK289" s="27"/>
      <c r="CL289" s="27"/>
      <c r="CM289" s="27"/>
      <c r="CN289" s="27"/>
      <c r="CO289" s="27"/>
    </row>
    <row r="290" spans="1:93" ht="13">
      <c r="A290" s="18">
        <v>44181</v>
      </c>
      <c r="B290" s="19">
        <f t="shared" si="64"/>
        <v>6725</v>
      </c>
      <c r="C290" s="52"/>
      <c r="D290" s="52"/>
      <c r="E290" s="53">
        <v>636154</v>
      </c>
      <c r="F290" s="21">
        <f t="shared" si="79"/>
        <v>94922</v>
      </c>
      <c r="G290" s="22">
        <f t="shared" si="68"/>
        <v>0.14921229765119767</v>
      </c>
      <c r="H290" s="19">
        <f t="shared" si="50"/>
        <v>5328</v>
      </c>
      <c r="I290" s="53">
        <v>521984</v>
      </c>
      <c r="J290" s="22">
        <f t="shared" si="69"/>
        <v>0.82053087774343947</v>
      </c>
      <c r="K290" s="22">
        <f t="shared" si="74"/>
        <v>0.96443669258284803</v>
      </c>
      <c r="L290" s="19">
        <f t="shared" si="36"/>
        <v>137</v>
      </c>
      <c r="M290" s="53">
        <v>19248</v>
      </c>
      <c r="N290" s="23">
        <f t="shared" ca="1" si="73"/>
        <v>3.0256824605362852E-2</v>
      </c>
      <c r="O290" s="22">
        <f t="shared" si="75"/>
        <v>3.5563307417151982E-2</v>
      </c>
      <c r="P290" s="45"/>
      <c r="Q290" s="45"/>
      <c r="R290" s="45">
        <v>62364</v>
      </c>
      <c r="S290" s="45">
        <f t="shared" si="81"/>
        <v>6546376</v>
      </c>
      <c r="T290" s="45">
        <v>4383985</v>
      </c>
      <c r="U290" s="19">
        <f t="shared" si="46"/>
        <v>3747831</v>
      </c>
      <c r="V290" s="54"/>
      <c r="W290" s="54"/>
      <c r="X290" s="46">
        <v>61291</v>
      </c>
      <c r="Y290" s="46"/>
      <c r="Z290" s="46"/>
      <c r="AA290" s="21">
        <f t="shared" si="38"/>
        <v>36592</v>
      </c>
      <c r="AB290" s="21"/>
      <c r="AC290" s="21"/>
      <c r="AD290" s="21"/>
      <c r="AE290" s="21">
        <f t="shared" si="76"/>
        <v>16236.981481481482</v>
      </c>
      <c r="AF290" s="24">
        <f t="shared" si="70"/>
        <v>10.290552287653618</v>
      </c>
      <c r="AG290" s="24">
        <f t="shared" si="71"/>
        <v>6.8913895063145088</v>
      </c>
      <c r="AH290" s="24">
        <f t="shared" si="72"/>
        <v>5.441189591078067</v>
      </c>
      <c r="AI290" s="23">
        <f t="shared" si="65"/>
        <v>0.14510861693185537</v>
      </c>
      <c r="AJ290" s="23">
        <f t="shared" si="66"/>
        <v>0.18378334062090074</v>
      </c>
      <c r="AK290" s="23">
        <f t="shared" si="77"/>
        <v>1.0684286869527779E-2</v>
      </c>
      <c r="AL290" s="32">
        <f t="shared" si="78"/>
        <v>0.17993934628776817</v>
      </c>
      <c r="AM290" s="43">
        <f t="shared" si="42"/>
        <v>54015.428571428572</v>
      </c>
      <c r="AN290" s="43">
        <f t="shared" si="43"/>
        <v>34340.142857142855</v>
      </c>
      <c r="AO290" s="44">
        <f t="shared" si="44"/>
        <v>1.5729529372121758</v>
      </c>
      <c r="AP290" s="27"/>
      <c r="AQ290" s="21"/>
      <c r="AR290" s="21"/>
      <c r="AS290" s="28"/>
      <c r="AT290" s="28"/>
      <c r="AU290" s="28"/>
      <c r="AV290" s="28"/>
      <c r="AW290" s="28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O290" s="29"/>
      <c r="BP290" s="29"/>
      <c r="BQ290" s="29"/>
      <c r="BR290" s="29"/>
      <c r="BT290" s="27"/>
      <c r="BU290" s="27"/>
      <c r="BV290" s="30"/>
      <c r="BW290" s="30"/>
      <c r="BX290" s="27"/>
      <c r="BY290" s="27"/>
      <c r="BZ290" s="27"/>
      <c r="CA290" s="27"/>
      <c r="CB290" s="27"/>
      <c r="CC290" s="27"/>
      <c r="CD290" s="27"/>
      <c r="CE290" s="27"/>
      <c r="CF290" s="33">
        <f t="shared" si="80"/>
        <v>3.2470207910750504E-2</v>
      </c>
      <c r="CG290" s="27"/>
      <c r="CH290" s="27"/>
      <c r="CI290" s="27"/>
      <c r="CJ290" s="27"/>
      <c r="CK290" s="27"/>
      <c r="CL290" s="27"/>
      <c r="CM290" s="27"/>
      <c r="CN290" s="27"/>
      <c r="CO290" s="27"/>
    </row>
    <row r="291" spans="1:93" ht="13">
      <c r="A291" s="18">
        <v>44182</v>
      </c>
      <c r="B291" s="19">
        <f t="shared" si="64"/>
        <v>7354</v>
      </c>
      <c r="C291" s="52"/>
      <c r="D291" s="52"/>
      <c r="E291" s="53">
        <v>643508</v>
      </c>
      <c r="F291" s="21">
        <f t="shared" si="79"/>
        <v>97139</v>
      </c>
      <c r="G291" s="22">
        <f t="shared" si="68"/>
        <v>0.15095228031353145</v>
      </c>
      <c r="H291" s="19">
        <f t="shared" si="50"/>
        <v>4995</v>
      </c>
      <c r="I291" s="53">
        <v>526979</v>
      </c>
      <c r="J291" s="22">
        <f t="shared" si="69"/>
        <v>0.81891600415224053</v>
      </c>
      <c r="K291" s="22">
        <f t="shared" si="74"/>
        <v>0.96451116370072243</v>
      </c>
      <c r="L291" s="19">
        <f t="shared" si="36"/>
        <v>142</v>
      </c>
      <c r="M291" s="53">
        <v>19390</v>
      </c>
      <c r="N291" s="23">
        <f t="shared" ca="1" si="73"/>
        <v>3.0131715534228012E-2</v>
      </c>
      <c r="O291" s="22">
        <f t="shared" si="75"/>
        <v>3.5488836299277592E-2</v>
      </c>
      <c r="P291" s="45"/>
      <c r="Q291" s="45"/>
      <c r="R291" s="45">
        <v>62250</v>
      </c>
      <c r="S291" s="45">
        <f t="shared" si="81"/>
        <v>6607005</v>
      </c>
      <c r="T291" s="45">
        <v>4427446</v>
      </c>
      <c r="U291" s="19">
        <f t="shared" si="46"/>
        <v>3783938</v>
      </c>
      <c r="V291" s="54"/>
      <c r="W291" s="54"/>
      <c r="X291" s="46">
        <v>60629</v>
      </c>
      <c r="Y291" s="46"/>
      <c r="Z291" s="46"/>
      <c r="AA291" s="21">
        <f t="shared" si="38"/>
        <v>43461</v>
      </c>
      <c r="AB291" s="21"/>
      <c r="AC291" s="21"/>
      <c r="AD291" s="21"/>
      <c r="AE291" s="21">
        <f t="shared" si="76"/>
        <v>16397.948148148149</v>
      </c>
      <c r="AF291" s="24">
        <f t="shared" si="70"/>
        <v>10.2671683957309</v>
      </c>
      <c r="AG291" s="24">
        <f t="shared" si="71"/>
        <v>6.8801724298687814</v>
      </c>
      <c r="AH291" s="24">
        <f t="shared" si="72"/>
        <v>5.9098449823225456</v>
      </c>
      <c r="AI291" s="23">
        <f t="shared" si="65"/>
        <v>0.14534519449813729</v>
      </c>
      <c r="AJ291" s="23">
        <f t="shared" si="66"/>
        <v>0.16920917604288901</v>
      </c>
      <c r="AK291" s="23">
        <f t="shared" si="77"/>
        <v>1.156009393951779E-2</v>
      </c>
      <c r="AL291" s="32">
        <f t="shared" si="78"/>
        <v>0.17746237757783262</v>
      </c>
      <c r="AM291" s="43">
        <f t="shared" si="42"/>
        <v>55590.571428571428</v>
      </c>
      <c r="AN291" s="43">
        <f t="shared" si="43"/>
        <v>35882.857142857145</v>
      </c>
      <c r="AO291" s="44">
        <f t="shared" si="44"/>
        <v>1.5492236643044828</v>
      </c>
      <c r="AP291" s="27"/>
      <c r="AQ291" s="21"/>
      <c r="AR291" s="21"/>
      <c r="AS291" s="28"/>
      <c r="AT291" s="28"/>
      <c r="AU291" s="28"/>
      <c r="AV291" s="28"/>
      <c r="AW291" s="28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O291" s="29"/>
      <c r="BP291" s="29"/>
      <c r="BQ291" s="29"/>
      <c r="BR291" s="29"/>
      <c r="BT291" s="27"/>
      <c r="BU291" s="27"/>
      <c r="BV291" s="30"/>
      <c r="BW291" s="30"/>
      <c r="BX291" s="27"/>
      <c r="BY291" s="27"/>
      <c r="BZ291" s="27"/>
      <c r="CA291" s="27"/>
      <c r="CB291" s="27"/>
      <c r="CC291" s="27"/>
      <c r="CD291" s="27"/>
      <c r="CE291" s="27"/>
      <c r="CF291" s="33">
        <f t="shared" si="80"/>
        <v>3.1586626517244594E-2</v>
      </c>
      <c r="CG291" s="27"/>
      <c r="CH291" s="27"/>
      <c r="CI291" s="27"/>
      <c r="CJ291" s="27"/>
      <c r="CK291" s="27"/>
      <c r="CL291" s="27"/>
      <c r="CM291" s="27"/>
      <c r="CN291" s="27"/>
      <c r="CO291" s="27"/>
    </row>
    <row r="292" spans="1:93" ht="13">
      <c r="A292" s="18">
        <v>44183</v>
      </c>
      <c r="B292" s="19">
        <f t="shared" si="64"/>
        <v>6689</v>
      </c>
      <c r="C292" s="52"/>
      <c r="D292" s="52"/>
      <c r="E292" s="53">
        <v>650197</v>
      </c>
      <c r="F292" s="21">
        <f t="shared" si="79"/>
        <v>98688</v>
      </c>
      <c r="G292" s="22">
        <f t="shared" si="68"/>
        <v>0.15178169077987133</v>
      </c>
      <c r="H292" s="19">
        <f t="shared" si="50"/>
        <v>5016</v>
      </c>
      <c r="I292" s="53">
        <v>531995</v>
      </c>
      <c r="J292" s="22">
        <f t="shared" si="69"/>
        <v>0.81820586683728158</v>
      </c>
      <c r="K292" s="22">
        <f t="shared" si="74"/>
        <v>0.96461707787180262</v>
      </c>
      <c r="L292" s="19">
        <f t="shared" si="36"/>
        <v>124</v>
      </c>
      <c r="M292" s="53">
        <v>19514</v>
      </c>
      <c r="N292" s="23">
        <f t="shared" ca="1" si="73"/>
        <v>3.0012442382847046E-2</v>
      </c>
      <c r="O292" s="22">
        <f t="shared" si="75"/>
        <v>3.5382922128197367E-2</v>
      </c>
      <c r="P292" s="45"/>
      <c r="Q292" s="45"/>
      <c r="R292" s="45">
        <v>62717</v>
      </c>
      <c r="S292" s="45">
        <f t="shared" si="81"/>
        <v>6674683</v>
      </c>
      <c r="T292" s="45">
        <v>4465960</v>
      </c>
      <c r="U292" s="19">
        <f t="shared" si="46"/>
        <v>3815763</v>
      </c>
      <c r="V292" s="54"/>
      <c r="W292" s="54"/>
      <c r="X292" s="46">
        <v>67678</v>
      </c>
      <c r="Y292" s="46"/>
      <c r="Z292" s="46"/>
      <c r="AA292" s="21">
        <f t="shared" si="38"/>
        <v>38514</v>
      </c>
      <c r="AB292" s="21"/>
      <c r="AC292" s="21"/>
      <c r="AD292" s="21"/>
      <c r="AE292" s="21">
        <f t="shared" si="76"/>
        <v>16540.592592592591</v>
      </c>
      <c r="AF292" s="24">
        <f t="shared" si="70"/>
        <v>10.265631800823442</v>
      </c>
      <c r="AG292" s="24">
        <f t="shared" si="71"/>
        <v>6.8686259702828529</v>
      </c>
      <c r="AH292" s="24">
        <f t="shared" si="72"/>
        <v>5.757811332037674</v>
      </c>
      <c r="AI292" s="23">
        <f t="shared" si="65"/>
        <v>0.1455895261041299</v>
      </c>
      <c r="AJ292" s="23">
        <f t="shared" si="66"/>
        <v>0.17367710442955808</v>
      </c>
      <c r="AK292" s="23">
        <f t="shared" si="77"/>
        <v>1.0394587169079483E-2</v>
      </c>
      <c r="AL292" s="32">
        <f t="shared" si="78"/>
        <v>0.1798821966483666</v>
      </c>
      <c r="AM292" s="43">
        <f t="shared" si="42"/>
        <v>57534.285714285717</v>
      </c>
      <c r="AN292" s="43">
        <f t="shared" si="43"/>
        <v>35701.142857142855</v>
      </c>
      <c r="AO292" s="44">
        <f t="shared" si="44"/>
        <v>1.6115530515229606</v>
      </c>
      <c r="AP292" s="27"/>
      <c r="AQ292" s="21"/>
      <c r="AR292" s="21"/>
      <c r="AS292" s="28"/>
      <c r="AT292" s="28"/>
      <c r="AU292" s="28"/>
      <c r="AV292" s="28"/>
      <c r="AW292" s="28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O292" s="29"/>
      <c r="BP292" s="29"/>
      <c r="BQ292" s="29"/>
      <c r="BR292" s="29"/>
      <c r="BT292" s="27"/>
      <c r="BU292" s="27"/>
      <c r="BV292" s="30"/>
      <c r="BW292" s="30"/>
      <c r="BX292" s="27"/>
      <c r="BY292" s="27"/>
      <c r="BZ292" s="27"/>
      <c r="CA292" s="27"/>
      <c r="CB292" s="27"/>
      <c r="CC292" s="27"/>
      <c r="CD292" s="27"/>
      <c r="CE292" s="27"/>
      <c r="CF292" s="33">
        <f t="shared" si="80"/>
        <v>3.0919063463846725E-2</v>
      </c>
      <c r="CG292" s="27"/>
      <c r="CH292" s="27"/>
      <c r="CI292" s="27"/>
      <c r="CJ292" s="27"/>
      <c r="CK292" s="27"/>
      <c r="CL292" s="27"/>
      <c r="CM292" s="27"/>
      <c r="CN292" s="27"/>
      <c r="CO292" s="27"/>
    </row>
    <row r="293" spans="1:93" ht="13">
      <c r="A293" s="18">
        <v>44184</v>
      </c>
      <c r="B293" s="19">
        <f t="shared" si="64"/>
        <v>7751</v>
      </c>
      <c r="C293" s="52"/>
      <c r="D293" s="52"/>
      <c r="E293" s="53">
        <v>657948</v>
      </c>
      <c r="F293" s="21">
        <f t="shared" si="79"/>
        <v>102029</v>
      </c>
      <c r="G293" s="22">
        <f t="shared" si="68"/>
        <v>0.15507152540930286</v>
      </c>
      <c r="H293" s="19">
        <f t="shared" si="50"/>
        <v>4265</v>
      </c>
      <c r="I293" s="53">
        <v>536260</v>
      </c>
      <c r="J293" s="22">
        <f t="shared" si="69"/>
        <v>0.81504921361566562</v>
      </c>
      <c r="K293" s="22">
        <f t="shared" si="74"/>
        <v>0.9646369345174387</v>
      </c>
      <c r="L293" s="19">
        <f t="shared" ref="L293:L790" si="82">M293-M292</f>
        <v>145</v>
      </c>
      <c r="M293" s="53">
        <v>19659</v>
      </c>
      <c r="N293" s="23">
        <f t="shared" ca="1" si="73"/>
        <v>2.9879260975031463E-2</v>
      </c>
      <c r="O293" s="22">
        <f t="shared" si="75"/>
        <v>3.5363065482561309E-2</v>
      </c>
      <c r="P293" s="45"/>
      <c r="Q293" s="45"/>
      <c r="R293" s="45">
        <v>64071</v>
      </c>
      <c r="S293" s="45">
        <f t="shared" si="81"/>
        <v>6738451</v>
      </c>
      <c r="T293" s="45">
        <v>4507874</v>
      </c>
      <c r="U293" s="19">
        <f t="shared" si="46"/>
        <v>3849926</v>
      </c>
      <c r="V293" s="54"/>
      <c r="W293" s="54"/>
      <c r="X293" s="46">
        <v>63768</v>
      </c>
      <c r="Y293" s="46"/>
      <c r="Z293" s="46"/>
      <c r="AA293" s="21">
        <f t="shared" si="38"/>
        <v>41914</v>
      </c>
      <c r="AB293" s="21"/>
      <c r="AC293" s="21"/>
      <c r="AD293" s="21"/>
      <c r="AE293" s="21">
        <f t="shared" si="76"/>
        <v>16695.829629629628</v>
      </c>
      <c r="AF293" s="24">
        <f t="shared" si="70"/>
        <v>10.241616358739597</v>
      </c>
      <c r="AG293" s="24">
        <f t="shared" si="71"/>
        <v>6.851413789539599</v>
      </c>
      <c r="AH293" s="24">
        <f t="shared" si="72"/>
        <v>5.4075603147980909</v>
      </c>
      <c r="AI293" s="23">
        <f t="shared" si="65"/>
        <v>0.14595527736578262</v>
      </c>
      <c r="AJ293" s="23">
        <f t="shared" si="66"/>
        <v>0.184926277616071</v>
      </c>
      <c r="AK293" s="23">
        <f t="shared" si="77"/>
        <v>1.1921002403886822E-2</v>
      </c>
      <c r="AL293" s="32">
        <f t="shared" si="78"/>
        <v>0.18231235214699296</v>
      </c>
      <c r="AM293" s="43">
        <f t="shared" si="42"/>
        <v>58160</v>
      </c>
      <c r="AN293" s="43">
        <f t="shared" si="43"/>
        <v>36293.285714285717</v>
      </c>
      <c r="AO293" s="44">
        <f t="shared" si="44"/>
        <v>1.6025002656925915</v>
      </c>
      <c r="AP293" s="27"/>
      <c r="AQ293" s="21"/>
      <c r="AR293" s="21"/>
      <c r="AS293" s="28"/>
      <c r="AT293" s="28"/>
      <c r="AU293" s="28"/>
      <c r="AV293" s="28"/>
      <c r="AW293" s="28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O293" s="29"/>
      <c r="BP293" s="29"/>
      <c r="BQ293" s="29"/>
      <c r="BR293" s="29"/>
      <c r="BT293" s="27"/>
      <c r="BU293" s="27"/>
      <c r="BV293" s="30"/>
      <c r="BW293" s="30"/>
      <c r="BX293" s="27"/>
      <c r="BY293" s="27"/>
      <c r="BZ293" s="27"/>
      <c r="CA293" s="27"/>
      <c r="CB293" s="27"/>
      <c r="CC293" s="27"/>
      <c r="CD293" s="27"/>
      <c r="CE293" s="27"/>
      <c r="CF293" s="33">
        <f t="shared" si="80"/>
        <v>3.1453708346628986E-2</v>
      </c>
      <c r="CG293" s="27"/>
      <c r="CH293" s="27"/>
      <c r="CI293" s="27"/>
      <c r="CJ293" s="27"/>
      <c r="CK293" s="27"/>
      <c r="CL293" s="27"/>
      <c r="CM293" s="27"/>
      <c r="CN293" s="27"/>
      <c r="CO293" s="27"/>
    </row>
    <row r="294" spans="1:93" ht="13">
      <c r="A294" s="18">
        <v>44185</v>
      </c>
      <c r="B294" s="19">
        <f t="shared" si="64"/>
        <v>6982</v>
      </c>
      <c r="C294" s="52"/>
      <c r="D294" s="52"/>
      <c r="E294" s="53">
        <v>664930</v>
      </c>
      <c r="F294" s="21">
        <f t="shared" si="79"/>
        <v>103239</v>
      </c>
      <c r="G294" s="22">
        <f t="shared" si="68"/>
        <v>0.1552629600108282</v>
      </c>
      <c r="H294" s="19">
        <f t="shared" si="50"/>
        <v>5551</v>
      </c>
      <c r="I294" s="53">
        <v>541811</v>
      </c>
      <c r="J294" s="22">
        <f t="shared" si="69"/>
        <v>0.81483915600138357</v>
      </c>
      <c r="K294" s="22">
        <f t="shared" si="74"/>
        <v>0.96460687459831118</v>
      </c>
      <c r="L294" s="19">
        <f t="shared" si="82"/>
        <v>221</v>
      </c>
      <c r="M294" s="53">
        <v>19880</v>
      </c>
      <c r="N294" s="23">
        <f t="shared" ca="1" si="73"/>
        <v>2.9897883987788188E-2</v>
      </c>
      <c r="O294" s="22">
        <f t="shared" si="75"/>
        <v>3.5393125401688826E-2</v>
      </c>
      <c r="P294" s="45"/>
      <c r="Q294" s="45"/>
      <c r="R294" s="45">
        <v>66702</v>
      </c>
      <c r="S294" s="45">
        <f t="shared" si="81"/>
        <v>6786585</v>
      </c>
      <c r="T294" s="45">
        <v>4536711</v>
      </c>
      <c r="U294" s="19">
        <f t="shared" si="46"/>
        <v>3871781</v>
      </c>
      <c r="V294" s="54"/>
      <c r="W294" s="54"/>
      <c r="X294" s="46">
        <v>48134</v>
      </c>
      <c r="Y294" s="46"/>
      <c r="Z294" s="46"/>
      <c r="AA294" s="21">
        <f t="shared" si="38"/>
        <v>28837</v>
      </c>
      <c r="AB294" s="21"/>
      <c r="AC294" s="21"/>
      <c r="AD294" s="21"/>
      <c r="AE294" s="21">
        <f t="shared" si="76"/>
        <v>16802.633333333335</v>
      </c>
      <c r="AF294" s="24">
        <f t="shared" si="70"/>
        <v>10.206465342216474</v>
      </c>
      <c r="AG294" s="24">
        <f t="shared" si="71"/>
        <v>6.822839998195299</v>
      </c>
      <c r="AH294" s="24">
        <f t="shared" si="72"/>
        <v>4.1301919220853627</v>
      </c>
      <c r="AI294" s="23">
        <f t="shared" si="65"/>
        <v>0.14656653245049112</v>
      </c>
      <c r="AJ294" s="23">
        <f t="shared" si="66"/>
        <v>0.24211949925443008</v>
      </c>
      <c r="AK294" s="23">
        <f t="shared" si="77"/>
        <v>1.0611780870220747E-2</v>
      </c>
      <c r="AL294" s="32">
        <f t="shared" si="78"/>
        <v>0.18292091029459159</v>
      </c>
      <c r="AM294" s="43">
        <f t="shared" si="42"/>
        <v>57743.714285714283</v>
      </c>
      <c r="AN294" s="43">
        <f t="shared" si="43"/>
        <v>36791.857142857145</v>
      </c>
      <c r="AO294" s="44">
        <f t="shared" si="44"/>
        <v>1.569469952590441</v>
      </c>
      <c r="AP294" s="27"/>
      <c r="AQ294" s="21"/>
      <c r="AR294" s="21"/>
      <c r="AS294" s="28"/>
      <c r="AT294" s="28"/>
      <c r="AU294" s="28"/>
      <c r="AV294" s="28"/>
      <c r="AW294" s="28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O294" s="29"/>
      <c r="BP294" s="29"/>
      <c r="BQ294" s="29"/>
      <c r="BR294" s="29"/>
      <c r="BT294" s="27"/>
      <c r="BU294" s="27"/>
      <c r="BV294" s="30"/>
      <c r="BW294" s="30"/>
      <c r="BX294" s="27"/>
      <c r="BY294" s="27"/>
      <c r="BZ294" s="27"/>
      <c r="CA294" s="27"/>
      <c r="CB294" s="27"/>
      <c r="CC294" s="27"/>
      <c r="CD294" s="27"/>
      <c r="CE294" s="27"/>
      <c r="CF294" s="33">
        <f t="shared" si="80"/>
        <v>3.1921241050119328E-2</v>
      </c>
      <c r="CG294" s="27"/>
      <c r="CH294" s="27"/>
      <c r="CI294" s="27"/>
      <c r="CJ294" s="27"/>
      <c r="CK294" s="27"/>
      <c r="CL294" s="27"/>
      <c r="CM294" s="27"/>
      <c r="CN294" s="27"/>
      <c r="CO294" s="27"/>
    </row>
    <row r="295" spans="1:93" ht="13">
      <c r="A295" s="18">
        <v>44186</v>
      </c>
      <c r="B295" s="19">
        <f t="shared" si="64"/>
        <v>6848</v>
      </c>
      <c r="C295" s="52"/>
      <c r="D295" s="52"/>
      <c r="E295" s="53">
        <v>671778</v>
      </c>
      <c r="F295" s="21">
        <f t="shared" si="79"/>
        <v>104809</v>
      </c>
      <c r="G295" s="22">
        <f t="shared" si="68"/>
        <v>0.15601731524402407</v>
      </c>
      <c r="H295" s="19">
        <f t="shared" si="50"/>
        <v>5073</v>
      </c>
      <c r="I295" s="53">
        <v>546884</v>
      </c>
      <c r="J295" s="22">
        <f t="shared" si="69"/>
        <v>0.81408441479179139</v>
      </c>
      <c r="K295" s="22">
        <f t="shared" si="74"/>
        <v>0.96457478274826314</v>
      </c>
      <c r="L295" s="19">
        <f t="shared" si="82"/>
        <v>205</v>
      </c>
      <c r="M295" s="53">
        <v>20085</v>
      </c>
      <c r="N295" s="23">
        <f t="shared" ca="1" si="73"/>
        <v>2.9898269964184598E-2</v>
      </c>
      <c r="O295" s="22">
        <f t="shared" si="75"/>
        <v>3.5425217251736869E-2</v>
      </c>
      <c r="P295" s="45"/>
      <c r="Q295" s="45"/>
      <c r="R295" s="45">
        <v>67509</v>
      </c>
      <c r="S295" s="45">
        <f t="shared" si="81"/>
        <v>6824030</v>
      </c>
      <c r="T295" s="45">
        <v>4561464</v>
      </c>
      <c r="U295" s="19">
        <f t="shared" si="46"/>
        <v>3889686</v>
      </c>
      <c r="V295" s="54"/>
      <c r="W295" s="54"/>
      <c r="X295" s="46">
        <v>37445</v>
      </c>
      <c r="Y295" s="46"/>
      <c r="Z295" s="46"/>
      <c r="AA295" s="21">
        <f t="shared" si="38"/>
        <v>24753</v>
      </c>
      <c r="AB295" s="21"/>
      <c r="AC295" s="21"/>
      <c r="AD295" s="21"/>
      <c r="AE295" s="21">
        <f t="shared" si="76"/>
        <v>16894.31111111111</v>
      </c>
      <c r="AF295" s="24">
        <f t="shared" si="70"/>
        <v>10.158162369115988</v>
      </c>
      <c r="AG295" s="24">
        <f t="shared" si="71"/>
        <v>6.7901360270803748</v>
      </c>
      <c r="AH295" s="24">
        <f t="shared" si="72"/>
        <v>3.6146320093457942</v>
      </c>
      <c r="AI295" s="23">
        <f t="shared" si="65"/>
        <v>0.14727245463298624</v>
      </c>
      <c r="AJ295" s="23">
        <f t="shared" si="66"/>
        <v>0.27665333494929906</v>
      </c>
      <c r="AK295" s="23">
        <f t="shared" si="77"/>
        <v>1.029882844810732E-2</v>
      </c>
      <c r="AL295" s="32">
        <f t="shared" si="78"/>
        <v>0.19163767199114345</v>
      </c>
      <c r="AM295" s="43">
        <f t="shared" si="42"/>
        <v>57092.142857142855</v>
      </c>
      <c r="AN295" s="43">
        <f t="shared" si="43"/>
        <v>36131.428571428572</v>
      </c>
      <c r="AO295" s="44">
        <f t="shared" si="44"/>
        <v>1.5801241499288312</v>
      </c>
      <c r="AP295" s="27"/>
      <c r="AQ295" s="21"/>
      <c r="AR295" s="21"/>
      <c r="AS295" s="28"/>
      <c r="AT295" s="28"/>
      <c r="AU295" s="28"/>
      <c r="AV295" s="28"/>
      <c r="AW295" s="28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O295" s="29"/>
      <c r="BP295" s="29"/>
      <c r="BQ295" s="29"/>
      <c r="BR295" s="29"/>
      <c r="BT295" s="27"/>
      <c r="BU295" s="27"/>
      <c r="BV295" s="42"/>
      <c r="BW295" s="42"/>
      <c r="BX295" s="27"/>
      <c r="BY295" s="27"/>
      <c r="BZ295" s="27"/>
      <c r="CA295" s="27"/>
      <c r="CB295" s="27"/>
      <c r="CC295" s="27"/>
      <c r="CD295" s="27"/>
      <c r="CE295" s="27"/>
      <c r="CF295" s="33">
        <f t="shared" si="80"/>
        <v>3.277089920510623E-2</v>
      </c>
      <c r="CG295" s="27"/>
      <c r="CH295" s="27"/>
      <c r="CI295" s="27"/>
      <c r="CJ295" s="27"/>
      <c r="CK295" s="27"/>
      <c r="CL295" s="27"/>
      <c r="CM295" s="27"/>
      <c r="CN295" s="27"/>
      <c r="CO295" s="27"/>
    </row>
    <row r="296" spans="1:93" ht="13">
      <c r="A296" s="18">
        <v>44187</v>
      </c>
      <c r="B296" s="19">
        <f t="shared" si="64"/>
        <v>6347</v>
      </c>
      <c r="C296" s="52"/>
      <c r="D296" s="52"/>
      <c r="E296" s="53">
        <v>678125</v>
      </c>
      <c r="F296" s="21">
        <f t="shared" si="79"/>
        <v>105146</v>
      </c>
      <c r="G296" s="22">
        <f t="shared" si="68"/>
        <v>0.15505400921658985</v>
      </c>
      <c r="H296" s="19">
        <f t="shared" si="50"/>
        <v>5838</v>
      </c>
      <c r="I296" s="53">
        <v>552722</v>
      </c>
      <c r="J296" s="22">
        <f t="shared" si="69"/>
        <v>0.81507391705069121</v>
      </c>
      <c r="K296" s="22">
        <f t="shared" si="74"/>
        <v>0.96464617376902118</v>
      </c>
      <c r="L296" s="19">
        <f t="shared" si="82"/>
        <v>172</v>
      </c>
      <c r="M296" s="53">
        <v>20257</v>
      </c>
      <c r="N296" s="23">
        <f t="shared" ca="1" si="73"/>
        <v>2.9872073732718895E-2</v>
      </c>
      <c r="O296" s="22">
        <f t="shared" si="75"/>
        <v>3.5353826230978797E-2</v>
      </c>
      <c r="P296" s="45"/>
      <c r="Q296" s="45"/>
      <c r="R296" s="45">
        <v>69343</v>
      </c>
      <c r="S296" s="45">
        <f t="shared" si="81"/>
        <v>6873836</v>
      </c>
      <c r="T296" s="45">
        <v>4592232</v>
      </c>
      <c r="U296" s="19">
        <f t="shared" si="46"/>
        <v>3914107</v>
      </c>
      <c r="V296" s="54"/>
      <c r="W296" s="54"/>
      <c r="X296" s="46">
        <v>49806</v>
      </c>
      <c r="Y296" s="46"/>
      <c r="Z296" s="46"/>
      <c r="AA296" s="21">
        <f t="shared" si="38"/>
        <v>30768</v>
      </c>
      <c r="AB296" s="21"/>
      <c r="AC296" s="21"/>
      <c r="AD296" s="21"/>
      <c r="AE296" s="21">
        <f t="shared" si="76"/>
        <v>17008.266666666666</v>
      </c>
      <c r="AF296" s="24">
        <f t="shared" si="70"/>
        <v>10.136532350230414</v>
      </c>
      <c r="AG296" s="24">
        <f t="shared" si="71"/>
        <v>6.7719550230414747</v>
      </c>
      <c r="AH296" s="24">
        <f t="shared" si="72"/>
        <v>4.8476445564833783</v>
      </c>
      <c r="AI296" s="23">
        <f t="shared" si="65"/>
        <v>0.14766784430751756</v>
      </c>
      <c r="AJ296" s="23">
        <f t="shared" si="66"/>
        <v>0.2062857514300572</v>
      </c>
      <c r="AK296" s="23">
        <f t="shared" si="77"/>
        <v>9.4480617108628154E-3</v>
      </c>
      <c r="AL296" s="32">
        <f t="shared" si="78"/>
        <v>0.19888988273926947</v>
      </c>
      <c r="AM296" s="43">
        <f t="shared" si="42"/>
        <v>55535.857142857145</v>
      </c>
      <c r="AN296" s="43">
        <f t="shared" si="43"/>
        <v>34977</v>
      </c>
      <c r="AO296" s="44">
        <f t="shared" si="44"/>
        <v>1.5877821752253523</v>
      </c>
      <c r="AP296" s="27"/>
      <c r="AQ296" s="21"/>
      <c r="AR296" s="21"/>
      <c r="AS296" s="28"/>
      <c r="AT296" s="28"/>
      <c r="AU296" s="28"/>
      <c r="AV296" s="28"/>
      <c r="AW296" s="28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O296" s="29"/>
      <c r="BP296" s="29"/>
      <c r="BQ296" s="29"/>
      <c r="BR296" s="29"/>
      <c r="BT296" s="27"/>
      <c r="BU296" s="27"/>
      <c r="BV296" s="30"/>
      <c r="BW296" s="30"/>
      <c r="BX296" s="27"/>
      <c r="BY296" s="27"/>
      <c r="BZ296" s="27"/>
      <c r="CA296" s="27"/>
      <c r="CB296" s="27"/>
      <c r="CC296" s="27"/>
      <c r="CD296" s="27"/>
      <c r="CE296" s="27"/>
      <c r="CF296" s="33">
        <f t="shared" si="80"/>
        <v>3.2603828096785845E-2</v>
      </c>
      <c r="CG296" s="27"/>
      <c r="CH296" s="27"/>
      <c r="CI296" s="27"/>
      <c r="CJ296" s="27"/>
      <c r="CK296" s="27"/>
      <c r="CL296" s="27"/>
      <c r="CM296" s="27"/>
      <c r="CN296" s="27"/>
      <c r="CO296" s="27"/>
    </row>
    <row r="297" spans="1:93" ht="13">
      <c r="A297" s="18">
        <v>44188</v>
      </c>
      <c r="B297" s="19">
        <f t="shared" si="64"/>
        <v>7514</v>
      </c>
      <c r="C297" s="52"/>
      <c r="D297" s="52"/>
      <c r="E297" s="53">
        <v>685639</v>
      </c>
      <c r="F297" s="21">
        <f t="shared" si="79"/>
        <v>106528</v>
      </c>
      <c r="G297" s="22">
        <f t="shared" si="68"/>
        <v>0.15537039170758957</v>
      </c>
      <c r="H297" s="19">
        <f t="shared" si="50"/>
        <v>5981</v>
      </c>
      <c r="I297" s="53">
        <v>558703</v>
      </c>
      <c r="J297" s="22">
        <f t="shared" si="69"/>
        <v>0.81486467368396487</v>
      </c>
      <c r="K297" s="22">
        <f t="shared" si="74"/>
        <v>0.96475977834991911</v>
      </c>
      <c r="L297" s="19">
        <f t="shared" si="82"/>
        <v>151</v>
      </c>
      <c r="M297" s="53">
        <v>20408</v>
      </c>
      <c r="N297" s="23">
        <f t="shared" ca="1" si="73"/>
        <v>2.9764934608445551E-2</v>
      </c>
      <c r="O297" s="22">
        <f t="shared" si="75"/>
        <v>3.5240221650080901E-2</v>
      </c>
      <c r="P297" s="45"/>
      <c r="Q297" s="45"/>
      <c r="R297" s="45">
        <v>66914</v>
      </c>
      <c r="S297" s="45">
        <f t="shared" si="81"/>
        <v>6926508</v>
      </c>
      <c r="T297" s="45">
        <v>4625786</v>
      </c>
      <c r="U297" s="19">
        <f t="shared" si="46"/>
        <v>3940147</v>
      </c>
      <c r="V297" s="54"/>
      <c r="W297" s="54"/>
      <c r="X297" s="46">
        <v>52672</v>
      </c>
      <c r="Y297" s="46"/>
      <c r="Z297" s="46"/>
      <c r="AA297" s="21">
        <f t="shared" si="38"/>
        <v>33554</v>
      </c>
      <c r="AB297" s="21"/>
      <c r="AC297" s="21"/>
      <c r="AD297" s="21"/>
      <c r="AE297" s="21">
        <f t="shared" si="76"/>
        <v>17132.54074074074</v>
      </c>
      <c r="AF297" s="24">
        <f t="shared" si="70"/>
        <v>10.102266644692032</v>
      </c>
      <c r="AG297" s="24">
        <f t="shared" si="71"/>
        <v>6.7466786457596486</v>
      </c>
      <c r="AH297" s="24">
        <f t="shared" si="72"/>
        <v>4.4655310087836035</v>
      </c>
      <c r="AI297" s="23">
        <f t="shared" si="65"/>
        <v>0.14822108069850184</v>
      </c>
      <c r="AJ297" s="23">
        <f t="shared" si="66"/>
        <v>0.22393753352804435</v>
      </c>
      <c r="AK297" s="23">
        <f t="shared" si="77"/>
        <v>1.1080552995391705E-2</v>
      </c>
      <c r="AL297" s="32">
        <f t="shared" si="78"/>
        <v>0.20465175909115346</v>
      </c>
      <c r="AM297" s="43">
        <f t="shared" si="42"/>
        <v>54304.571428571428</v>
      </c>
      <c r="AN297" s="43">
        <f t="shared" si="43"/>
        <v>34543</v>
      </c>
      <c r="AO297" s="44">
        <f t="shared" si="44"/>
        <v>1.5720861369473245</v>
      </c>
      <c r="AP297" s="27"/>
      <c r="AQ297" s="21"/>
      <c r="AR297" s="21"/>
      <c r="AS297" s="28"/>
      <c r="AT297" s="28"/>
      <c r="AU297" s="28"/>
      <c r="AV297" s="28"/>
      <c r="AW297" s="28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O297" s="29"/>
      <c r="BP297" s="29"/>
      <c r="BQ297" s="29"/>
      <c r="BR297" s="29"/>
      <c r="BT297" s="27"/>
      <c r="BU297" s="27"/>
      <c r="BV297" s="30"/>
      <c r="BW297" s="30"/>
      <c r="BX297" s="27"/>
      <c r="BY297" s="27"/>
      <c r="BZ297" s="27"/>
      <c r="CA297" s="27"/>
      <c r="CB297" s="27"/>
      <c r="CC297" s="27"/>
      <c r="CD297" s="27"/>
      <c r="CE297" s="27"/>
      <c r="CF297" s="33">
        <f t="shared" si="80"/>
        <v>3.1392966403772211E-2</v>
      </c>
      <c r="CG297" s="27"/>
      <c r="CH297" s="27"/>
      <c r="CI297" s="27"/>
      <c r="CJ297" s="27"/>
      <c r="CK297" s="27"/>
      <c r="CL297" s="27"/>
      <c r="CM297" s="27"/>
      <c r="CN297" s="27"/>
      <c r="CO297" s="27"/>
    </row>
    <row r="298" spans="1:93" ht="13">
      <c r="A298" s="18">
        <v>44189</v>
      </c>
      <c r="B298" s="19">
        <f t="shared" si="64"/>
        <v>7199</v>
      </c>
      <c r="C298" s="52"/>
      <c r="D298" s="52"/>
      <c r="E298" s="53">
        <v>692838</v>
      </c>
      <c r="F298" s="21">
        <f t="shared" si="79"/>
        <v>108269</v>
      </c>
      <c r="G298" s="22">
        <f t="shared" si="68"/>
        <v>0.15626885361368748</v>
      </c>
      <c r="H298" s="19">
        <f t="shared" si="50"/>
        <v>5277</v>
      </c>
      <c r="I298" s="53">
        <v>563980</v>
      </c>
      <c r="J298" s="22">
        <f t="shared" si="69"/>
        <v>0.81401424286774104</v>
      </c>
      <c r="K298" s="22">
        <f t="shared" si="74"/>
        <v>0.96477917919013834</v>
      </c>
      <c r="L298" s="19">
        <f t="shared" si="82"/>
        <v>181</v>
      </c>
      <c r="M298" s="53">
        <v>20589</v>
      </c>
      <c r="N298" s="23">
        <f t="shared" ca="1" si="73"/>
        <v>2.9716903518571442E-2</v>
      </c>
      <c r="O298" s="22">
        <f t="shared" si="75"/>
        <v>3.5220820809861622E-2</v>
      </c>
      <c r="P298" s="45"/>
      <c r="Q298" s="45"/>
      <c r="R298" s="45">
        <v>68219</v>
      </c>
      <c r="S298" s="45">
        <f t="shared" si="81"/>
        <v>6987576</v>
      </c>
      <c r="T298" s="45">
        <v>4665868</v>
      </c>
      <c r="U298" s="19">
        <f t="shared" si="46"/>
        <v>3973030</v>
      </c>
      <c r="V298" s="54"/>
      <c r="W298" s="54"/>
      <c r="X298" s="46">
        <v>61068</v>
      </c>
      <c r="Y298" s="46"/>
      <c r="Z298" s="46"/>
      <c r="AA298" s="21">
        <f t="shared" si="38"/>
        <v>40082</v>
      </c>
      <c r="AB298" s="21"/>
      <c r="AC298" s="21"/>
      <c r="AD298" s="21"/>
      <c r="AE298" s="21">
        <f t="shared" si="76"/>
        <v>17280.992592592593</v>
      </c>
      <c r="AF298" s="24">
        <f t="shared" si="70"/>
        <v>10.085439886380366</v>
      </c>
      <c r="AG298" s="24">
        <f t="shared" si="71"/>
        <v>6.7344285388503513</v>
      </c>
      <c r="AH298" s="24">
        <f t="shared" si="72"/>
        <v>5.5677177385748022</v>
      </c>
      <c r="AI298" s="23">
        <f t="shared" si="65"/>
        <v>0.14849069883674376</v>
      </c>
      <c r="AJ298" s="23">
        <f t="shared" si="66"/>
        <v>0.1796068060476024</v>
      </c>
      <c r="AK298" s="23">
        <f t="shared" si="77"/>
        <v>1.0499694445619342E-2</v>
      </c>
      <c r="AL298" s="32">
        <f t="shared" si="78"/>
        <v>0.20690204762983283</v>
      </c>
      <c r="AM298" s="43">
        <f t="shared" si="42"/>
        <v>54367.285714285717</v>
      </c>
      <c r="AN298" s="43">
        <f t="shared" si="43"/>
        <v>34060.285714285717</v>
      </c>
      <c r="AO298" s="44">
        <f t="shared" si="44"/>
        <v>1.5962075647381533</v>
      </c>
      <c r="AP298" s="27"/>
      <c r="AQ298" s="21"/>
      <c r="AR298" s="21"/>
      <c r="AS298" s="28"/>
      <c r="AT298" s="28"/>
      <c r="AU298" s="28"/>
      <c r="AV298" s="28"/>
      <c r="AW298" s="28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O298" s="29"/>
      <c r="BP298" s="29"/>
      <c r="BQ298" s="29"/>
      <c r="BR298" s="29"/>
      <c r="BT298" s="27"/>
      <c r="BU298" s="27"/>
      <c r="BV298" s="30"/>
      <c r="BW298" s="30"/>
      <c r="BX298" s="27"/>
      <c r="BY298" s="27"/>
      <c r="BZ298" s="27"/>
      <c r="CA298" s="27"/>
      <c r="CB298" s="27"/>
      <c r="CC298" s="27"/>
      <c r="CD298" s="27"/>
      <c r="CE298" s="27"/>
      <c r="CF298" s="33">
        <f t="shared" si="80"/>
        <v>3.1289493785153812E-2</v>
      </c>
      <c r="CG298" s="27"/>
      <c r="CH298" s="27"/>
      <c r="CI298" s="27"/>
      <c r="CJ298" s="27"/>
      <c r="CK298" s="27"/>
      <c r="CL298" s="27"/>
      <c r="CM298" s="27"/>
      <c r="CN298" s="27"/>
      <c r="CO298" s="27"/>
    </row>
    <row r="299" spans="1:93" ht="13">
      <c r="A299" s="18">
        <v>44190</v>
      </c>
      <c r="B299" s="19">
        <f t="shared" si="64"/>
        <v>7259</v>
      </c>
      <c r="C299" s="52"/>
      <c r="D299" s="52"/>
      <c r="E299" s="53">
        <v>700097</v>
      </c>
      <c r="F299" s="21">
        <f t="shared" si="79"/>
        <v>108946</v>
      </c>
      <c r="G299" s="22">
        <f t="shared" si="68"/>
        <v>0.15561557898405506</v>
      </c>
      <c r="H299" s="19">
        <f t="shared" si="50"/>
        <v>6324</v>
      </c>
      <c r="I299" s="53">
        <v>570304</v>
      </c>
      <c r="J299" s="22">
        <f t="shared" si="69"/>
        <v>0.81460711872783342</v>
      </c>
      <c r="K299" s="22">
        <f t="shared" si="74"/>
        <v>0.96473489852846395</v>
      </c>
      <c r="L299" s="19">
        <f t="shared" si="82"/>
        <v>258</v>
      </c>
      <c r="M299" s="53">
        <v>20847</v>
      </c>
      <c r="N299" s="23">
        <f t="shared" ca="1" si="73"/>
        <v>2.9777302288111505E-2</v>
      </c>
      <c r="O299" s="22">
        <f t="shared" si="75"/>
        <v>3.5265101471536039E-2</v>
      </c>
      <c r="P299" s="45"/>
      <c r="Q299" s="45"/>
      <c r="R299" s="45">
        <v>67464</v>
      </c>
      <c r="S299" s="45">
        <f t="shared" si="81"/>
        <v>7037969</v>
      </c>
      <c r="T299" s="45">
        <v>4700999</v>
      </c>
      <c r="U299" s="19">
        <f t="shared" si="46"/>
        <v>4000902</v>
      </c>
      <c r="V299" s="54"/>
      <c r="W299" s="54"/>
      <c r="X299" s="46">
        <v>50393</v>
      </c>
      <c r="Y299" s="46"/>
      <c r="Z299" s="46"/>
      <c r="AA299" s="21">
        <f t="shared" ref="AA299:AA619" si="83">T299-T298</f>
        <v>35131</v>
      </c>
      <c r="AB299" s="21"/>
      <c r="AC299" s="21"/>
      <c r="AD299" s="21"/>
      <c r="AE299" s="21">
        <f t="shared" si="76"/>
        <v>17411.107407407406</v>
      </c>
      <c r="AF299" s="24">
        <f t="shared" si="70"/>
        <v>10.052848391008675</v>
      </c>
      <c r="AG299" s="24">
        <f t="shared" si="71"/>
        <v>6.714782380155893</v>
      </c>
      <c r="AH299" s="24">
        <f t="shared" si="72"/>
        <v>4.8396473343435735</v>
      </c>
      <c r="AI299" s="23">
        <f t="shared" si="65"/>
        <v>0.14892515399386386</v>
      </c>
      <c r="AJ299" s="23">
        <f t="shared" si="66"/>
        <v>0.20662662605675899</v>
      </c>
      <c r="AK299" s="23">
        <f t="shared" si="77"/>
        <v>1.0477196689558021E-2</v>
      </c>
      <c r="AL299" s="32">
        <f t="shared" si="78"/>
        <v>0.21230519190432226</v>
      </c>
      <c r="AM299" s="43">
        <f t="shared" si="42"/>
        <v>51898</v>
      </c>
      <c r="AN299" s="43">
        <f t="shared" si="43"/>
        <v>33577</v>
      </c>
      <c r="AO299" s="44">
        <f t="shared" si="44"/>
        <v>1.5456413616463651</v>
      </c>
      <c r="AP299" s="27"/>
      <c r="AQ299" s="21"/>
      <c r="AR299" s="21"/>
      <c r="AS299" s="28"/>
      <c r="AT299" s="28"/>
      <c r="AU299" s="28"/>
      <c r="AV299" s="28"/>
      <c r="AW299" s="28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O299" s="29"/>
      <c r="BP299" s="29"/>
      <c r="BQ299" s="29"/>
      <c r="BR299" s="29"/>
      <c r="BT299" s="27"/>
      <c r="BU299" s="27"/>
      <c r="BV299" s="30"/>
      <c r="BW299" s="30"/>
      <c r="BX299" s="27"/>
      <c r="BY299" s="27"/>
      <c r="BZ299" s="27"/>
      <c r="CA299" s="27"/>
      <c r="CB299" s="27"/>
      <c r="CC299" s="27"/>
      <c r="CD299" s="27"/>
      <c r="CE299" s="27"/>
      <c r="CF299" s="33">
        <f t="shared" si="80"/>
        <v>3.1817810346236618E-2</v>
      </c>
      <c r="CG299" s="27"/>
      <c r="CH299" s="27"/>
      <c r="CI299" s="27"/>
      <c r="CJ299" s="27"/>
      <c r="CK299" s="27"/>
      <c r="CL299" s="27"/>
      <c r="CM299" s="27"/>
      <c r="CN299" s="27"/>
      <c r="CO299" s="27"/>
    </row>
    <row r="300" spans="1:93" ht="13">
      <c r="A300" s="18">
        <v>44191</v>
      </c>
      <c r="B300" s="19">
        <f t="shared" si="64"/>
        <v>6740</v>
      </c>
      <c r="C300" s="52"/>
      <c r="D300" s="52"/>
      <c r="E300" s="53">
        <v>706837</v>
      </c>
      <c r="F300" s="21">
        <f t="shared" si="79"/>
        <v>109150</v>
      </c>
      <c r="G300" s="22">
        <f t="shared" si="68"/>
        <v>0.15442032604405259</v>
      </c>
      <c r="H300" s="19">
        <f t="shared" si="50"/>
        <v>6389</v>
      </c>
      <c r="I300" s="53">
        <v>576693</v>
      </c>
      <c r="J300" s="22">
        <f t="shared" si="69"/>
        <v>0.81587834253158786</v>
      </c>
      <c r="K300" s="22">
        <f t="shared" si="74"/>
        <v>0.96487459155042687</v>
      </c>
      <c r="L300" s="19">
        <f t="shared" si="82"/>
        <v>147</v>
      </c>
      <c r="M300" s="53">
        <v>20994</v>
      </c>
      <c r="N300" s="23">
        <f t="shared" ca="1" si="73"/>
        <v>2.9701331424359507E-2</v>
      </c>
      <c r="O300" s="22">
        <f t="shared" si="75"/>
        <v>3.5125408449573105E-2</v>
      </c>
      <c r="P300" s="45"/>
      <c r="Q300" s="45"/>
      <c r="R300" s="45">
        <v>68061</v>
      </c>
      <c r="S300" s="45">
        <f t="shared" si="81"/>
        <v>7082550</v>
      </c>
      <c r="T300" s="45">
        <v>4732231</v>
      </c>
      <c r="U300" s="19">
        <f t="shared" si="46"/>
        <v>4025394</v>
      </c>
      <c r="V300" s="54"/>
      <c r="W300" s="54"/>
      <c r="X300" s="46">
        <v>44581</v>
      </c>
      <c r="Y300" s="46"/>
      <c r="Z300" s="46"/>
      <c r="AA300" s="21">
        <f t="shared" si="83"/>
        <v>31232</v>
      </c>
      <c r="AB300" s="21"/>
      <c r="AC300" s="21"/>
      <c r="AD300" s="21"/>
      <c r="AE300" s="21">
        <f t="shared" si="76"/>
        <v>17526.781481481481</v>
      </c>
      <c r="AF300" s="24">
        <f t="shared" si="70"/>
        <v>10.020061202229085</v>
      </c>
      <c r="AG300" s="24">
        <f t="shared" si="71"/>
        <v>6.6949395688114794</v>
      </c>
      <c r="AH300" s="24">
        <f t="shared" si="72"/>
        <v>4.6338278931750745</v>
      </c>
      <c r="AI300" s="23">
        <f t="shared" si="65"/>
        <v>0.14936654613859721</v>
      </c>
      <c r="AJ300" s="23">
        <f t="shared" si="66"/>
        <v>0.21580430327868852</v>
      </c>
      <c r="AK300" s="23">
        <f t="shared" si="77"/>
        <v>9.6272373685360735E-3</v>
      </c>
      <c r="AL300" s="32">
        <f t="shared" si="78"/>
        <v>0.21790717472599472</v>
      </c>
      <c r="AM300" s="43">
        <f t="shared" si="42"/>
        <v>49157</v>
      </c>
      <c r="AN300" s="43">
        <f t="shared" si="43"/>
        <v>32051</v>
      </c>
      <c r="AO300" s="44">
        <f t="shared" si="44"/>
        <v>1.5337118966646905</v>
      </c>
      <c r="AP300" s="27"/>
      <c r="AQ300" s="21"/>
      <c r="AR300" s="21"/>
      <c r="AS300" s="28"/>
      <c r="AT300" s="28"/>
      <c r="AU300" s="28"/>
      <c r="AV300" s="28"/>
      <c r="AW300" s="28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O300" s="29"/>
      <c r="BP300" s="29"/>
      <c r="BQ300" s="29"/>
      <c r="BR300" s="29"/>
      <c r="BT300" s="27"/>
      <c r="BU300" s="27"/>
      <c r="BV300" s="30"/>
      <c r="BW300" s="30"/>
      <c r="BX300" s="27"/>
      <c r="BY300" s="27"/>
      <c r="BZ300" s="27"/>
      <c r="CA300" s="27"/>
      <c r="CB300" s="27"/>
      <c r="CC300" s="27"/>
      <c r="CD300" s="27"/>
      <c r="CE300" s="27"/>
      <c r="CF300" s="33">
        <f t="shared" si="80"/>
        <v>3.1081960248018375E-2</v>
      </c>
      <c r="CG300" s="27"/>
      <c r="CH300" s="27"/>
      <c r="CI300" s="27"/>
      <c r="CJ300" s="27"/>
      <c r="CK300" s="27"/>
      <c r="CL300" s="27"/>
      <c r="CM300" s="27"/>
      <c r="CN300" s="27"/>
      <c r="CO300" s="27"/>
    </row>
    <row r="301" spans="1:93" ht="13">
      <c r="A301" s="18">
        <v>44192</v>
      </c>
      <c r="B301" s="19">
        <f t="shared" si="64"/>
        <v>6528</v>
      </c>
      <c r="C301" s="52"/>
      <c r="D301" s="52"/>
      <c r="E301" s="53">
        <v>713365</v>
      </c>
      <c r="F301" s="21">
        <f t="shared" si="79"/>
        <v>108452</v>
      </c>
      <c r="G301" s="22">
        <f t="shared" si="68"/>
        <v>0.15202876507818577</v>
      </c>
      <c r="H301" s="19">
        <f t="shared" si="50"/>
        <v>6983</v>
      </c>
      <c r="I301" s="53">
        <v>583676</v>
      </c>
      <c r="J301" s="22">
        <f t="shared" si="69"/>
        <v>0.8182010611678453</v>
      </c>
      <c r="K301" s="22">
        <f t="shared" si="74"/>
        <v>0.9648924721406219</v>
      </c>
      <c r="L301" s="19">
        <f t="shared" si="82"/>
        <v>243</v>
      </c>
      <c r="M301" s="53">
        <v>21237</v>
      </c>
      <c r="N301" s="23">
        <f t="shared" ca="1" si="73"/>
        <v>2.9770173753968867E-2</v>
      </c>
      <c r="O301" s="22">
        <f t="shared" si="75"/>
        <v>3.5107527859378124E-2</v>
      </c>
      <c r="P301" s="45"/>
      <c r="Q301" s="45"/>
      <c r="R301" s="45">
        <v>69325</v>
      </c>
      <c r="S301" s="45">
        <f t="shared" si="81"/>
        <v>7124513</v>
      </c>
      <c r="T301" s="45">
        <v>4761656</v>
      </c>
      <c r="U301" s="19">
        <f t="shared" si="46"/>
        <v>4048291</v>
      </c>
      <c r="V301" s="54"/>
      <c r="W301" s="54"/>
      <c r="X301" s="46">
        <v>41963</v>
      </c>
      <c r="Y301" s="46"/>
      <c r="Z301" s="46"/>
      <c r="AA301" s="21">
        <f t="shared" si="83"/>
        <v>29425</v>
      </c>
      <c r="AB301" s="21"/>
      <c r="AC301" s="21"/>
      <c r="AD301" s="21"/>
      <c r="AE301" s="21">
        <f t="shared" si="76"/>
        <v>17635.762962962963</v>
      </c>
      <c r="AF301" s="24">
        <f t="shared" si="70"/>
        <v>9.9871916900885243</v>
      </c>
      <c r="AG301" s="24">
        <f t="shared" si="71"/>
        <v>6.6749223749412989</v>
      </c>
      <c r="AH301" s="24">
        <f t="shared" si="72"/>
        <v>4.5075061274509807</v>
      </c>
      <c r="AI301" s="23">
        <f t="shared" si="65"/>
        <v>0.14981447630824235</v>
      </c>
      <c r="AJ301" s="23">
        <f t="shared" si="66"/>
        <v>0.22185216652506373</v>
      </c>
      <c r="AK301" s="23">
        <f t="shared" si="77"/>
        <v>9.2355097426988116E-3</v>
      </c>
      <c r="AL301" s="32">
        <f t="shared" si="78"/>
        <v>0.21531930027340015</v>
      </c>
      <c r="AM301" s="43">
        <f t="shared" si="42"/>
        <v>48275.428571428572</v>
      </c>
      <c r="AN301" s="43">
        <f t="shared" si="43"/>
        <v>32135</v>
      </c>
      <c r="AO301" s="44">
        <f t="shared" si="44"/>
        <v>1.5022694436417792</v>
      </c>
      <c r="AP301" s="27"/>
      <c r="AQ301" s="21"/>
      <c r="AR301" s="21"/>
      <c r="AS301" s="28"/>
      <c r="AT301" s="28"/>
      <c r="AU301" s="28"/>
      <c r="AV301" s="28"/>
      <c r="AW301" s="28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O301" s="29"/>
      <c r="BP301" s="29"/>
      <c r="BQ301" s="29"/>
      <c r="BR301" s="29"/>
      <c r="BT301" s="27"/>
      <c r="BU301" s="27"/>
      <c r="BV301" s="30"/>
      <c r="BW301" s="30"/>
      <c r="BX301" s="27"/>
      <c r="BY301" s="27"/>
      <c r="BZ301" s="27"/>
      <c r="CA301" s="27"/>
      <c r="CB301" s="27"/>
      <c r="CC301" s="27"/>
      <c r="CD301" s="27"/>
      <c r="CE301" s="27"/>
      <c r="CF301" s="33">
        <f t="shared" si="80"/>
        <v>3.1063720452209662E-2</v>
      </c>
      <c r="CG301" s="27"/>
      <c r="CH301" s="27"/>
      <c r="CI301" s="27"/>
      <c r="CJ301" s="27"/>
      <c r="CK301" s="27"/>
      <c r="CL301" s="27"/>
      <c r="CM301" s="27"/>
      <c r="CN301" s="27"/>
      <c r="CO301" s="27"/>
    </row>
    <row r="302" spans="1:93" ht="13">
      <c r="A302" s="18">
        <v>44193</v>
      </c>
      <c r="B302" s="19">
        <f t="shared" si="64"/>
        <v>5854</v>
      </c>
      <c r="C302" s="52"/>
      <c r="D302" s="52"/>
      <c r="E302" s="53">
        <v>719219</v>
      </c>
      <c r="F302" s="21">
        <f t="shared" si="79"/>
        <v>107789</v>
      </c>
      <c r="G302" s="22">
        <f t="shared" si="68"/>
        <v>0.14986951123371323</v>
      </c>
      <c r="H302" s="19">
        <f t="shared" si="50"/>
        <v>6302</v>
      </c>
      <c r="I302" s="53">
        <v>589978</v>
      </c>
      <c r="J302" s="22">
        <f t="shared" si="69"/>
        <v>0.82030369053097874</v>
      </c>
      <c r="K302" s="22">
        <f t="shared" si="74"/>
        <v>0.9649150352452448</v>
      </c>
      <c r="L302" s="19">
        <f t="shared" si="82"/>
        <v>215</v>
      </c>
      <c r="M302" s="53">
        <v>21452</v>
      </c>
      <c r="N302" s="23">
        <f t="shared" ca="1" si="73"/>
        <v>2.9826798235308021E-2</v>
      </c>
      <c r="O302" s="22">
        <f t="shared" si="75"/>
        <v>3.5084964754755248E-2</v>
      </c>
      <c r="P302" s="45"/>
      <c r="Q302" s="45"/>
      <c r="R302" s="45">
        <v>69156</v>
      </c>
      <c r="S302" s="45">
        <f t="shared" si="81"/>
        <v>7159309</v>
      </c>
      <c r="T302" s="45">
        <v>4788286</v>
      </c>
      <c r="U302" s="19">
        <f t="shared" si="46"/>
        <v>4069067</v>
      </c>
      <c r="V302" s="54"/>
      <c r="W302" s="54"/>
      <c r="X302" s="46">
        <v>34796</v>
      </c>
      <c r="Y302" s="46"/>
      <c r="Z302" s="46"/>
      <c r="AA302" s="21">
        <f t="shared" si="83"/>
        <v>26630</v>
      </c>
      <c r="AB302" s="21"/>
      <c r="AC302" s="21"/>
      <c r="AD302" s="21"/>
      <c r="AE302" s="21">
        <f t="shared" si="76"/>
        <v>17734.392592592594</v>
      </c>
      <c r="AF302" s="24">
        <f t="shared" si="70"/>
        <v>9.9542823534973355</v>
      </c>
      <c r="AG302" s="24">
        <f t="shared" si="71"/>
        <v>6.6576188893786172</v>
      </c>
      <c r="AH302" s="24">
        <f t="shared" si="72"/>
        <v>4.54902630679877</v>
      </c>
      <c r="AI302" s="23">
        <f t="shared" si="65"/>
        <v>0.15020385164962996</v>
      </c>
      <c r="AJ302" s="23">
        <f t="shared" si="66"/>
        <v>0.21982726248591813</v>
      </c>
      <c r="AK302" s="23">
        <f t="shared" si="77"/>
        <v>8.2061777631366826E-3</v>
      </c>
      <c r="AL302" s="32">
        <f t="shared" si="78"/>
        <v>0.20915519658586909</v>
      </c>
      <c r="AM302" s="43">
        <f t="shared" si="42"/>
        <v>47897</v>
      </c>
      <c r="AN302" s="43">
        <f t="shared" si="43"/>
        <v>32403.142857142859</v>
      </c>
      <c r="AO302" s="44">
        <f t="shared" si="44"/>
        <v>1.4781590850975654</v>
      </c>
      <c r="AP302" s="27"/>
      <c r="AQ302" s="21"/>
      <c r="AR302" s="21"/>
      <c r="AS302" s="28"/>
      <c r="AT302" s="28"/>
      <c r="AU302" s="28"/>
      <c r="AV302" s="28"/>
      <c r="AW302" s="28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O302" s="29"/>
      <c r="BP302" s="29"/>
      <c r="BQ302" s="29"/>
      <c r="BR302" s="29"/>
      <c r="BT302" s="27"/>
      <c r="BU302" s="27"/>
      <c r="BV302" s="30"/>
      <c r="BW302" s="30"/>
      <c r="BX302" s="27"/>
      <c r="BY302" s="27"/>
      <c r="BZ302" s="27"/>
      <c r="CA302" s="27"/>
      <c r="CB302" s="27"/>
      <c r="CC302" s="27"/>
      <c r="CD302" s="27"/>
      <c r="CE302" s="27"/>
      <c r="CF302" s="33">
        <f t="shared" si="80"/>
        <v>3.1586540286759217E-2</v>
      </c>
      <c r="CG302" s="27"/>
      <c r="CH302" s="27"/>
      <c r="CI302" s="27"/>
      <c r="CJ302" s="27"/>
      <c r="CK302" s="27"/>
      <c r="CL302" s="27"/>
      <c r="CM302" s="27"/>
      <c r="CN302" s="27"/>
      <c r="CO302" s="27"/>
    </row>
    <row r="303" spans="1:93" ht="13">
      <c r="A303" s="18">
        <v>44194</v>
      </c>
      <c r="B303" s="19">
        <f t="shared" si="64"/>
        <v>7903</v>
      </c>
      <c r="C303" s="52"/>
      <c r="D303" s="52"/>
      <c r="E303" s="53">
        <v>727122</v>
      </c>
      <c r="F303" s="21">
        <f t="shared" si="79"/>
        <v>108636</v>
      </c>
      <c r="G303" s="22">
        <f t="shared" si="68"/>
        <v>0.14940546428247253</v>
      </c>
      <c r="H303" s="19">
        <f t="shared" si="50"/>
        <v>6805</v>
      </c>
      <c r="I303" s="53">
        <v>596783</v>
      </c>
      <c r="J303" s="22">
        <f t="shared" si="69"/>
        <v>0.82074672475870625</v>
      </c>
      <c r="K303" s="22">
        <f t="shared" si="74"/>
        <v>0.96490947248603853</v>
      </c>
      <c r="L303" s="19">
        <f t="shared" si="82"/>
        <v>251</v>
      </c>
      <c r="M303" s="53">
        <v>21703</v>
      </c>
      <c r="N303" s="23">
        <f t="shared" ca="1" si="73"/>
        <v>2.9847810958821216E-2</v>
      </c>
      <c r="O303" s="22">
        <f t="shared" si="75"/>
        <v>3.5090527513961516E-2</v>
      </c>
      <c r="P303" s="45"/>
      <c r="Q303" s="45"/>
      <c r="R303" s="45">
        <v>68181</v>
      </c>
      <c r="S303" s="45">
        <f t="shared" si="81"/>
        <v>7224452</v>
      </c>
      <c r="T303" s="45">
        <v>4831091</v>
      </c>
      <c r="U303" s="19">
        <f t="shared" si="46"/>
        <v>4103969</v>
      </c>
      <c r="V303" s="54"/>
      <c r="W303" s="54"/>
      <c r="X303" s="46">
        <v>65143</v>
      </c>
      <c r="Y303" s="46"/>
      <c r="Z303" s="46"/>
      <c r="AA303" s="21">
        <f t="shared" si="83"/>
        <v>42805</v>
      </c>
      <c r="AB303" s="21"/>
      <c r="AC303" s="21"/>
      <c r="AD303" s="21"/>
      <c r="AE303" s="21">
        <f t="shared" si="76"/>
        <v>17892.929629629631</v>
      </c>
      <c r="AF303" s="24">
        <f t="shared" si="70"/>
        <v>9.9356806698188205</v>
      </c>
      <c r="AG303" s="24">
        <f t="shared" si="71"/>
        <v>6.6441271203456918</v>
      </c>
      <c r="AH303" s="24">
        <f t="shared" si="72"/>
        <v>5.4162976085031005</v>
      </c>
      <c r="AI303" s="23">
        <f t="shared" si="65"/>
        <v>0.15050886021397653</v>
      </c>
      <c r="AJ303" s="23">
        <f t="shared" si="66"/>
        <v>0.18462796402289453</v>
      </c>
      <c r="AK303" s="23">
        <f t="shared" si="77"/>
        <v>1.0988308150924823E-2</v>
      </c>
      <c r="AL303" s="32">
        <f t="shared" si="78"/>
        <v>0.20512938595573121</v>
      </c>
      <c r="AM303" s="43">
        <f t="shared" si="42"/>
        <v>50088</v>
      </c>
      <c r="AN303" s="43">
        <f t="shared" si="43"/>
        <v>34122.714285714283</v>
      </c>
      <c r="AO303" s="44">
        <f t="shared" si="44"/>
        <v>1.4678785392218843</v>
      </c>
      <c r="AP303" s="27"/>
      <c r="AQ303" s="21"/>
      <c r="AR303" s="21"/>
      <c r="AS303" s="28"/>
      <c r="AT303" s="28"/>
      <c r="AU303" s="28"/>
      <c r="AV303" s="28"/>
      <c r="AW303" s="28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O303" s="29"/>
      <c r="BP303" s="29"/>
      <c r="BQ303" s="29"/>
      <c r="BR303" s="29"/>
      <c r="BT303" s="27"/>
      <c r="BU303" s="27"/>
      <c r="BV303" s="30"/>
      <c r="BW303" s="30"/>
      <c r="BX303" s="27"/>
      <c r="BY303" s="27"/>
      <c r="BZ303" s="27"/>
      <c r="CA303" s="27"/>
      <c r="CB303" s="27"/>
      <c r="CC303" s="27"/>
      <c r="CD303" s="27"/>
      <c r="CE303" s="27"/>
      <c r="CF303" s="33">
        <f t="shared" si="80"/>
        <v>3.2348646523643713E-2</v>
      </c>
      <c r="CG303" s="27"/>
      <c r="CH303" s="27"/>
      <c r="CI303" s="27"/>
      <c r="CJ303" s="27"/>
      <c r="CK303" s="27"/>
      <c r="CL303" s="27"/>
      <c r="CM303" s="27"/>
      <c r="CN303" s="27"/>
      <c r="CO303" s="27"/>
    </row>
    <row r="304" spans="1:93" ht="13">
      <c r="A304" s="18">
        <v>44195</v>
      </c>
      <c r="B304" s="19">
        <f t="shared" si="64"/>
        <v>8002</v>
      </c>
      <c r="C304" s="52"/>
      <c r="D304" s="52"/>
      <c r="E304" s="53">
        <v>735124</v>
      </c>
      <c r="F304" s="21">
        <f t="shared" si="79"/>
        <v>109439</v>
      </c>
      <c r="G304" s="22">
        <f t="shared" si="68"/>
        <v>0.14887148290628519</v>
      </c>
      <c r="H304" s="19">
        <f t="shared" si="50"/>
        <v>6958</v>
      </c>
      <c r="I304" s="53">
        <v>603741</v>
      </c>
      <c r="J304" s="22">
        <f t="shared" si="69"/>
        <v>0.82127777082505804</v>
      </c>
      <c r="K304" s="22">
        <f t="shared" si="74"/>
        <v>0.96492803886939915</v>
      </c>
      <c r="L304" s="19">
        <f t="shared" si="82"/>
        <v>241</v>
      </c>
      <c r="M304" s="53">
        <v>21944</v>
      </c>
      <c r="N304" s="23">
        <f t="shared" ca="1" si="73"/>
        <v>2.9850746268656716E-2</v>
      </c>
      <c r="O304" s="22">
        <f t="shared" si="75"/>
        <v>3.5071961130600862E-2</v>
      </c>
      <c r="P304" s="45"/>
      <c r="Q304" s="45"/>
      <c r="R304" s="45">
        <v>67615</v>
      </c>
      <c r="S304" s="45">
        <f t="shared" si="81"/>
        <v>7297374</v>
      </c>
      <c r="T304" s="45">
        <v>4875480</v>
      </c>
      <c r="U304" s="19">
        <f t="shared" si="46"/>
        <v>4140356</v>
      </c>
      <c r="V304" s="54"/>
      <c r="W304" s="54"/>
      <c r="X304" s="46">
        <v>72922</v>
      </c>
      <c r="Y304" s="46"/>
      <c r="Z304" s="46"/>
      <c r="AA304" s="21">
        <f t="shared" si="83"/>
        <v>44389</v>
      </c>
      <c r="AB304" s="21"/>
      <c r="AC304" s="21"/>
      <c r="AD304" s="21"/>
      <c r="AE304" s="21">
        <f t="shared" si="76"/>
        <v>18057.333333333332</v>
      </c>
      <c r="AF304" s="24">
        <f t="shared" si="70"/>
        <v>9.9267252871624372</v>
      </c>
      <c r="AG304" s="24">
        <f t="shared" si="71"/>
        <v>6.6321872228358751</v>
      </c>
      <c r="AH304" s="24">
        <f t="shared" si="72"/>
        <v>5.5472381904523873</v>
      </c>
      <c r="AI304" s="23">
        <f t="shared" si="65"/>
        <v>0.15077982065355616</v>
      </c>
      <c r="AJ304" s="23">
        <f t="shared" si="66"/>
        <v>0.18026988668363783</v>
      </c>
      <c r="AK304" s="23">
        <f t="shared" si="77"/>
        <v>1.1005030792631773E-2</v>
      </c>
      <c r="AL304" s="32">
        <f t="shared" si="78"/>
        <v>0.19818257547237819</v>
      </c>
      <c r="AM304" s="43">
        <f t="shared" si="42"/>
        <v>52980.857142857145</v>
      </c>
      <c r="AN304" s="43">
        <f t="shared" si="43"/>
        <v>35670.571428571428</v>
      </c>
      <c r="AO304" s="44">
        <f t="shared" si="44"/>
        <v>1.4852819851498236</v>
      </c>
      <c r="AP304" s="27"/>
      <c r="AQ304" s="21"/>
      <c r="AR304" s="21"/>
      <c r="AS304" s="28"/>
      <c r="AT304" s="28"/>
      <c r="AU304" s="28"/>
      <c r="AV304" s="28"/>
      <c r="AW304" s="28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O304" s="29"/>
      <c r="BP304" s="29"/>
      <c r="BQ304" s="29"/>
      <c r="BR304" s="29"/>
      <c r="BT304" s="27"/>
      <c r="BU304" s="27"/>
      <c r="BV304" s="30"/>
      <c r="BW304" s="30"/>
      <c r="BX304" s="27"/>
      <c r="BY304" s="27"/>
      <c r="BZ304" s="27"/>
      <c r="CA304" s="27"/>
      <c r="CB304" s="27"/>
      <c r="CC304" s="27"/>
      <c r="CD304" s="27"/>
      <c r="CE304" s="27"/>
      <c r="CF304" s="33">
        <f t="shared" si="80"/>
        <v>3.297576965886713E-2</v>
      </c>
      <c r="CG304" s="27"/>
      <c r="CH304" s="27"/>
      <c r="CI304" s="27"/>
      <c r="CJ304" s="27"/>
      <c r="CK304" s="27"/>
      <c r="CL304" s="27"/>
      <c r="CM304" s="27"/>
      <c r="CN304" s="27"/>
      <c r="CO304" s="27"/>
    </row>
    <row r="305" spans="1:93" ht="13">
      <c r="A305" s="18">
        <v>44196</v>
      </c>
      <c r="B305" s="19">
        <f t="shared" si="64"/>
        <v>8074</v>
      </c>
      <c r="C305" s="52"/>
      <c r="D305" s="52"/>
      <c r="E305" s="53">
        <v>743198</v>
      </c>
      <c r="F305" s="21">
        <f t="shared" si="79"/>
        <v>109963</v>
      </c>
      <c r="G305" s="22">
        <f t="shared" si="68"/>
        <v>0.14795922486336077</v>
      </c>
      <c r="H305" s="19">
        <f t="shared" si="50"/>
        <v>7356</v>
      </c>
      <c r="I305" s="53">
        <v>611097</v>
      </c>
      <c r="J305" s="22">
        <f t="shared" si="69"/>
        <v>0.82225328916385676</v>
      </c>
      <c r="K305" s="22">
        <f t="shared" si="74"/>
        <v>0.96503983513229685</v>
      </c>
      <c r="L305" s="19">
        <f t="shared" si="82"/>
        <v>194</v>
      </c>
      <c r="M305" s="53">
        <v>22138</v>
      </c>
      <c r="N305" s="23">
        <f t="shared" ca="1" si="73"/>
        <v>2.9787485972782489E-2</v>
      </c>
      <c r="O305" s="22">
        <f t="shared" si="75"/>
        <v>3.496016486770314E-2</v>
      </c>
      <c r="P305" s="45"/>
      <c r="Q305" s="45"/>
      <c r="R305" s="45">
        <v>68316</v>
      </c>
      <c r="S305" s="45">
        <f t="shared" si="81"/>
        <v>7355174</v>
      </c>
      <c r="T305" s="45">
        <v>4912745</v>
      </c>
      <c r="U305" s="19">
        <f t="shared" si="46"/>
        <v>4169547</v>
      </c>
      <c r="V305" s="54"/>
      <c r="W305" s="54"/>
      <c r="X305" s="46">
        <v>57800</v>
      </c>
      <c r="Y305" s="46"/>
      <c r="Z305" s="46"/>
      <c r="AA305" s="21">
        <f t="shared" si="83"/>
        <v>37265</v>
      </c>
      <c r="AB305" s="21"/>
      <c r="AC305" s="21"/>
      <c r="AD305" s="21"/>
      <c r="AE305" s="21">
        <f t="shared" si="76"/>
        <v>18195.35185185185</v>
      </c>
      <c r="AF305" s="24">
        <f t="shared" si="70"/>
        <v>9.8966547272732157</v>
      </c>
      <c r="AG305" s="24">
        <f t="shared" si="71"/>
        <v>6.6102774765271164</v>
      </c>
      <c r="AH305" s="24">
        <f t="shared" si="72"/>
        <v>4.6154322516720336</v>
      </c>
      <c r="AI305" s="23">
        <f t="shared" si="65"/>
        <v>0.15127957994970226</v>
      </c>
      <c r="AJ305" s="23">
        <f t="shared" si="66"/>
        <v>0.21666443043069905</v>
      </c>
      <c r="AK305" s="23">
        <f t="shared" si="77"/>
        <v>1.0983181068772071E-2</v>
      </c>
      <c r="AL305" s="32">
        <f t="shared" si="78"/>
        <v>0.20398822085491966</v>
      </c>
      <c r="AM305" s="43">
        <f t="shared" si="42"/>
        <v>52514</v>
      </c>
      <c r="AN305" s="43">
        <f t="shared" si="43"/>
        <v>35268.142857142855</v>
      </c>
      <c r="AO305" s="44">
        <f t="shared" si="44"/>
        <v>1.4889924942380215</v>
      </c>
      <c r="AP305" s="27"/>
      <c r="AQ305" s="21"/>
      <c r="AR305" s="21"/>
      <c r="AS305" s="28"/>
      <c r="AT305" s="28"/>
      <c r="AU305" s="28"/>
      <c r="AV305" s="28"/>
      <c r="AW305" s="28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O305" s="29"/>
      <c r="BP305" s="29"/>
      <c r="BQ305" s="29"/>
      <c r="BR305" s="29"/>
      <c r="BT305" s="27"/>
      <c r="BU305" s="27"/>
      <c r="BV305" s="30"/>
      <c r="BW305" s="30"/>
      <c r="BX305" s="27"/>
      <c r="BY305" s="27"/>
      <c r="BZ305" s="27"/>
      <c r="CA305" s="27"/>
      <c r="CB305" s="27"/>
      <c r="CC305" s="27"/>
      <c r="CD305" s="27"/>
      <c r="CE305" s="27"/>
      <c r="CF305" s="33">
        <f t="shared" si="80"/>
        <v>3.266839439834518E-2</v>
      </c>
      <c r="CG305" s="27"/>
      <c r="CH305" s="27"/>
      <c r="CI305" s="27"/>
      <c r="CJ305" s="27"/>
      <c r="CK305" s="27"/>
      <c r="CL305" s="27"/>
      <c r="CM305" s="27"/>
      <c r="CN305" s="27"/>
      <c r="CO305" s="27"/>
    </row>
    <row r="306" spans="1:93" ht="13">
      <c r="A306" s="18">
        <v>44197</v>
      </c>
      <c r="B306" s="19">
        <f t="shared" si="64"/>
        <v>8072</v>
      </c>
      <c r="C306" s="52"/>
      <c r="D306" s="52"/>
      <c r="E306" s="53">
        <v>751270</v>
      </c>
      <c r="F306" s="21">
        <f t="shared" si="79"/>
        <v>111005</v>
      </c>
      <c r="G306" s="22">
        <f t="shared" si="68"/>
        <v>0.14775646571805076</v>
      </c>
      <c r="H306" s="19">
        <f t="shared" si="50"/>
        <v>6839</v>
      </c>
      <c r="I306" s="53">
        <v>617936</v>
      </c>
      <c r="J306" s="22">
        <f t="shared" si="69"/>
        <v>0.82252186297868946</v>
      </c>
      <c r="K306" s="22">
        <f t="shared" si="74"/>
        <v>0.96512537777326579</v>
      </c>
      <c r="L306" s="19">
        <f t="shared" si="82"/>
        <v>191</v>
      </c>
      <c r="M306" s="53">
        <v>22329</v>
      </c>
      <c r="N306" s="23">
        <f t="shared" ca="1" si="73"/>
        <v>2.9721671303259815E-2</v>
      </c>
      <c r="O306" s="22">
        <f t="shared" si="75"/>
        <v>3.4874622226734243E-2</v>
      </c>
      <c r="P306" s="45"/>
      <c r="Q306" s="45"/>
      <c r="R306" s="45">
        <v>68418</v>
      </c>
      <c r="S306" s="45">
        <f t="shared" si="81"/>
        <v>7395959</v>
      </c>
      <c r="T306" s="45">
        <v>4940146</v>
      </c>
      <c r="U306" s="19">
        <f t="shared" si="46"/>
        <v>4188876</v>
      </c>
      <c r="V306" s="54"/>
      <c r="W306" s="54"/>
      <c r="X306" s="46">
        <v>40785</v>
      </c>
      <c r="Y306" s="46"/>
      <c r="Z306" s="46"/>
      <c r="AA306" s="21">
        <f t="shared" si="83"/>
        <v>27401</v>
      </c>
      <c r="AB306" s="21"/>
      <c r="AC306" s="21"/>
      <c r="AD306" s="21"/>
      <c r="AE306" s="21">
        <f t="shared" si="76"/>
        <v>18296.837037037036</v>
      </c>
      <c r="AF306" s="24">
        <f t="shared" si="70"/>
        <v>9.8446084630026487</v>
      </c>
      <c r="AG306" s="24">
        <f t="shared" si="71"/>
        <v>6.5757264365674128</v>
      </c>
      <c r="AH306" s="24">
        <f t="shared" si="72"/>
        <v>3.3945738354806738</v>
      </c>
      <c r="AI306" s="23">
        <f t="shared" si="65"/>
        <v>0.15207445286030008</v>
      </c>
      <c r="AJ306" s="23">
        <f t="shared" si="66"/>
        <v>0.29458778876683334</v>
      </c>
      <c r="AK306" s="23">
        <f t="shared" si="77"/>
        <v>1.0861170239962971E-2</v>
      </c>
      <c r="AL306" s="32">
        <f t="shared" si="78"/>
        <v>0.21398135874587595</v>
      </c>
      <c r="AM306" s="43">
        <f t="shared" si="42"/>
        <v>51141.428571428572</v>
      </c>
      <c r="AN306" s="43">
        <f t="shared" si="43"/>
        <v>34163.857142857145</v>
      </c>
      <c r="AO306" s="44">
        <f t="shared" si="44"/>
        <v>1.4969453934191104</v>
      </c>
      <c r="AP306" s="27"/>
      <c r="AQ306" s="21"/>
      <c r="AR306" s="21"/>
      <c r="AS306" s="28"/>
      <c r="AT306" s="28"/>
      <c r="AU306" s="28"/>
      <c r="AV306" s="28"/>
      <c r="AW306" s="28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O306" s="29"/>
      <c r="BP306" s="29"/>
      <c r="BQ306" s="29"/>
      <c r="BR306" s="29"/>
      <c r="BT306" s="27"/>
      <c r="BU306" s="27"/>
      <c r="BV306" s="30"/>
      <c r="BW306" s="30"/>
      <c r="BX306" s="27"/>
      <c r="BY306" s="27"/>
      <c r="BZ306" s="27"/>
      <c r="CA306" s="27"/>
      <c r="CB306" s="27"/>
      <c r="CC306" s="27"/>
      <c r="CD306" s="27"/>
      <c r="CE306" s="27"/>
      <c r="CF306" s="33">
        <f t="shared" si="80"/>
        <v>3.2755029613339384E-2</v>
      </c>
      <c r="CG306" s="27"/>
      <c r="CH306" s="27"/>
      <c r="CI306" s="27"/>
      <c r="CJ306" s="27"/>
      <c r="CK306" s="27"/>
      <c r="CL306" s="27"/>
      <c r="CM306" s="27"/>
      <c r="CN306" s="27"/>
      <c r="CO306" s="27"/>
    </row>
    <row r="307" spans="1:93" ht="13">
      <c r="A307" s="18">
        <v>44198</v>
      </c>
      <c r="B307" s="19">
        <f t="shared" si="64"/>
        <v>7203</v>
      </c>
      <c r="C307" s="52"/>
      <c r="D307" s="52"/>
      <c r="E307" s="53">
        <v>758473</v>
      </c>
      <c r="F307" s="21">
        <f t="shared" si="79"/>
        <v>110400</v>
      </c>
      <c r="G307" s="22">
        <f t="shared" si="68"/>
        <v>0.14555560975802698</v>
      </c>
      <c r="H307" s="19">
        <f t="shared" si="50"/>
        <v>7582</v>
      </c>
      <c r="I307" s="53">
        <v>625518</v>
      </c>
      <c r="J307" s="22">
        <f t="shared" si="69"/>
        <v>0.82470701000562974</v>
      </c>
      <c r="K307" s="22">
        <f t="shared" si="74"/>
        <v>0.96519682196295786</v>
      </c>
      <c r="L307" s="19">
        <f t="shared" si="82"/>
        <v>226</v>
      </c>
      <c r="M307" s="53">
        <v>22555</v>
      </c>
      <c r="N307" s="23">
        <f t="shared" ca="1" si="73"/>
        <v>2.9737380236343286E-2</v>
      </c>
      <c r="O307" s="22">
        <f t="shared" si="75"/>
        <v>3.4803178037042123E-2</v>
      </c>
      <c r="P307" s="45"/>
      <c r="Q307" s="45"/>
      <c r="R307" s="45">
        <v>69619</v>
      </c>
      <c r="S307" s="45">
        <f t="shared" si="81"/>
        <v>7429489</v>
      </c>
      <c r="T307" s="45">
        <v>4964525</v>
      </c>
      <c r="U307" s="19">
        <f t="shared" si="46"/>
        <v>4206052</v>
      </c>
      <c r="V307" s="54"/>
      <c r="W307" s="54"/>
      <c r="X307" s="46">
        <v>33530</v>
      </c>
      <c r="Y307" s="46"/>
      <c r="Z307" s="46"/>
      <c r="AA307" s="21">
        <f t="shared" si="83"/>
        <v>24379</v>
      </c>
      <c r="AB307" s="21"/>
      <c r="AC307" s="21"/>
      <c r="AD307" s="21"/>
      <c r="AE307" s="21">
        <f t="shared" si="76"/>
        <v>18387.129629629631</v>
      </c>
      <c r="AF307" s="24">
        <f t="shared" si="70"/>
        <v>9.7953242897242223</v>
      </c>
      <c r="AG307" s="24">
        <f t="shared" si="71"/>
        <v>6.545420865343921</v>
      </c>
      <c r="AH307" s="24">
        <f t="shared" si="72"/>
        <v>3.3845619880605304</v>
      </c>
      <c r="AI307" s="23">
        <f t="shared" si="65"/>
        <v>0.15277856391094818</v>
      </c>
      <c r="AJ307" s="23">
        <f t="shared" si="66"/>
        <v>0.29545920669428605</v>
      </c>
      <c r="AK307" s="23">
        <f t="shared" si="77"/>
        <v>9.5877647184101581E-3</v>
      </c>
      <c r="AL307" s="32">
        <f t="shared" si="78"/>
        <v>0.22228727388567934</v>
      </c>
      <c r="AM307" s="43">
        <f t="shared" ref="AM307:AM620" si="84">AVERAGE(X301:X307)</f>
        <v>49562.714285714283</v>
      </c>
      <c r="AN307" s="43">
        <f t="shared" ref="AN307:AN620" si="85">AVERAGE(AA301:AA307)</f>
        <v>33184.857142857145</v>
      </c>
      <c r="AO307" s="44">
        <f t="shared" ref="AO307:AO790" si="86">AM307/AN307</f>
        <v>1.4935340559807828</v>
      </c>
      <c r="AP307" s="27"/>
      <c r="AQ307" s="21"/>
      <c r="AR307" s="21"/>
      <c r="AS307" s="28"/>
      <c r="AT307" s="28"/>
      <c r="AU307" s="28"/>
      <c r="AV307" s="28"/>
      <c r="AW307" s="28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O307" s="29"/>
      <c r="BP307" s="29"/>
      <c r="BQ307" s="29"/>
      <c r="BR307" s="29"/>
      <c r="BT307" s="27"/>
      <c r="BU307" s="27"/>
      <c r="BV307" s="30"/>
      <c r="BW307" s="30"/>
      <c r="BX307" s="27"/>
      <c r="BY307" s="27"/>
      <c r="BZ307" s="27"/>
      <c r="CA307" s="27"/>
      <c r="CB307" s="27"/>
      <c r="CC307" s="27"/>
      <c r="CD307" s="27"/>
      <c r="CE307" s="27"/>
      <c r="CF307" s="33">
        <f t="shared" si="80"/>
        <v>3.2445271012122162E-2</v>
      </c>
      <c r="CG307" s="27"/>
      <c r="CH307" s="27"/>
      <c r="CI307" s="27"/>
      <c r="CJ307" s="27"/>
      <c r="CK307" s="27"/>
      <c r="CL307" s="27"/>
      <c r="CM307" s="27"/>
      <c r="CN307" s="27"/>
      <c r="CO307" s="27"/>
    </row>
    <row r="308" spans="1:93" ht="13">
      <c r="A308" s="18">
        <v>44199</v>
      </c>
      <c r="B308" s="19">
        <f t="shared" si="64"/>
        <v>6877</v>
      </c>
      <c r="C308" s="52"/>
      <c r="D308" s="52"/>
      <c r="E308" s="53">
        <v>765350</v>
      </c>
      <c r="F308" s="21">
        <f t="shared" si="79"/>
        <v>110679</v>
      </c>
      <c r="G308" s="22">
        <f t="shared" si="68"/>
        <v>0.14461226889658327</v>
      </c>
      <c r="H308" s="19">
        <f t="shared" si="50"/>
        <v>6419</v>
      </c>
      <c r="I308" s="53">
        <v>631937</v>
      </c>
      <c r="J308" s="22">
        <f t="shared" si="69"/>
        <v>0.82568367413601618</v>
      </c>
      <c r="K308" s="22">
        <f t="shared" si="74"/>
        <v>0.96527416060891658</v>
      </c>
      <c r="L308" s="19">
        <f t="shared" si="82"/>
        <v>179</v>
      </c>
      <c r="M308" s="53">
        <v>22734</v>
      </c>
      <c r="N308" s="23">
        <f t="shared" ca="1" si="73"/>
        <v>2.9704056967400534E-2</v>
      </c>
      <c r="O308" s="22">
        <f t="shared" si="75"/>
        <v>3.4725839391083459E-2</v>
      </c>
      <c r="P308" s="45"/>
      <c r="Q308" s="45"/>
      <c r="R308" s="45">
        <v>72027</v>
      </c>
      <c r="S308" s="45">
        <f t="shared" si="81"/>
        <v>7470992</v>
      </c>
      <c r="T308" s="45">
        <v>4992303</v>
      </c>
      <c r="U308" s="19">
        <f t="shared" si="46"/>
        <v>4226953</v>
      </c>
      <c r="V308" s="54"/>
      <c r="W308" s="54"/>
      <c r="X308" s="46">
        <v>41503</v>
      </c>
      <c r="Y308" s="46"/>
      <c r="Z308" s="46"/>
      <c r="AA308" s="21">
        <f t="shared" si="83"/>
        <v>27778</v>
      </c>
      <c r="AB308" s="21"/>
      <c r="AC308" s="21"/>
      <c r="AD308" s="21"/>
      <c r="AE308" s="21">
        <f t="shared" si="76"/>
        <v>18490.011111111111</v>
      </c>
      <c r="AF308" s="24">
        <f t="shared" si="70"/>
        <v>9.7615365519043582</v>
      </c>
      <c r="AG308" s="24">
        <f t="shared" si="71"/>
        <v>6.5229019402887571</v>
      </c>
      <c r="AH308" s="24">
        <f t="shared" si="72"/>
        <v>4.0392613058019489</v>
      </c>
      <c r="AI308" s="23">
        <f t="shared" si="65"/>
        <v>0.15330599925525354</v>
      </c>
      <c r="AJ308" s="23">
        <f t="shared" si="66"/>
        <v>0.24757001943984447</v>
      </c>
      <c r="AK308" s="23">
        <f t="shared" si="77"/>
        <v>9.0669015245104304E-3</v>
      </c>
      <c r="AL308" s="32">
        <f t="shared" si="78"/>
        <v>0.22538771369235239</v>
      </c>
      <c r="AM308" s="43">
        <f t="shared" si="84"/>
        <v>49497</v>
      </c>
      <c r="AN308" s="43">
        <f t="shared" si="85"/>
        <v>32949.571428571428</v>
      </c>
      <c r="AO308" s="44">
        <f t="shared" si="86"/>
        <v>1.5022046677390124</v>
      </c>
      <c r="AP308" s="27"/>
      <c r="AQ308" s="21"/>
      <c r="AR308" s="21"/>
      <c r="AS308" s="28"/>
      <c r="AT308" s="28"/>
      <c r="AU308" s="28"/>
      <c r="AV308" s="28"/>
      <c r="AW308" s="28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O308" s="29"/>
      <c r="BP308" s="29"/>
      <c r="BQ308" s="29"/>
      <c r="BR308" s="29"/>
      <c r="BT308" s="27"/>
      <c r="BU308" s="27"/>
      <c r="BV308" s="30"/>
      <c r="BW308" s="30"/>
      <c r="BX308" s="27"/>
      <c r="BY308" s="27"/>
      <c r="BZ308" s="27"/>
      <c r="CA308" s="27"/>
      <c r="CB308" s="27"/>
      <c r="CC308" s="27"/>
      <c r="CD308" s="27"/>
      <c r="CE308" s="27"/>
      <c r="CF308" s="33">
        <f t="shared" si="80"/>
        <v>3.1666777622439697E-2</v>
      </c>
      <c r="CG308" s="27"/>
      <c r="CH308" s="27"/>
      <c r="CI308" s="27"/>
      <c r="CJ308" s="27"/>
      <c r="CK308" s="27"/>
      <c r="CL308" s="27"/>
      <c r="CM308" s="27"/>
      <c r="CN308" s="27"/>
      <c r="CO308" s="27"/>
    </row>
    <row r="309" spans="1:93" ht="13">
      <c r="A309" s="18">
        <v>44200</v>
      </c>
      <c r="B309" s="19">
        <f t="shared" si="64"/>
        <v>6753</v>
      </c>
      <c r="C309" s="52"/>
      <c r="D309" s="52"/>
      <c r="E309" s="53">
        <v>772103</v>
      </c>
      <c r="F309" s="21">
        <f t="shared" si="79"/>
        <v>110089</v>
      </c>
      <c r="G309" s="22">
        <f t="shared" si="68"/>
        <v>0.14258330818556592</v>
      </c>
      <c r="H309" s="19">
        <f t="shared" si="50"/>
        <v>7166</v>
      </c>
      <c r="I309" s="53">
        <v>639103</v>
      </c>
      <c r="J309" s="22">
        <f t="shared" si="69"/>
        <v>0.82774318970396432</v>
      </c>
      <c r="K309" s="22">
        <f t="shared" si="74"/>
        <v>0.9653919705625561</v>
      </c>
      <c r="L309" s="19">
        <f t="shared" si="82"/>
        <v>177</v>
      </c>
      <c r="M309" s="53">
        <v>22911</v>
      </c>
      <c r="N309" s="23">
        <f t="shared" ca="1" si="73"/>
        <v>2.9673502110469718E-2</v>
      </c>
      <c r="O309" s="22">
        <f t="shared" si="75"/>
        <v>3.460802943744392E-2</v>
      </c>
      <c r="P309" s="45"/>
      <c r="Q309" s="45"/>
      <c r="R309" s="45">
        <v>72380</v>
      </c>
      <c r="S309" s="45">
        <f t="shared" si="81"/>
        <v>7516860</v>
      </c>
      <c r="T309" s="45">
        <v>5022974</v>
      </c>
      <c r="U309" s="19">
        <f t="shared" si="46"/>
        <v>4250871</v>
      </c>
      <c r="V309" s="54"/>
      <c r="W309" s="54"/>
      <c r="X309" s="46">
        <v>45868</v>
      </c>
      <c r="Y309" s="46"/>
      <c r="Z309" s="46"/>
      <c r="AA309" s="21">
        <f t="shared" si="83"/>
        <v>30671</v>
      </c>
      <c r="AB309" s="21"/>
      <c r="AC309" s="21"/>
      <c r="AD309" s="21"/>
      <c r="AE309" s="21">
        <f t="shared" si="76"/>
        <v>18603.607407407406</v>
      </c>
      <c r="AF309" s="24">
        <f t="shared" si="70"/>
        <v>9.7355663687357783</v>
      </c>
      <c r="AG309" s="24">
        <f t="shared" si="71"/>
        <v>6.5055750333828515</v>
      </c>
      <c r="AH309" s="24">
        <f t="shared" si="72"/>
        <v>4.5418332592921669</v>
      </c>
      <c r="AI309" s="23">
        <f t="shared" si="65"/>
        <v>0.15371431347245676</v>
      </c>
      <c r="AJ309" s="23">
        <f t="shared" si="66"/>
        <v>0.22017540999641355</v>
      </c>
      <c r="AK309" s="23">
        <f t="shared" si="77"/>
        <v>8.8234141242568755E-3</v>
      </c>
      <c r="AL309" s="32">
        <f t="shared" si="78"/>
        <v>0.22533746932097082</v>
      </c>
      <c r="AM309" s="43">
        <f t="shared" si="84"/>
        <v>51078.714285714283</v>
      </c>
      <c r="AN309" s="43">
        <f t="shared" si="85"/>
        <v>33526.857142857145</v>
      </c>
      <c r="AO309" s="44">
        <f t="shared" si="86"/>
        <v>1.5235163280610853</v>
      </c>
      <c r="AP309" s="27"/>
      <c r="AQ309" s="21"/>
      <c r="AR309" s="21"/>
      <c r="AS309" s="28"/>
      <c r="AT309" s="28"/>
      <c r="AU309" s="28"/>
      <c r="AV309" s="28"/>
      <c r="AW309" s="28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O309" s="29"/>
      <c r="BP309" s="29"/>
      <c r="BQ309" s="29"/>
      <c r="BR309" s="29"/>
      <c r="BT309" s="27"/>
      <c r="BU309" s="27"/>
      <c r="BV309" s="30"/>
      <c r="BW309" s="30"/>
      <c r="BX309" s="27"/>
      <c r="BY309" s="27"/>
      <c r="BZ309" s="27"/>
      <c r="CA309" s="27"/>
      <c r="CB309" s="27"/>
      <c r="CC309" s="27"/>
      <c r="CD309" s="27"/>
      <c r="CE309" s="27"/>
      <c r="CF309" s="33">
        <f t="shared" si="80"/>
        <v>3.064444420347217E-2</v>
      </c>
      <c r="CG309" s="27"/>
      <c r="CH309" s="27"/>
      <c r="CI309" s="27"/>
      <c r="CJ309" s="27"/>
      <c r="CK309" s="27"/>
      <c r="CL309" s="27"/>
      <c r="CM309" s="27"/>
      <c r="CN309" s="27"/>
      <c r="CO309" s="27"/>
    </row>
    <row r="310" spans="1:93" ht="13">
      <c r="A310" s="18">
        <v>44201</v>
      </c>
      <c r="B310" s="19">
        <f t="shared" si="64"/>
        <v>7445</v>
      </c>
      <c r="C310" s="52"/>
      <c r="D310" s="52"/>
      <c r="E310" s="53">
        <v>779548</v>
      </c>
      <c r="F310" s="21">
        <f t="shared" si="79"/>
        <v>110693</v>
      </c>
      <c r="G310" s="22">
        <f t="shared" si="68"/>
        <v>0.14199638765027939</v>
      </c>
      <c r="H310" s="19">
        <f t="shared" si="50"/>
        <v>6643</v>
      </c>
      <c r="I310" s="53">
        <v>645746</v>
      </c>
      <c r="J310" s="22">
        <f t="shared" si="69"/>
        <v>0.82835951089605775</v>
      </c>
      <c r="K310" s="22">
        <f t="shared" si="74"/>
        <v>0.96544991066823149</v>
      </c>
      <c r="L310" s="19">
        <f t="shared" si="82"/>
        <v>198</v>
      </c>
      <c r="M310" s="53">
        <v>23109</v>
      </c>
      <c r="N310" s="23">
        <f t="shared" ca="1" si="73"/>
        <v>2.9644101453662891E-2</v>
      </c>
      <c r="O310" s="22">
        <f t="shared" si="75"/>
        <v>3.4550089331768473E-2</v>
      </c>
      <c r="P310" s="45"/>
      <c r="Q310" s="45"/>
      <c r="R310" s="45">
        <v>70201</v>
      </c>
      <c r="S310" s="45">
        <f t="shared" si="81"/>
        <v>7577380</v>
      </c>
      <c r="T310" s="45">
        <v>5061283</v>
      </c>
      <c r="U310" s="19">
        <f t="shared" si="46"/>
        <v>4281735</v>
      </c>
      <c r="V310" s="54"/>
      <c r="W310" s="54"/>
      <c r="X310" s="46">
        <v>60520</v>
      </c>
      <c r="Y310" s="46"/>
      <c r="Z310" s="46"/>
      <c r="AA310" s="21">
        <f t="shared" si="83"/>
        <v>38309</v>
      </c>
      <c r="AB310" s="21"/>
      <c r="AC310" s="21"/>
      <c r="AD310" s="21"/>
      <c r="AE310" s="21">
        <f t="shared" si="76"/>
        <v>18745.492592592593</v>
      </c>
      <c r="AF310" s="24">
        <f t="shared" si="70"/>
        <v>9.7202224879032464</v>
      </c>
      <c r="AG310" s="24">
        <f t="shared" si="71"/>
        <v>6.4925867297459554</v>
      </c>
      <c r="AH310" s="24">
        <f t="shared" si="72"/>
        <v>5.1456010745466756</v>
      </c>
      <c r="AI310" s="23">
        <f t="shared" si="65"/>
        <v>0.15402181620747152</v>
      </c>
      <c r="AJ310" s="23">
        <f t="shared" si="66"/>
        <v>0.19434075543605941</v>
      </c>
      <c r="AK310" s="23">
        <f t="shared" si="77"/>
        <v>9.6424958846164314E-3</v>
      </c>
      <c r="AL310" s="32">
        <f t="shared" si="78"/>
        <v>0.22774900952248558</v>
      </c>
      <c r="AM310" s="43">
        <f t="shared" si="84"/>
        <v>50418.285714285717</v>
      </c>
      <c r="AN310" s="43">
        <f t="shared" si="85"/>
        <v>32884.571428571428</v>
      </c>
      <c r="AO310" s="44">
        <f t="shared" si="86"/>
        <v>1.5331896851324114</v>
      </c>
      <c r="AP310" s="27"/>
      <c r="AQ310" s="21"/>
      <c r="AR310" s="21"/>
      <c r="AS310" s="28"/>
      <c r="AT310" s="28"/>
      <c r="AU310" s="28"/>
      <c r="AV310" s="28"/>
      <c r="AW310" s="28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O310" s="29"/>
      <c r="BP310" s="29"/>
      <c r="BQ310" s="29"/>
      <c r="BR310" s="29"/>
      <c r="BT310" s="27"/>
      <c r="BU310" s="27"/>
      <c r="BV310" s="30"/>
      <c r="BW310" s="30"/>
      <c r="BX310" s="27"/>
      <c r="BY310" s="27"/>
      <c r="BZ310" s="27"/>
      <c r="CA310" s="27"/>
      <c r="CB310" s="27"/>
      <c r="CC310" s="27"/>
      <c r="CD310" s="27"/>
      <c r="CE310" s="27"/>
      <c r="CF310" s="33">
        <f t="shared" si="80"/>
        <v>3.065875472996216E-2</v>
      </c>
      <c r="CG310" s="27"/>
      <c r="CH310" s="27"/>
      <c r="CI310" s="27"/>
      <c r="CJ310" s="27"/>
      <c r="CK310" s="27"/>
      <c r="CL310" s="27"/>
      <c r="CM310" s="27"/>
      <c r="CN310" s="27"/>
      <c r="CO310" s="27"/>
    </row>
    <row r="311" spans="1:93" ht="13">
      <c r="A311" s="18">
        <v>44202</v>
      </c>
      <c r="B311" s="19">
        <f t="shared" si="64"/>
        <v>8854</v>
      </c>
      <c r="C311" s="52"/>
      <c r="D311" s="52"/>
      <c r="E311" s="53">
        <v>788402</v>
      </c>
      <c r="F311" s="21">
        <f t="shared" si="79"/>
        <v>112593</v>
      </c>
      <c r="G311" s="22">
        <f t="shared" si="68"/>
        <v>0.14281166207087248</v>
      </c>
      <c r="H311" s="19">
        <f t="shared" si="50"/>
        <v>6767</v>
      </c>
      <c r="I311" s="53">
        <v>652513</v>
      </c>
      <c r="J311" s="22">
        <f t="shared" si="69"/>
        <v>0.82763996032480891</v>
      </c>
      <c r="K311" s="22">
        <f t="shared" si="74"/>
        <v>0.96552872187260008</v>
      </c>
      <c r="L311" s="19">
        <f t="shared" si="82"/>
        <v>187</v>
      </c>
      <c r="M311" s="53">
        <v>23296</v>
      </c>
      <c r="N311" s="23">
        <f t="shared" ca="1" si="73"/>
        <v>2.954837760431861E-2</v>
      </c>
      <c r="O311" s="22">
        <f t="shared" si="75"/>
        <v>3.4471278127399904E-2</v>
      </c>
      <c r="P311" s="45"/>
      <c r="Q311" s="45"/>
      <c r="R311" s="45">
        <v>70029</v>
      </c>
      <c r="S311" s="45">
        <f t="shared" si="81"/>
        <v>7645288</v>
      </c>
      <c r="T311" s="45">
        <v>5106017</v>
      </c>
      <c r="U311" s="19">
        <f t="shared" ref="U311:U790" si="87">T311-E311</f>
        <v>4317615</v>
      </c>
      <c r="V311" s="54"/>
      <c r="W311" s="54"/>
      <c r="X311" s="46">
        <v>67908</v>
      </c>
      <c r="Y311" s="46"/>
      <c r="Z311" s="46"/>
      <c r="AA311" s="21">
        <f t="shared" si="83"/>
        <v>44734</v>
      </c>
      <c r="AB311" s="21"/>
      <c r="AC311" s="21"/>
      <c r="AD311" s="21"/>
      <c r="AE311" s="21">
        <f t="shared" si="76"/>
        <v>18911.174074074075</v>
      </c>
      <c r="AF311" s="24">
        <f t="shared" si="70"/>
        <v>9.6971950857557445</v>
      </c>
      <c r="AG311" s="24">
        <f t="shared" si="71"/>
        <v>6.4764130481657833</v>
      </c>
      <c r="AH311" s="24">
        <f t="shared" si="72"/>
        <v>5.0524056923424441</v>
      </c>
      <c r="AI311" s="23">
        <f t="shared" si="65"/>
        <v>0.15440645810619119</v>
      </c>
      <c r="AJ311" s="23">
        <f t="shared" si="66"/>
        <v>0.19792551526802879</v>
      </c>
      <c r="AK311" s="23">
        <f t="shared" si="77"/>
        <v>1.1357863787733404E-2</v>
      </c>
      <c r="AL311" s="32">
        <f t="shared" si="78"/>
        <v>0.23110390089226457</v>
      </c>
      <c r="AM311" s="43">
        <f t="shared" si="84"/>
        <v>49702</v>
      </c>
      <c r="AN311" s="43">
        <f t="shared" si="85"/>
        <v>32933.857142857145</v>
      </c>
      <c r="AO311" s="44">
        <f t="shared" si="86"/>
        <v>1.5091460372955317</v>
      </c>
      <c r="AP311" s="27"/>
      <c r="AQ311" s="21"/>
      <c r="AR311" s="21"/>
      <c r="AS311" s="28"/>
      <c r="AT311" s="28"/>
      <c r="AU311" s="28"/>
      <c r="AV311" s="28"/>
      <c r="AW311" s="28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O311" s="29"/>
      <c r="BP311" s="29"/>
      <c r="BQ311" s="29"/>
      <c r="BR311" s="29"/>
      <c r="BT311" s="27"/>
      <c r="BU311" s="27"/>
      <c r="BV311" s="30"/>
      <c r="BW311" s="30"/>
      <c r="BX311" s="27"/>
      <c r="BY311" s="27"/>
      <c r="BZ311" s="27"/>
      <c r="CA311" s="27"/>
      <c r="CB311" s="27"/>
      <c r="CC311" s="27"/>
      <c r="CD311" s="27"/>
      <c r="CE311" s="27"/>
      <c r="CF311" s="33">
        <f t="shared" si="80"/>
        <v>3.0785630529794265E-2</v>
      </c>
      <c r="CG311" s="27"/>
      <c r="CH311" s="27"/>
      <c r="CI311" s="27"/>
      <c r="CJ311" s="27"/>
      <c r="CK311" s="27"/>
      <c r="CL311" s="27"/>
      <c r="CM311" s="27"/>
      <c r="CN311" s="27"/>
      <c r="CO311" s="27"/>
    </row>
    <row r="312" spans="1:93" ht="13">
      <c r="A312" s="18">
        <v>44203</v>
      </c>
      <c r="B312" s="19">
        <f t="shared" si="64"/>
        <v>9321</v>
      </c>
      <c r="C312" s="52"/>
      <c r="D312" s="52"/>
      <c r="E312" s="53">
        <v>797723</v>
      </c>
      <c r="F312" s="21">
        <f t="shared" si="79"/>
        <v>114766</v>
      </c>
      <c r="G312" s="22">
        <f t="shared" si="68"/>
        <v>0.14386698139579779</v>
      </c>
      <c r="H312" s="19">
        <f t="shared" si="50"/>
        <v>6924</v>
      </c>
      <c r="I312" s="53">
        <v>659437</v>
      </c>
      <c r="J312" s="22">
        <f t="shared" si="69"/>
        <v>0.82664910000087755</v>
      </c>
      <c r="K312" s="22">
        <f t="shared" si="74"/>
        <v>0.96556152144278484</v>
      </c>
      <c r="L312" s="19">
        <f t="shared" si="82"/>
        <v>224</v>
      </c>
      <c r="M312" s="53">
        <v>23520</v>
      </c>
      <c r="N312" s="23">
        <f t="shared" ca="1" si="73"/>
        <v>2.9483918603324714E-2</v>
      </c>
      <c r="O312" s="22">
        <f t="shared" si="75"/>
        <v>3.4438478557215171E-2</v>
      </c>
      <c r="P312" s="45"/>
      <c r="Q312" s="45"/>
      <c r="R312" s="45">
        <v>68753</v>
      </c>
      <c r="S312" s="45">
        <f t="shared" si="81"/>
        <v>7713307</v>
      </c>
      <c r="T312" s="45">
        <v>5150808</v>
      </c>
      <c r="U312" s="19">
        <f t="shared" si="87"/>
        <v>4353085</v>
      </c>
      <c r="V312" s="54"/>
      <c r="W312" s="54"/>
      <c r="X312" s="46">
        <v>68019</v>
      </c>
      <c r="Y312" s="46"/>
      <c r="Z312" s="46"/>
      <c r="AA312" s="21">
        <f t="shared" si="83"/>
        <v>44791</v>
      </c>
      <c r="AB312" s="21"/>
      <c r="AC312" s="21"/>
      <c r="AD312" s="21"/>
      <c r="AE312" s="21">
        <f t="shared" si="76"/>
        <v>19077.066666666666</v>
      </c>
      <c r="AF312" s="24">
        <f t="shared" si="70"/>
        <v>9.6691545812268167</v>
      </c>
      <c r="AG312" s="24">
        <f t="shared" si="71"/>
        <v>6.4568879172344289</v>
      </c>
      <c r="AH312" s="24">
        <f t="shared" si="72"/>
        <v>4.8053856882308761</v>
      </c>
      <c r="AI312" s="23">
        <f t="shared" si="65"/>
        <v>0.15487337132348944</v>
      </c>
      <c r="AJ312" s="23">
        <f t="shared" si="66"/>
        <v>0.20809984148601282</v>
      </c>
      <c r="AK312" s="23">
        <f t="shared" si="77"/>
        <v>1.1822648851727926E-2</v>
      </c>
      <c r="AL312" s="32">
        <f t="shared" si="78"/>
        <v>0.22903601147595384</v>
      </c>
      <c r="AM312" s="43">
        <f t="shared" si="84"/>
        <v>51161.857142857145</v>
      </c>
      <c r="AN312" s="43">
        <f t="shared" si="85"/>
        <v>34009</v>
      </c>
      <c r="AO312" s="44">
        <f t="shared" si="86"/>
        <v>1.5043622906541547</v>
      </c>
      <c r="AP312" s="27"/>
      <c r="AQ312" s="21"/>
      <c r="AR312" s="21"/>
      <c r="AS312" s="28"/>
      <c r="AT312" s="28"/>
      <c r="AU312" s="28"/>
      <c r="AV312" s="28"/>
      <c r="AW312" s="28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O312" s="29"/>
      <c r="BP312" s="29"/>
      <c r="BQ312" s="29"/>
      <c r="BR312" s="29"/>
      <c r="BT312" s="27"/>
      <c r="BU312" s="27"/>
      <c r="BV312" s="30"/>
      <c r="BW312" s="30"/>
      <c r="BX312" s="27"/>
      <c r="BY312" s="27"/>
      <c r="BZ312" s="27"/>
      <c r="CA312" s="27"/>
      <c r="CB312" s="27"/>
      <c r="CC312" s="27"/>
      <c r="CD312" s="27"/>
      <c r="CE312" s="27"/>
      <c r="CF312" s="33">
        <f t="shared" si="80"/>
        <v>3.0704924730506931E-2</v>
      </c>
      <c r="CG312" s="27"/>
      <c r="CH312" s="27"/>
      <c r="CI312" s="27"/>
      <c r="CJ312" s="27"/>
      <c r="CK312" s="27"/>
      <c r="CL312" s="27"/>
      <c r="CM312" s="27"/>
      <c r="CN312" s="27"/>
      <c r="CO312" s="27"/>
    </row>
    <row r="313" spans="1:93" ht="13">
      <c r="A313" s="18">
        <v>44204</v>
      </c>
      <c r="B313" s="19">
        <f t="shared" si="64"/>
        <v>10617</v>
      </c>
      <c r="C313" s="52"/>
      <c r="D313" s="52"/>
      <c r="E313" s="53">
        <v>808340</v>
      </c>
      <c r="F313" s="21">
        <f t="shared" si="79"/>
        <v>117704</v>
      </c>
      <c r="G313" s="22">
        <f t="shared" si="68"/>
        <v>0.14561199495261895</v>
      </c>
      <c r="H313" s="19">
        <f t="shared" si="50"/>
        <v>7446</v>
      </c>
      <c r="I313" s="53">
        <v>666883</v>
      </c>
      <c r="J313" s="22">
        <f t="shared" si="69"/>
        <v>0.82500309275799788</v>
      </c>
      <c r="K313" s="22">
        <f t="shared" si="74"/>
        <v>0.96560706363409954</v>
      </c>
      <c r="L313" s="19">
        <f t="shared" si="82"/>
        <v>233</v>
      </c>
      <c r="M313" s="53">
        <v>23753</v>
      </c>
      <c r="N313" s="23">
        <f t="shared" ca="1" si="73"/>
        <v>2.938491228938318E-2</v>
      </c>
      <c r="O313" s="22">
        <f t="shared" si="75"/>
        <v>3.4392936365900413E-2</v>
      </c>
      <c r="P313" s="45"/>
      <c r="Q313" s="45"/>
      <c r="R313" s="45">
        <v>69121</v>
      </c>
      <c r="S313" s="45">
        <f t="shared" si="81"/>
        <v>7779926</v>
      </c>
      <c r="T313" s="45">
        <v>5193413</v>
      </c>
      <c r="U313" s="19">
        <f t="shared" si="87"/>
        <v>4385073</v>
      </c>
      <c r="V313" s="54"/>
      <c r="W313" s="54"/>
      <c r="X313" s="46">
        <v>66619</v>
      </c>
      <c r="Y313" s="46"/>
      <c r="Z313" s="46"/>
      <c r="AA313" s="21">
        <f t="shared" si="83"/>
        <v>42605</v>
      </c>
      <c r="AB313" s="21"/>
      <c r="AC313" s="21"/>
      <c r="AD313" s="21"/>
      <c r="AE313" s="21">
        <f t="shared" si="76"/>
        <v>19234.862962962961</v>
      </c>
      <c r="AF313" s="24">
        <f t="shared" si="70"/>
        <v>9.6245713437414953</v>
      </c>
      <c r="AG313" s="24">
        <f t="shared" si="71"/>
        <v>6.4247878368013458</v>
      </c>
      <c r="AH313" s="24">
        <f t="shared" si="72"/>
        <v>4.0129038334746161</v>
      </c>
      <c r="AI313" s="23">
        <f t="shared" si="65"/>
        <v>0.15564716305057966</v>
      </c>
      <c r="AJ313" s="23">
        <f t="shared" si="66"/>
        <v>0.24919610374369205</v>
      </c>
      <c r="AK313" s="23">
        <f t="shared" si="77"/>
        <v>1.3309131114434459E-2</v>
      </c>
      <c r="AL313" s="32">
        <f t="shared" si="78"/>
        <v>0.22533531806354559</v>
      </c>
      <c r="AM313" s="43">
        <f t="shared" si="84"/>
        <v>54852.428571428572</v>
      </c>
      <c r="AN313" s="43">
        <f t="shared" si="85"/>
        <v>36181</v>
      </c>
      <c r="AO313" s="44">
        <f t="shared" si="86"/>
        <v>1.5160561778676258</v>
      </c>
      <c r="AP313" s="27"/>
      <c r="AQ313" s="21"/>
      <c r="AR313" s="21"/>
      <c r="AS313" s="28"/>
      <c r="AT313" s="28"/>
      <c r="AU313" s="28"/>
      <c r="AV313" s="28"/>
      <c r="AW313" s="28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O313" s="29"/>
      <c r="BP313" s="29"/>
      <c r="BQ313" s="29"/>
      <c r="BR313" s="29"/>
      <c r="BT313" s="27"/>
      <c r="BU313" s="27"/>
      <c r="BV313" s="30"/>
      <c r="BW313" s="30"/>
      <c r="BX313" s="27"/>
      <c r="BY313" s="27"/>
      <c r="BZ313" s="27"/>
      <c r="CA313" s="27"/>
      <c r="CB313" s="27"/>
      <c r="CC313" s="27"/>
      <c r="CD313" s="27"/>
      <c r="CE313" s="27"/>
      <c r="CF313" s="33">
        <f t="shared" si="80"/>
        <v>3.0089356899533026E-2</v>
      </c>
      <c r="CG313" s="27"/>
      <c r="CH313" s="27"/>
      <c r="CI313" s="27"/>
      <c r="CJ313" s="27"/>
      <c r="CK313" s="27"/>
      <c r="CL313" s="27"/>
      <c r="CM313" s="27"/>
      <c r="CN313" s="27"/>
      <c r="CO313" s="27"/>
    </row>
    <row r="314" spans="1:93" ht="13">
      <c r="A314" s="18">
        <v>44205</v>
      </c>
      <c r="B314" s="19">
        <f t="shared" si="64"/>
        <v>10046</v>
      </c>
      <c r="C314" s="52"/>
      <c r="D314" s="52"/>
      <c r="E314" s="53">
        <v>818386</v>
      </c>
      <c r="F314" s="21">
        <f t="shared" si="79"/>
        <v>120928</v>
      </c>
      <c r="G314" s="22">
        <f t="shared" si="68"/>
        <v>0.14776401355839419</v>
      </c>
      <c r="H314" s="19">
        <f t="shared" si="50"/>
        <v>6628</v>
      </c>
      <c r="I314" s="53">
        <v>673511</v>
      </c>
      <c r="J314" s="22">
        <f t="shared" si="69"/>
        <v>0.82297473319436065</v>
      </c>
      <c r="K314" s="22">
        <f t="shared" si="74"/>
        <v>0.96566531604770467</v>
      </c>
      <c r="L314" s="19">
        <f t="shared" si="82"/>
        <v>194</v>
      </c>
      <c r="M314" s="53">
        <v>23947</v>
      </c>
      <c r="N314" s="23">
        <f t="shared" ca="1" si="73"/>
        <v>2.9261253247245187E-2</v>
      </c>
      <c r="O314" s="22">
        <f t="shared" si="75"/>
        <v>3.4334683952295338E-2</v>
      </c>
      <c r="P314" s="45"/>
      <c r="Q314" s="45"/>
      <c r="R314" s="45">
        <v>69865</v>
      </c>
      <c r="S314" s="45">
        <f t="shared" si="81"/>
        <v>7836984</v>
      </c>
      <c r="T314" s="45">
        <v>5232921</v>
      </c>
      <c r="U314" s="19">
        <f t="shared" si="87"/>
        <v>4414535</v>
      </c>
      <c r="V314" s="54"/>
      <c r="W314" s="54"/>
      <c r="X314" s="46">
        <v>57058</v>
      </c>
      <c r="Y314" s="46"/>
      <c r="Z314" s="46"/>
      <c r="AA314" s="21">
        <f t="shared" si="83"/>
        <v>39508</v>
      </c>
      <c r="AB314" s="21"/>
      <c r="AC314" s="21"/>
      <c r="AD314" s="21"/>
      <c r="AE314" s="21">
        <f t="shared" si="76"/>
        <v>19381.18888888889</v>
      </c>
      <c r="AF314" s="24">
        <f t="shared" si="70"/>
        <v>9.5761462195101092</v>
      </c>
      <c r="AG314" s="24">
        <f t="shared" si="71"/>
        <v>6.3941966260419898</v>
      </c>
      <c r="AH314" s="24">
        <f t="shared" si="72"/>
        <v>3.9327095361337845</v>
      </c>
      <c r="AI314" s="23">
        <f t="shared" si="65"/>
        <v>0.15639181252688508</v>
      </c>
      <c r="AJ314" s="23">
        <f t="shared" si="66"/>
        <v>0.25427761466032195</v>
      </c>
      <c r="AK314" s="23">
        <f t="shared" si="77"/>
        <v>1.2427938738649578E-2</v>
      </c>
      <c r="AL314" s="32">
        <f t="shared" si="78"/>
        <v>0.22322612855631233</v>
      </c>
      <c r="AM314" s="43">
        <f t="shared" si="84"/>
        <v>58213.571428571428</v>
      </c>
      <c r="AN314" s="43">
        <f t="shared" si="85"/>
        <v>38342.285714285717</v>
      </c>
      <c r="AO314" s="44">
        <f t="shared" si="86"/>
        <v>1.5182603317486101</v>
      </c>
      <c r="AP314" s="27"/>
      <c r="AQ314" s="21"/>
      <c r="AR314" s="21"/>
      <c r="AS314" s="28"/>
      <c r="AT314" s="28"/>
      <c r="AU314" s="28"/>
      <c r="AV314" s="28"/>
      <c r="AW314" s="28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O314" s="29"/>
      <c r="BP314" s="29"/>
      <c r="BQ314" s="29"/>
      <c r="BR314" s="29"/>
      <c r="BT314" s="27"/>
      <c r="BU314" s="27"/>
      <c r="BV314" s="30"/>
      <c r="BW314" s="30"/>
      <c r="BX314" s="27"/>
      <c r="BY314" s="27"/>
      <c r="BZ314" s="27"/>
      <c r="CA314" s="27"/>
      <c r="CB314" s="27"/>
      <c r="CC314" s="27"/>
      <c r="CD314" s="27"/>
      <c r="CE314" s="27"/>
      <c r="CF314" s="33">
        <f t="shared" si="80"/>
        <v>3.0500526761552602E-2</v>
      </c>
      <c r="CG314" s="27"/>
      <c r="CH314" s="27"/>
      <c r="CI314" s="27"/>
      <c r="CJ314" s="27"/>
      <c r="CK314" s="27"/>
      <c r="CL314" s="27"/>
      <c r="CM314" s="27"/>
      <c r="CN314" s="27"/>
      <c r="CO314" s="27"/>
    </row>
    <row r="315" spans="1:93" ht="13">
      <c r="A315" s="18">
        <v>44206</v>
      </c>
      <c r="B315" s="19">
        <f t="shared" si="64"/>
        <v>9640</v>
      </c>
      <c r="C315" s="52"/>
      <c r="D315" s="52"/>
      <c r="E315" s="53">
        <v>828026</v>
      </c>
      <c r="F315" s="21">
        <f t="shared" si="79"/>
        <v>122873</v>
      </c>
      <c r="G315" s="22">
        <f t="shared" si="68"/>
        <v>0.14839268332153821</v>
      </c>
      <c r="H315" s="19">
        <f t="shared" ref="H315:H790" si="88">I315-I314</f>
        <v>7513</v>
      </c>
      <c r="I315" s="53">
        <v>681024</v>
      </c>
      <c r="J315" s="22">
        <f t="shared" si="69"/>
        <v>0.8224669273670151</v>
      </c>
      <c r="K315" s="22">
        <f t="shared" si="74"/>
        <v>0.96578189414212234</v>
      </c>
      <c r="L315" s="19">
        <f t="shared" si="82"/>
        <v>182</v>
      </c>
      <c r="M315" s="53">
        <v>24129</v>
      </c>
      <c r="N315" s="23">
        <f t="shared" ca="1" si="73"/>
        <v>2.9140389311446743E-2</v>
      </c>
      <c r="O315" s="22">
        <f t="shared" si="75"/>
        <v>3.421810585787765E-2</v>
      </c>
      <c r="P315" s="45"/>
      <c r="Q315" s="45"/>
      <c r="R315" s="45">
        <v>70381</v>
      </c>
      <c r="S315" s="45">
        <f t="shared" si="81"/>
        <v>7883009</v>
      </c>
      <c r="T315" s="45">
        <v>5264664</v>
      </c>
      <c r="U315" s="19">
        <f t="shared" si="87"/>
        <v>4436638</v>
      </c>
      <c r="V315" s="54"/>
      <c r="W315" s="54"/>
      <c r="X315" s="46">
        <v>46025</v>
      </c>
      <c r="Y315" s="46"/>
      <c r="Z315" s="46"/>
      <c r="AA315" s="21">
        <f t="shared" si="83"/>
        <v>31743</v>
      </c>
      <c r="AB315" s="21"/>
      <c r="AC315" s="21"/>
      <c r="AD315" s="21"/>
      <c r="AE315" s="21">
        <f t="shared" si="76"/>
        <v>19498.755555555555</v>
      </c>
      <c r="AF315" s="24">
        <f t="shared" si="70"/>
        <v>9.5202433256926717</v>
      </c>
      <c r="AG315" s="24">
        <f t="shared" si="71"/>
        <v>6.3580902048969481</v>
      </c>
      <c r="AH315" s="24">
        <f t="shared" si="72"/>
        <v>3.2928423236514521</v>
      </c>
      <c r="AI315" s="23">
        <f t="shared" si="65"/>
        <v>0.15727993277443728</v>
      </c>
      <c r="AJ315" s="23">
        <f t="shared" si="66"/>
        <v>0.30368900229971962</v>
      </c>
      <c r="AK315" s="23">
        <f t="shared" si="77"/>
        <v>1.177928263679975E-2</v>
      </c>
      <c r="AL315" s="32">
        <f t="shared" si="78"/>
        <v>0.23012105257360635</v>
      </c>
      <c r="AM315" s="43">
        <f t="shared" si="84"/>
        <v>58859.571428571428</v>
      </c>
      <c r="AN315" s="43">
        <f t="shared" si="85"/>
        <v>38908.714285714283</v>
      </c>
      <c r="AO315" s="44">
        <f t="shared" si="86"/>
        <v>1.5127606375362113</v>
      </c>
      <c r="AP315" s="27"/>
      <c r="AQ315" s="21"/>
      <c r="AR315" s="21"/>
      <c r="AS315" s="28"/>
      <c r="AT315" s="28"/>
      <c r="AU315" s="28"/>
      <c r="AV315" s="28"/>
      <c r="AW315" s="28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O315" s="29"/>
      <c r="BP315" s="29"/>
      <c r="BQ315" s="29"/>
      <c r="BR315" s="29"/>
      <c r="BT315" s="27"/>
      <c r="BU315" s="27"/>
      <c r="BV315" s="30"/>
      <c r="BW315" s="30"/>
      <c r="BX315" s="27"/>
      <c r="BY315" s="27"/>
      <c r="BZ315" s="27"/>
      <c r="CA315" s="27"/>
      <c r="CB315" s="27"/>
      <c r="CC315" s="27"/>
      <c r="CD315" s="27"/>
      <c r="CE315" s="27"/>
      <c r="CF315" s="33">
        <f t="shared" si="80"/>
        <v>2.970785224144307E-2</v>
      </c>
      <c r="CG315" s="27"/>
      <c r="CH315" s="27"/>
      <c r="CI315" s="27"/>
      <c r="CJ315" s="27"/>
      <c r="CK315" s="27"/>
      <c r="CL315" s="27"/>
      <c r="CM315" s="27"/>
      <c r="CN315" s="27"/>
      <c r="CO315" s="27"/>
    </row>
    <row r="316" spans="1:93" ht="13">
      <c r="A316" s="18">
        <v>44207</v>
      </c>
      <c r="B316" s="19">
        <f t="shared" si="64"/>
        <v>8692</v>
      </c>
      <c r="C316" s="52"/>
      <c r="D316" s="52"/>
      <c r="E316" s="53">
        <v>836718</v>
      </c>
      <c r="F316" s="21">
        <f t="shared" si="79"/>
        <v>123636</v>
      </c>
      <c r="G316" s="22">
        <f t="shared" si="68"/>
        <v>0.14776304561393444</v>
      </c>
      <c r="H316" s="19">
        <f t="shared" si="88"/>
        <v>7715</v>
      </c>
      <c r="I316" s="53">
        <v>688739</v>
      </c>
      <c r="J316" s="22">
        <f t="shared" si="69"/>
        <v>0.82314352027803872</v>
      </c>
      <c r="K316" s="22">
        <f t="shared" si="74"/>
        <v>0.96586227109925649</v>
      </c>
      <c r="L316" s="19">
        <f t="shared" si="82"/>
        <v>214</v>
      </c>
      <c r="M316" s="53">
        <v>24343</v>
      </c>
      <c r="N316" s="23">
        <f t="shared" ca="1" si="73"/>
        <v>2.9093434108026839E-2</v>
      </c>
      <c r="O316" s="22">
        <f t="shared" si="75"/>
        <v>3.4137728900743534E-2</v>
      </c>
      <c r="P316" s="45"/>
      <c r="Q316" s="45"/>
      <c r="R316" s="45">
        <v>68572</v>
      </c>
      <c r="S316" s="45">
        <f t="shared" si="81"/>
        <v>7921070</v>
      </c>
      <c r="T316" s="45">
        <v>5292612</v>
      </c>
      <c r="U316" s="19">
        <f t="shared" si="87"/>
        <v>4455894</v>
      </c>
      <c r="V316" s="54"/>
      <c r="W316" s="54"/>
      <c r="X316" s="46">
        <v>38061</v>
      </c>
      <c r="Y316" s="46"/>
      <c r="Z316" s="46"/>
      <c r="AA316" s="21">
        <f t="shared" si="83"/>
        <v>27948</v>
      </c>
      <c r="AB316" s="21"/>
      <c r="AC316" s="21"/>
      <c r="AD316" s="21"/>
      <c r="AE316" s="21">
        <f t="shared" si="76"/>
        <v>19602.266666666666</v>
      </c>
      <c r="AF316" s="24">
        <f t="shared" si="70"/>
        <v>9.4668335090197662</v>
      </c>
      <c r="AG316" s="24">
        <f t="shared" si="71"/>
        <v>6.3254429807892265</v>
      </c>
      <c r="AH316" s="24">
        <f t="shared" si="72"/>
        <v>3.2153704555913483</v>
      </c>
      <c r="AI316" s="23">
        <f t="shared" si="65"/>
        <v>0.15809169461128078</v>
      </c>
      <c r="AJ316" s="23">
        <f t="shared" si="66"/>
        <v>0.31100615428653211</v>
      </c>
      <c r="AK316" s="23">
        <f t="shared" si="77"/>
        <v>1.0497254917116129E-2</v>
      </c>
      <c r="AL316" s="32">
        <f t="shared" si="78"/>
        <v>0.23963610470334301</v>
      </c>
      <c r="AM316" s="43">
        <f t="shared" si="84"/>
        <v>57744.285714285717</v>
      </c>
      <c r="AN316" s="43">
        <f t="shared" si="85"/>
        <v>38519.714285714283</v>
      </c>
      <c r="AO316" s="44">
        <f t="shared" si="86"/>
        <v>1.4990839570090271</v>
      </c>
      <c r="AP316" s="27"/>
      <c r="AQ316" s="21"/>
      <c r="AR316" s="21"/>
      <c r="AS316" s="28"/>
      <c r="AT316" s="28"/>
      <c r="AU316" s="28"/>
      <c r="AV316" s="28"/>
      <c r="AW316" s="28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O316" s="29"/>
      <c r="BP316" s="29"/>
      <c r="BQ316" s="29"/>
      <c r="BR316" s="29"/>
      <c r="BT316" s="27"/>
      <c r="BU316" s="27"/>
      <c r="BV316" s="30"/>
      <c r="BW316" s="30"/>
      <c r="BX316" s="27"/>
      <c r="BY316" s="27"/>
      <c r="BZ316" s="27"/>
      <c r="CA316" s="27"/>
      <c r="CB316" s="27"/>
      <c r="CC316" s="27"/>
      <c r="CD316" s="27"/>
      <c r="CE316" s="27"/>
      <c r="CF316" s="33">
        <f t="shared" si="80"/>
        <v>2.9272688611901458E-2</v>
      </c>
      <c r="CG316" s="27"/>
      <c r="CH316" s="27"/>
      <c r="CI316" s="27"/>
      <c r="CJ316" s="27"/>
      <c r="CK316" s="27"/>
      <c r="CL316" s="27"/>
      <c r="CM316" s="27"/>
      <c r="CN316" s="27"/>
      <c r="CO316" s="27"/>
    </row>
    <row r="317" spans="1:93" ht="13">
      <c r="A317" s="18">
        <v>44208</v>
      </c>
      <c r="B317" s="19">
        <f t="shared" si="64"/>
        <v>10047</v>
      </c>
      <c r="C317" s="52"/>
      <c r="D317" s="52"/>
      <c r="E317" s="53">
        <v>846765</v>
      </c>
      <c r="F317" s="21">
        <f t="shared" si="79"/>
        <v>126313</v>
      </c>
      <c r="G317" s="22">
        <f t="shared" si="68"/>
        <v>0.14917125766889278</v>
      </c>
      <c r="H317" s="19">
        <f t="shared" si="88"/>
        <v>7068</v>
      </c>
      <c r="I317" s="53">
        <v>695807</v>
      </c>
      <c r="J317" s="22">
        <f t="shared" si="69"/>
        <v>0.82172385490661515</v>
      </c>
      <c r="K317" s="22">
        <f t="shared" si="74"/>
        <v>0.96579230816209827</v>
      </c>
      <c r="L317" s="19">
        <f t="shared" si="82"/>
        <v>302</v>
      </c>
      <c r="M317" s="53">
        <v>24645</v>
      </c>
      <c r="N317" s="23">
        <f t="shared" ca="1" si="73"/>
        <v>2.9104887424492038E-2</v>
      </c>
      <c r="O317" s="22">
        <f t="shared" si="75"/>
        <v>3.420769183790176E-2</v>
      </c>
      <c r="P317" s="45"/>
      <c r="Q317" s="45"/>
      <c r="R317" s="45">
        <v>54827</v>
      </c>
      <c r="S317" s="45">
        <f t="shared" si="81"/>
        <v>7991379</v>
      </c>
      <c r="T317" s="45">
        <v>5333160</v>
      </c>
      <c r="U317" s="19">
        <f t="shared" si="87"/>
        <v>4486395</v>
      </c>
      <c r="V317" s="54"/>
      <c r="W317" s="54"/>
      <c r="X317" s="46">
        <v>70309</v>
      </c>
      <c r="Y317" s="46"/>
      <c r="Z317" s="46"/>
      <c r="AA317" s="21">
        <f t="shared" si="83"/>
        <v>40548</v>
      </c>
      <c r="AB317" s="21"/>
      <c r="AC317" s="21"/>
      <c r="AD317" s="21"/>
      <c r="AE317" s="21">
        <f t="shared" si="76"/>
        <v>19752.444444444445</v>
      </c>
      <c r="AF317" s="24">
        <f t="shared" si="70"/>
        <v>9.4375405218685238</v>
      </c>
      <c r="AG317" s="24">
        <f t="shared" si="71"/>
        <v>6.2982763812864251</v>
      </c>
      <c r="AH317" s="24">
        <f t="shared" si="72"/>
        <v>4.035831591519857</v>
      </c>
      <c r="AI317" s="23">
        <f t="shared" si="65"/>
        <v>0.15877359764192336</v>
      </c>
      <c r="AJ317" s="23">
        <f t="shared" si="66"/>
        <v>0.24778040840485352</v>
      </c>
      <c r="AK317" s="23">
        <f t="shared" si="77"/>
        <v>1.2007629810760615E-2</v>
      </c>
      <c r="AL317" s="32">
        <f t="shared" si="78"/>
        <v>0.24723312380230766</v>
      </c>
      <c r="AM317" s="43">
        <f t="shared" si="84"/>
        <v>59142.714285714283</v>
      </c>
      <c r="AN317" s="43">
        <f t="shared" si="85"/>
        <v>38839.571428571428</v>
      </c>
      <c r="AO317" s="44">
        <f t="shared" si="86"/>
        <v>1.5227437407357003</v>
      </c>
      <c r="AP317" s="27"/>
      <c r="AQ317" s="21"/>
      <c r="AR317" s="21"/>
      <c r="AS317" s="28"/>
      <c r="AT317" s="28"/>
      <c r="AU317" s="28"/>
      <c r="AV317" s="28"/>
      <c r="AW317" s="28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O317" s="29"/>
      <c r="BP317" s="29"/>
      <c r="BQ317" s="29"/>
      <c r="BR317" s="29"/>
      <c r="BT317" s="27"/>
      <c r="BU317" s="27"/>
      <c r="BV317" s="30"/>
      <c r="BW317" s="30"/>
      <c r="BX317" s="27"/>
      <c r="BY317" s="27"/>
      <c r="BZ317" s="27"/>
      <c r="CA317" s="27"/>
      <c r="CB317" s="27"/>
      <c r="CC317" s="27"/>
      <c r="CD317" s="27"/>
      <c r="CE317" s="27"/>
      <c r="CF317" s="33">
        <f t="shared" si="80"/>
        <v>2.9709969300371626E-2</v>
      </c>
      <c r="CG317" s="27"/>
      <c r="CH317" s="27"/>
      <c r="CI317" s="27"/>
      <c r="CJ317" s="27"/>
      <c r="CK317" s="27"/>
      <c r="CL317" s="27"/>
      <c r="CM317" s="27"/>
      <c r="CN317" s="27"/>
      <c r="CO317" s="27"/>
    </row>
    <row r="318" spans="1:93" ht="13">
      <c r="A318" s="18">
        <v>44209</v>
      </c>
      <c r="B318" s="19">
        <f t="shared" si="64"/>
        <v>11278</v>
      </c>
      <c r="C318" s="52"/>
      <c r="D318" s="52"/>
      <c r="E318" s="53">
        <v>858043</v>
      </c>
      <c r="F318" s="21">
        <f t="shared" si="79"/>
        <v>129628</v>
      </c>
      <c r="G318" s="22">
        <f t="shared" si="68"/>
        <v>0.15107401377320251</v>
      </c>
      <c r="H318" s="19">
        <f t="shared" si="88"/>
        <v>7657</v>
      </c>
      <c r="I318" s="53">
        <v>703464</v>
      </c>
      <c r="J318" s="22">
        <f t="shared" si="69"/>
        <v>0.81984702398364651</v>
      </c>
      <c r="K318" s="22">
        <f t="shared" si="74"/>
        <v>0.9657461749140257</v>
      </c>
      <c r="L318" s="19">
        <f t="shared" si="82"/>
        <v>306</v>
      </c>
      <c r="M318" s="53">
        <v>24951</v>
      </c>
      <c r="N318" s="23">
        <f t="shared" ca="1" si="73"/>
        <v>2.9078962243150985E-2</v>
      </c>
      <c r="O318" s="22">
        <f t="shared" si="75"/>
        <v>3.425382508597434E-2</v>
      </c>
      <c r="P318" s="45"/>
      <c r="Q318" s="45"/>
      <c r="R318" s="45">
        <v>59667</v>
      </c>
      <c r="S318" s="45">
        <f t="shared" si="81"/>
        <v>8063068</v>
      </c>
      <c r="T318" s="45">
        <v>5380137</v>
      </c>
      <c r="U318" s="19">
        <f t="shared" si="87"/>
        <v>4522094</v>
      </c>
      <c r="V318" s="54"/>
      <c r="W318" s="54"/>
      <c r="X318" s="46">
        <v>71689</v>
      </c>
      <c r="Y318" s="46"/>
      <c r="Z318" s="46"/>
      <c r="AA318" s="21">
        <f t="shared" si="83"/>
        <v>46977</v>
      </c>
      <c r="AB318" s="21"/>
      <c r="AC318" s="21"/>
      <c r="AD318" s="21"/>
      <c r="AE318" s="21">
        <f t="shared" si="76"/>
        <v>19926.433333333334</v>
      </c>
      <c r="AF318" s="24">
        <f t="shared" si="70"/>
        <v>9.3970442040783499</v>
      </c>
      <c r="AG318" s="24">
        <f t="shared" si="71"/>
        <v>6.2702417011734841</v>
      </c>
      <c r="AH318" s="24">
        <f t="shared" si="72"/>
        <v>4.1653661996807942</v>
      </c>
      <c r="AI318" s="23">
        <f t="shared" si="65"/>
        <v>0.15948348527184344</v>
      </c>
      <c r="AJ318" s="23">
        <f t="shared" si="66"/>
        <v>0.2400749302850331</v>
      </c>
      <c r="AK318" s="23">
        <f t="shared" si="77"/>
        <v>1.3318925557858437E-2</v>
      </c>
      <c r="AL318" s="32">
        <f t="shared" si="78"/>
        <v>0.25405296950240769</v>
      </c>
      <c r="AM318" s="43">
        <f t="shared" si="84"/>
        <v>59682.857142857145</v>
      </c>
      <c r="AN318" s="43">
        <f t="shared" si="85"/>
        <v>39160</v>
      </c>
      <c r="AO318" s="44">
        <f t="shared" si="86"/>
        <v>1.5240770465489568</v>
      </c>
      <c r="AP318" s="27"/>
      <c r="AQ318" s="21">
        <v>66</v>
      </c>
      <c r="AR318" s="21"/>
      <c r="AS318" s="61"/>
      <c r="AT318" s="61">
        <f t="shared" ref="AT318:AU535" si="89">AQ318/270000000</f>
        <v>2.4444444444444445E-7</v>
      </c>
      <c r="AU318" s="28"/>
      <c r="AV318" s="29">
        <f t="shared" ref="AV318:AW495" si="90">AQ318-AQ317</f>
        <v>66</v>
      </c>
      <c r="AW318" s="28"/>
      <c r="AX318" s="29">
        <f t="shared" ref="AX318:AX535" si="91">AV318+AW318</f>
        <v>66</v>
      </c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O318" s="29"/>
      <c r="BP318" s="29"/>
      <c r="BQ318" s="29"/>
      <c r="BR318" s="29"/>
      <c r="BT318" s="27"/>
      <c r="BU318" s="27"/>
      <c r="BV318" s="30"/>
      <c r="BW318" s="30"/>
      <c r="BX318" s="27"/>
      <c r="BY318" s="27"/>
      <c r="BZ318" s="27"/>
      <c r="CA318" s="27"/>
      <c r="CB318" s="27"/>
      <c r="CC318" s="27"/>
      <c r="CD318" s="27"/>
      <c r="CE318" s="27"/>
      <c r="CF318" s="33">
        <f t="shared" si="80"/>
        <v>3.0153525264984007E-2</v>
      </c>
      <c r="CG318" s="27"/>
      <c r="CH318" s="27"/>
      <c r="CI318" s="27"/>
      <c r="CJ318" s="27"/>
      <c r="CK318" s="27"/>
      <c r="CL318" s="27"/>
      <c r="CM318" s="27"/>
      <c r="CN318" s="27"/>
      <c r="CO318" s="27"/>
    </row>
    <row r="319" spans="1:93" ht="13">
      <c r="A319" s="18">
        <v>44210</v>
      </c>
      <c r="B319" s="19">
        <f t="shared" si="64"/>
        <v>11557</v>
      </c>
      <c r="C319" s="52"/>
      <c r="D319" s="52"/>
      <c r="E319" s="53">
        <v>869600</v>
      </c>
      <c r="F319" s="21">
        <f t="shared" si="79"/>
        <v>133149</v>
      </c>
      <c r="G319" s="22">
        <f t="shared" si="68"/>
        <v>0.15311522539098435</v>
      </c>
      <c r="H319" s="19">
        <f t="shared" si="88"/>
        <v>7741</v>
      </c>
      <c r="I319" s="53">
        <v>711205</v>
      </c>
      <c r="J319" s="22">
        <f t="shared" si="69"/>
        <v>0.81785303587856484</v>
      </c>
      <c r="K319" s="22">
        <f t="shared" si="74"/>
        <v>0.96571937576294964</v>
      </c>
      <c r="L319" s="19">
        <f t="shared" si="82"/>
        <v>295</v>
      </c>
      <c r="M319" s="53">
        <v>25246</v>
      </c>
      <c r="N319" s="23">
        <f t="shared" ca="1" si="73"/>
        <v>2.9031738730450781E-2</v>
      </c>
      <c r="O319" s="22">
        <f t="shared" si="75"/>
        <v>3.4280624237050396E-2</v>
      </c>
      <c r="P319" s="45"/>
      <c r="Q319" s="45"/>
      <c r="R319" s="45">
        <v>64032</v>
      </c>
      <c r="S319" s="45">
        <f t="shared" si="81"/>
        <v>8133444</v>
      </c>
      <c r="T319" s="45">
        <v>5426234</v>
      </c>
      <c r="U319" s="19">
        <f t="shared" si="87"/>
        <v>4556634</v>
      </c>
      <c r="V319" s="54"/>
      <c r="W319" s="54"/>
      <c r="X319" s="46">
        <v>70376</v>
      </c>
      <c r="Y319" s="46"/>
      <c r="Z319" s="46"/>
      <c r="AA319" s="21">
        <f t="shared" si="83"/>
        <v>46097</v>
      </c>
      <c r="AB319" s="21"/>
      <c r="AC319" s="21"/>
      <c r="AD319" s="21"/>
      <c r="AE319" s="21">
        <f t="shared" si="76"/>
        <v>20097.162962962964</v>
      </c>
      <c r="AF319" s="24">
        <f t="shared" si="70"/>
        <v>9.3530864765409376</v>
      </c>
      <c r="AG319" s="24">
        <f t="shared" si="71"/>
        <v>6.2399195032198715</v>
      </c>
      <c r="AH319" s="24">
        <f t="shared" si="72"/>
        <v>3.9886648784286578</v>
      </c>
      <c r="AI319" s="23">
        <f t="shared" si="65"/>
        <v>0.16025847761080705</v>
      </c>
      <c r="AJ319" s="23">
        <f t="shared" si="66"/>
        <v>0.25071045838123956</v>
      </c>
      <c r="AK319" s="23">
        <f t="shared" si="77"/>
        <v>1.3469021948783452E-2</v>
      </c>
      <c r="AL319" s="32">
        <f t="shared" si="78"/>
        <v>0.26096664802887165</v>
      </c>
      <c r="AM319" s="43">
        <f t="shared" si="84"/>
        <v>60019.571428571428</v>
      </c>
      <c r="AN319" s="43">
        <f t="shared" si="85"/>
        <v>39346.571428571428</v>
      </c>
      <c r="AO319" s="44">
        <f t="shared" si="86"/>
        <v>1.525407913559359</v>
      </c>
      <c r="AP319" s="27"/>
      <c r="AQ319" s="21">
        <v>7760</v>
      </c>
      <c r="AR319" s="21"/>
      <c r="AS319" s="61"/>
      <c r="AT319" s="61">
        <f t="shared" si="89"/>
        <v>2.8740740740740741E-5</v>
      </c>
      <c r="AU319" s="28"/>
      <c r="AV319" s="29">
        <f t="shared" si="90"/>
        <v>7694</v>
      </c>
      <c r="AW319" s="28"/>
      <c r="AX319" s="29">
        <f t="shared" si="91"/>
        <v>7694</v>
      </c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O319" s="29"/>
      <c r="BP319" s="29"/>
      <c r="BQ319" s="29"/>
      <c r="BR319" s="29"/>
      <c r="BT319" s="27"/>
      <c r="BU319" s="27"/>
      <c r="BV319" s="30"/>
      <c r="BW319" s="30"/>
      <c r="BX319" s="27"/>
      <c r="BY319" s="27"/>
      <c r="BZ319" s="27"/>
      <c r="CA319" s="27"/>
      <c r="CB319" s="27"/>
      <c r="CC319" s="27"/>
      <c r="CD319" s="27"/>
      <c r="CE319" s="27"/>
      <c r="CF319" s="33">
        <f t="shared" si="80"/>
        <v>3.1046469812602388E-2</v>
      </c>
      <c r="CG319" s="27"/>
      <c r="CH319" s="27"/>
      <c r="CI319" s="27"/>
      <c r="CJ319" s="27"/>
      <c r="CK319" s="27"/>
      <c r="CL319" s="27"/>
      <c r="CM319" s="27"/>
      <c r="CN319" s="27"/>
      <c r="CO319" s="27"/>
    </row>
    <row r="320" spans="1:93" ht="13">
      <c r="A320" s="18">
        <v>44211</v>
      </c>
      <c r="B320" s="19">
        <f t="shared" si="64"/>
        <v>12818</v>
      </c>
      <c r="C320" s="52"/>
      <c r="D320" s="52"/>
      <c r="E320" s="53">
        <v>882418</v>
      </c>
      <c r="F320" s="21">
        <f t="shared" si="79"/>
        <v>138238</v>
      </c>
      <c r="G320" s="22">
        <f t="shared" si="68"/>
        <v>0.1566581824033508</v>
      </c>
      <c r="H320" s="19">
        <f t="shared" si="88"/>
        <v>7491</v>
      </c>
      <c r="I320" s="53">
        <v>718696</v>
      </c>
      <c r="J320" s="22">
        <f t="shared" si="69"/>
        <v>0.81446208032927703</v>
      </c>
      <c r="K320" s="22">
        <f t="shared" si="74"/>
        <v>0.96575559676422373</v>
      </c>
      <c r="L320" s="19">
        <f t="shared" si="82"/>
        <v>238</v>
      </c>
      <c r="M320" s="53">
        <v>25484</v>
      </c>
      <c r="N320" s="23">
        <f t="shared" ca="1" si="73"/>
        <v>2.8879737267372151E-2</v>
      </c>
      <c r="O320" s="22">
        <f t="shared" si="75"/>
        <v>3.4244403235776294E-2</v>
      </c>
      <c r="P320" s="45"/>
      <c r="Q320" s="45"/>
      <c r="R320" s="45">
        <v>66573</v>
      </c>
      <c r="S320" s="45">
        <f t="shared" si="81"/>
        <v>8206401</v>
      </c>
      <c r="T320" s="45">
        <v>5475700</v>
      </c>
      <c r="U320" s="19">
        <f t="shared" si="87"/>
        <v>4593282</v>
      </c>
      <c r="V320" s="54"/>
      <c r="W320" s="54"/>
      <c r="X320" s="46">
        <v>72957</v>
      </c>
      <c r="Y320" s="46"/>
      <c r="Z320" s="46"/>
      <c r="AA320" s="21">
        <f t="shared" si="83"/>
        <v>49466</v>
      </c>
      <c r="AB320" s="21"/>
      <c r="AC320" s="21"/>
      <c r="AD320" s="21"/>
      <c r="AE320" s="21">
        <f t="shared" si="76"/>
        <v>20280.370370370369</v>
      </c>
      <c r="AF320" s="24">
        <f t="shared" si="70"/>
        <v>9.2999020872194365</v>
      </c>
      <c r="AG320" s="24">
        <f t="shared" si="71"/>
        <v>6.2053357932408453</v>
      </c>
      <c r="AH320" s="24">
        <f t="shared" si="72"/>
        <v>3.859104384459354</v>
      </c>
      <c r="AI320" s="23">
        <f t="shared" si="65"/>
        <v>0.16115163358109466</v>
      </c>
      <c r="AJ320" s="23">
        <f t="shared" si="66"/>
        <v>0.25912748150244613</v>
      </c>
      <c r="AK320" s="23">
        <f t="shared" si="77"/>
        <v>1.4740110395584177E-2</v>
      </c>
      <c r="AL320" s="32">
        <f t="shared" si="78"/>
        <v>0.26242086954057398</v>
      </c>
      <c r="AM320" s="43">
        <f t="shared" si="84"/>
        <v>60925</v>
      </c>
      <c r="AN320" s="43">
        <f t="shared" si="85"/>
        <v>40326.714285714283</v>
      </c>
      <c r="AO320" s="44">
        <f t="shared" si="86"/>
        <v>1.510785122942254</v>
      </c>
      <c r="AP320" s="27"/>
      <c r="AQ320" s="21">
        <v>18958</v>
      </c>
      <c r="AR320" s="21"/>
      <c r="AS320" s="61"/>
      <c r="AT320" s="61">
        <f t="shared" si="89"/>
        <v>7.0214814814814811E-5</v>
      </c>
      <c r="AU320" s="28"/>
      <c r="AV320" s="29">
        <f t="shared" si="90"/>
        <v>11198</v>
      </c>
      <c r="AW320" s="28"/>
      <c r="AX320" s="29">
        <f t="shared" si="91"/>
        <v>11198</v>
      </c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O320" s="29"/>
      <c r="BP320" s="29"/>
      <c r="BQ320" s="29"/>
      <c r="BR320" s="29"/>
      <c r="BT320" s="27"/>
      <c r="BU320" s="27"/>
      <c r="BV320" s="30"/>
      <c r="BW320" s="30"/>
      <c r="BX320" s="27"/>
      <c r="BY320" s="27"/>
      <c r="BZ320" s="27"/>
      <c r="CA320" s="27"/>
      <c r="CB320" s="27"/>
      <c r="CC320" s="27"/>
      <c r="CD320" s="27"/>
      <c r="CE320" s="27"/>
      <c r="CF320" s="33">
        <f t="shared" si="80"/>
        <v>3.1312028582770941E-2</v>
      </c>
      <c r="CG320" s="27"/>
      <c r="CH320" s="27"/>
      <c r="CI320" s="27"/>
      <c r="CJ320" s="27"/>
      <c r="CK320" s="27"/>
      <c r="CL320" s="27"/>
      <c r="CM320" s="27"/>
      <c r="CN320" s="27"/>
      <c r="CO320" s="27"/>
    </row>
    <row r="321" spans="1:93" ht="13">
      <c r="A321" s="18">
        <v>44212</v>
      </c>
      <c r="B321" s="19">
        <f t="shared" si="64"/>
        <v>14224</v>
      </c>
      <c r="C321" s="52"/>
      <c r="D321" s="52"/>
      <c r="E321" s="53">
        <v>896642</v>
      </c>
      <c r="F321" s="21">
        <f t="shared" si="79"/>
        <v>143517</v>
      </c>
      <c r="G321" s="22">
        <f t="shared" si="68"/>
        <v>0.16006053698131473</v>
      </c>
      <c r="H321" s="19">
        <f t="shared" si="88"/>
        <v>8662</v>
      </c>
      <c r="I321" s="53">
        <v>727358</v>
      </c>
      <c r="J321" s="22">
        <f t="shared" si="69"/>
        <v>0.81120224125124629</v>
      </c>
      <c r="K321" s="22">
        <f t="shared" si="74"/>
        <v>0.96578655601659746</v>
      </c>
      <c r="L321" s="19">
        <f t="shared" si="82"/>
        <v>283</v>
      </c>
      <c r="M321" s="53">
        <v>25767</v>
      </c>
      <c r="N321" s="23">
        <f t="shared" ca="1" si="73"/>
        <v>2.8737221767438956E-2</v>
      </c>
      <c r="O321" s="22">
        <f t="shared" si="75"/>
        <v>3.4213443983402488E-2</v>
      </c>
      <c r="P321" s="45"/>
      <c r="Q321" s="45"/>
      <c r="R321" s="45">
        <v>69414</v>
      </c>
      <c r="S321" s="45">
        <f t="shared" si="81"/>
        <v>8269701</v>
      </c>
      <c r="T321" s="45">
        <v>5521058</v>
      </c>
      <c r="U321" s="19">
        <f t="shared" si="87"/>
        <v>4624416</v>
      </c>
      <c r="V321" s="54"/>
      <c r="W321" s="54"/>
      <c r="X321" s="46">
        <v>63300</v>
      </c>
      <c r="Y321" s="46"/>
      <c r="Z321" s="46"/>
      <c r="AA321" s="21">
        <f t="shared" si="83"/>
        <v>45358</v>
      </c>
      <c r="AB321" s="21"/>
      <c r="AC321" s="21"/>
      <c r="AD321" s="21"/>
      <c r="AE321" s="21">
        <f t="shared" si="76"/>
        <v>20448.362962962961</v>
      </c>
      <c r="AF321" s="24">
        <f t="shared" si="70"/>
        <v>9.2229685872399472</v>
      </c>
      <c r="AG321" s="24">
        <f t="shared" si="71"/>
        <v>6.1574831426589434</v>
      </c>
      <c r="AH321" s="24">
        <f t="shared" si="72"/>
        <v>3.1888357705286841</v>
      </c>
      <c r="AI321" s="23">
        <f t="shared" si="65"/>
        <v>0.16240401749085048</v>
      </c>
      <c r="AJ321" s="23">
        <f t="shared" si="66"/>
        <v>0.31359407381277832</v>
      </c>
      <c r="AK321" s="23">
        <f t="shared" si="77"/>
        <v>1.6119344800310059E-2</v>
      </c>
      <c r="AL321" s="32">
        <f t="shared" si="78"/>
        <v>0.27159302692816262</v>
      </c>
      <c r="AM321" s="43">
        <f t="shared" si="84"/>
        <v>61816.714285714283</v>
      </c>
      <c r="AN321" s="43">
        <f t="shared" si="85"/>
        <v>41162.428571428572</v>
      </c>
      <c r="AO321" s="44">
        <f t="shared" si="86"/>
        <v>1.5017751972152136</v>
      </c>
      <c r="AP321" s="27"/>
      <c r="AQ321" s="21">
        <v>24414</v>
      </c>
      <c r="AR321" s="21"/>
      <c r="AS321" s="61"/>
      <c r="AT321" s="61">
        <f t="shared" si="89"/>
        <v>9.0422222222222228E-5</v>
      </c>
      <c r="AU321" s="28"/>
      <c r="AV321" s="29">
        <f t="shared" si="90"/>
        <v>5456</v>
      </c>
      <c r="AW321" s="28"/>
      <c r="AX321" s="29">
        <f t="shared" si="91"/>
        <v>5456</v>
      </c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O321" s="29"/>
      <c r="BP321" s="29"/>
      <c r="BQ321" s="29"/>
      <c r="BR321" s="29"/>
      <c r="BT321" s="27"/>
      <c r="BU321" s="27"/>
      <c r="BV321" s="30"/>
      <c r="BW321" s="30"/>
      <c r="BX321" s="27"/>
      <c r="BY321" s="27"/>
      <c r="BZ321" s="27"/>
      <c r="CA321" s="27"/>
      <c r="CB321" s="27"/>
      <c r="CC321" s="27"/>
      <c r="CD321" s="27"/>
      <c r="CE321" s="27"/>
      <c r="CF321" s="33">
        <f t="shared" si="80"/>
        <v>3.1539670070699133E-2</v>
      </c>
      <c r="CG321" s="27"/>
      <c r="CH321" s="27"/>
      <c r="CI321" s="27"/>
      <c r="CJ321" s="27"/>
      <c r="CK321" s="27"/>
      <c r="CL321" s="27"/>
      <c r="CM321" s="27"/>
      <c r="CN321" s="27"/>
      <c r="CO321" s="27"/>
    </row>
    <row r="322" spans="1:93" ht="13">
      <c r="A322" s="18">
        <v>44213</v>
      </c>
      <c r="B322" s="19">
        <f t="shared" si="64"/>
        <v>11287</v>
      </c>
      <c r="C322" s="52"/>
      <c r="D322" s="52"/>
      <c r="E322" s="53">
        <v>907929</v>
      </c>
      <c r="F322" s="21">
        <f t="shared" si="79"/>
        <v>145482</v>
      </c>
      <c r="G322" s="22">
        <f t="shared" si="68"/>
        <v>0.16023499634883345</v>
      </c>
      <c r="H322" s="19">
        <f t="shared" si="88"/>
        <v>9102</v>
      </c>
      <c r="I322" s="53">
        <v>736460</v>
      </c>
      <c r="J322" s="22">
        <f t="shared" si="69"/>
        <v>0.81114272151236499</v>
      </c>
      <c r="K322" s="22">
        <f t="shared" si="74"/>
        <v>0.96591631942941603</v>
      </c>
      <c r="L322" s="19">
        <f t="shared" si="82"/>
        <v>220</v>
      </c>
      <c r="M322" s="53">
        <v>25987</v>
      </c>
      <c r="N322" s="23">
        <f t="shared" ca="1" si="73"/>
        <v>2.8622282138801601E-2</v>
      </c>
      <c r="O322" s="22">
        <f t="shared" si="75"/>
        <v>3.4083680570583925E-2</v>
      </c>
      <c r="P322" s="45"/>
      <c r="Q322" s="45"/>
      <c r="R322" s="45">
        <v>73243</v>
      </c>
      <c r="S322" s="45">
        <f t="shared" si="81"/>
        <v>8315839</v>
      </c>
      <c r="T322" s="45">
        <v>5555428</v>
      </c>
      <c r="U322" s="19">
        <f t="shared" si="87"/>
        <v>4647499</v>
      </c>
      <c r="V322" s="54"/>
      <c r="W322" s="54"/>
      <c r="X322" s="46">
        <v>46138</v>
      </c>
      <c r="Y322" s="46"/>
      <c r="Z322" s="46"/>
      <c r="AA322" s="21">
        <f t="shared" si="83"/>
        <v>34370</v>
      </c>
      <c r="AB322" s="21"/>
      <c r="AC322" s="21"/>
      <c r="AD322" s="21"/>
      <c r="AE322" s="21">
        <f t="shared" si="76"/>
        <v>20575.659259259261</v>
      </c>
      <c r="AF322" s="24">
        <f t="shared" si="70"/>
        <v>9.1591291830088029</v>
      </c>
      <c r="AG322" s="24">
        <f t="shared" si="71"/>
        <v>6.118791227067315</v>
      </c>
      <c r="AH322" s="24">
        <f t="shared" si="72"/>
        <v>3.0450961282891824</v>
      </c>
      <c r="AI322" s="23">
        <f t="shared" si="65"/>
        <v>0.16343097237512574</v>
      </c>
      <c r="AJ322" s="23">
        <f t="shared" si="66"/>
        <v>0.32839685772475996</v>
      </c>
      <c r="AK322" s="23">
        <f t="shared" si="77"/>
        <v>1.258807863115937E-2</v>
      </c>
      <c r="AL322" s="32">
        <f t="shared" si="78"/>
        <v>0.27480362080587695</v>
      </c>
      <c r="AM322" s="43">
        <f t="shared" si="84"/>
        <v>61832.857142857145</v>
      </c>
      <c r="AN322" s="43">
        <f t="shared" si="85"/>
        <v>41537.714285714283</v>
      </c>
      <c r="AO322" s="44">
        <f t="shared" si="86"/>
        <v>1.4885955620365658</v>
      </c>
      <c r="AP322" s="27"/>
      <c r="AQ322" s="21">
        <v>24540</v>
      </c>
      <c r="AR322" s="21"/>
      <c r="AS322" s="61"/>
      <c r="AT322" s="61">
        <f t="shared" si="89"/>
        <v>9.0888888888888888E-5</v>
      </c>
      <c r="AU322" s="28"/>
      <c r="AV322" s="29">
        <f t="shared" si="90"/>
        <v>126</v>
      </c>
      <c r="AW322" s="28"/>
      <c r="AX322" s="29">
        <f t="shared" si="91"/>
        <v>126</v>
      </c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O322" s="29"/>
      <c r="BP322" s="29"/>
      <c r="BQ322" s="29"/>
      <c r="BR322" s="29"/>
      <c r="BT322" s="27"/>
      <c r="BU322" s="27"/>
      <c r="BV322" s="30"/>
      <c r="BW322" s="30"/>
      <c r="BX322" s="27"/>
      <c r="BY322" s="27"/>
      <c r="BZ322" s="27"/>
      <c r="CA322" s="27"/>
      <c r="CB322" s="27"/>
      <c r="CC322" s="27"/>
      <c r="CD322" s="27"/>
      <c r="CE322" s="27"/>
      <c r="CF322" s="33">
        <f t="shared" si="80"/>
        <v>3.1122336710580446E-2</v>
      </c>
      <c r="CG322" s="27"/>
      <c r="CH322" s="27"/>
      <c r="CI322" s="27"/>
      <c r="CJ322" s="27"/>
      <c r="CK322" s="27"/>
      <c r="CL322" s="27"/>
      <c r="CM322" s="27"/>
      <c r="CN322" s="27"/>
      <c r="CO322" s="27"/>
    </row>
    <row r="323" spans="1:93" ht="13">
      <c r="A323" s="18">
        <v>44214</v>
      </c>
      <c r="B323" s="19">
        <f t="shared" si="64"/>
        <v>9086</v>
      </c>
      <c r="C323" s="52"/>
      <c r="D323" s="52"/>
      <c r="E323" s="53">
        <v>917015</v>
      </c>
      <c r="F323" s="21">
        <f t="shared" si="79"/>
        <v>144798</v>
      </c>
      <c r="G323" s="22">
        <f t="shared" si="68"/>
        <v>0.15790145199369693</v>
      </c>
      <c r="H323" s="19">
        <f t="shared" si="88"/>
        <v>9475</v>
      </c>
      <c r="I323" s="53">
        <v>745935</v>
      </c>
      <c r="J323" s="22">
        <f t="shared" si="69"/>
        <v>0.81343816622410758</v>
      </c>
      <c r="K323" s="22">
        <f t="shared" si="74"/>
        <v>0.9659655252344872</v>
      </c>
      <c r="L323" s="19">
        <f t="shared" si="82"/>
        <v>295</v>
      </c>
      <c r="M323" s="53">
        <v>26282</v>
      </c>
      <c r="N323" s="23">
        <f t="shared" ca="1" si="73"/>
        <v>2.8660381782195495E-2</v>
      </c>
      <c r="O323" s="22">
        <f t="shared" si="75"/>
        <v>3.4034474765512801E-2</v>
      </c>
      <c r="P323" s="45"/>
      <c r="Q323" s="45"/>
      <c r="R323" s="45">
        <v>77579</v>
      </c>
      <c r="S323" s="45">
        <f t="shared" si="81"/>
        <v>8363327</v>
      </c>
      <c r="T323" s="45">
        <v>5587809</v>
      </c>
      <c r="U323" s="19">
        <f t="shared" si="87"/>
        <v>4670794</v>
      </c>
      <c r="V323" s="54"/>
      <c r="W323" s="54"/>
      <c r="X323" s="46">
        <v>47488</v>
      </c>
      <c r="Y323" s="46"/>
      <c r="Z323" s="46"/>
      <c r="AA323" s="21">
        <f t="shared" si="83"/>
        <v>32381</v>
      </c>
      <c r="AB323" s="21"/>
      <c r="AC323" s="21"/>
      <c r="AD323" s="21"/>
      <c r="AE323" s="21">
        <f t="shared" si="76"/>
        <v>20695.588888888888</v>
      </c>
      <c r="AF323" s="24">
        <f t="shared" si="70"/>
        <v>9.1201637923043783</v>
      </c>
      <c r="AG323" s="24">
        <f t="shared" si="71"/>
        <v>6.0934761154397696</v>
      </c>
      <c r="AH323" s="24">
        <f t="shared" si="72"/>
        <v>3.5638344706141316</v>
      </c>
      <c r="AI323" s="23">
        <f t="shared" si="65"/>
        <v>0.1641099400498478</v>
      </c>
      <c r="AJ323" s="23">
        <f t="shared" si="66"/>
        <v>0.28059664618140268</v>
      </c>
      <c r="AK323" s="23">
        <f t="shared" si="77"/>
        <v>1.0007390445728686E-2</v>
      </c>
      <c r="AL323" s="32">
        <f t="shared" si="78"/>
        <v>0.2720115719333191</v>
      </c>
      <c r="AM323" s="43">
        <f t="shared" si="84"/>
        <v>63179.571428571428</v>
      </c>
      <c r="AN323" s="43">
        <f t="shared" si="85"/>
        <v>42171</v>
      </c>
      <c r="AO323" s="44">
        <f t="shared" si="86"/>
        <v>1.498175794469456</v>
      </c>
      <c r="AP323" s="27"/>
      <c r="AQ323" s="21">
        <v>41918</v>
      </c>
      <c r="AR323" s="21"/>
      <c r="AS323" s="61"/>
      <c r="AT323" s="61">
        <f t="shared" si="89"/>
        <v>1.5525185185185186E-4</v>
      </c>
      <c r="AU323" s="28"/>
      <c r="AV323" s="29">
        <f t="shared" si="90"/>
        <v>17378</v>
      </c>
      <c r="AW323" s="28"/>
      <c r="AX323" s="29">
        <f t="shared" si="91"/>
        <v>17378</v>
      </c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O323" s="29"/>
      <c r="BP323" s="29"/>
      <c r="BQ323" s="29"/>
      <c r="BR323" s="29"/>
      <c r="BT323" s="27"/>
      <c r="BU323" s="27"/>
      <c r="BV323" s="30"/>
      <c r="BW323" s="30"/>
      <c r="BX323" s="27"/>
      <c r="BY323" s="27"/>
      <c r="BZ323" s="27"/>
      <c r="CA323" s="27"/>
      <c r="CB323" s="27"/>
      <c r="CC323" s="27"/>
      <c r="CD323" s="27"/>
      <c r="CE323" s="27"/>
      <c r="CF323" s="33">
        <f t="shared" si="80"/>
        <v>3.155421596525386E-2</v>
      </c>
      <c r="CG323" s="27"/>
      <c r="CH323" s="27"/>
      <c r="CI323" s="27"/>
      <c r="CJ323" s="27"/>
      <c r="CK323" s="27"/>
      <c r="CL323" s="27"/>
      <c r="CM323" s="27"/>
      <c r="CN323" s="27"/>
      <c r="CO323" s="27"/>
    </row>
    <row r="324" spans="1:93" ht="13">
      <c r="A324" s="18">
        <v>44215</v>
      </c>
      <c r="B324" s="19">
        <f t="shared" si="64"/>
        <v>10365</v>
      </c>
      <c r="C324" s="52"/>
      <c r="D324" s="52"/>
      <c r="E324" s="53">
        <v>927380</v>
      </c>
      <c r="F324" s="21">
        <f t="shared" si="79"/>
        <v>146842</v>
      </c>
      <c r="G324" s="22">
        <f t="shared" si="68"/>
        <v>0.15834070176195303</v>
      </c>
      <c r="H324" s="19">
        <f t="shared" si="88"/>
        <v>8013</v>
      </c>
      <c r="I324" s="53">
        <v>753948</v>
      </c>
      <c r="J324" s="22">
        <f t="shared" si="69"/>
        <v>0.81298712501887038</v>
      </c>
      <c r="K324" s="22">
        <f t="shared" si="74"/>
        <v>0.96593375338548537</v>
      </c>
      <c r="L324" s="19">
        <f t="shared" si="82"/>
        <v>308</v>
      </c>
      <c r="M324" s="53">
        <v>26590</v>
      </c>
      <c r="N324" s="23">
        <f t="shared" ca="1" si="73"/>
        <v>2.8672173219176606E-2</v>
      </c>
      <c r="O324" s="22">
        <f t="shared" si="75"/>
        <v>3.4066246614514607E-2</v>
      </c>
      <c r="P324" s="45"/>
      <c r="Q324" s="45"/>
      <c r="R324" s="45">
        <v>76971</v>
      </c>
      <c r="S324" s="45">
        <f t="shared" si="81"/>
        <v>8433961</v>
      </c>
      <c r="T324" s="45">
        <v>5631280</v>
      </c>
      <c r="U324" s="19">
        <f t="shared" si="87"/>
        <v>4703900</v>
      </c>
      <c r="V324" s="54"/>
      <c r="W324" s="54"/>
      <c r="X324" s="46">
        <v>70634</v>
      </c>
      <c r="Y324" s="46"/>
      <c r="Z324" s="46"/>
      <c r="AA324" s="21">
        <f t="shared" si="83"/>
        <v>43471</v>
      </c>
      <c r="AB324" s="21"/>
      <c r="AC324" s="21"/>
      <c r="AD324" s="21"/>
      <c r="AE324" s="21">
        <f t="shared" si="76"/>
        <v>20856.592592592591</v>
      </c>
      <c r="AF324" s="24">
        <f t="shared" si="70"/>
        <v>9.094396040458065</v>
      </c>
      <c r="AG324" s="24">
        <f t="shared" si="71"/>
        <v>6.0722465440272595</v>
      </c>
      <c r="AH324" s="24">
        <f t="shared" si="72"/>
        <v>4.1940183309213701</v>
      </c>
      <c r="AI324" s="23">
        <f t="shared" si="65"/>
        <v>0.16468369535878166</v>
      </c>
      <c r="AJ324" s="23">
        <f t="shared" si="66"/>
        <v>0.23843481861470867</v>
      </c>
      <c r="AK324" s="23">
        <f t="shared" si="77"/>
        <v>1.1302977595786329E-2</v>
      </c>
      <c r="AL324" s="32">
        <f t="shared" si="78"/>
        <v>0.2704112437944452</v>
      </c>
      <c r="AM324" s="43">
        <f t="shared" si="84"/>
        <v>63226</v>
      </c>
      <c r="AN324" s="43">
        <f t="shared" si="85"/>
        <v>42588.571428571428</v>
      </c>
      <c r="AO324" s="44">
        <f t="shared" si="86"/>
        <v>1.4845766805313296</v>
      </c>
      <c r="AP324" s="27"/>
      <c r="AQ324" s="21">
        <v>58225</v>
      </c>
      <c r="AR324" s="21"/>
      <c r="AS324" s="61"/>
      <c r="AT324" s="61">
        <f t="shared" si="89"/>
        <v>2.1564814814814816E-4</v>
      </c>
      <c r="AU324" s="28"/>
      <c r="AV324" s="29">
        <f t="shared" si="90"/>
        <v>16307</v>
      </c>
      <c r="AW324" s="28"/>
      <c r="AX324" s="29">
        <f t="shared" si="91"/>
        <v>16307</v>
      </c>
      <c r="AY324" s="29">
        <f t="shared" ref="AY324:AZ535" si="92">AVERAGE(AV318:AV324)</f>
        <v>8317.8571428571431</v>
      </c>
      <c r="BA324" s="29">
        <f t="shared" ref="BA324:BA535" si="93">AY324+AZ324</f>
        <v>8317.8571428571431</v>
      </c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O324" s="29"/>
      <c r="BP324" s="29"/>
      <c r="BQ324" s="29"/>
      <c r="BR324" s="29"/>
      <c r="BT324" s="27"/>
      <c r="BU324" s="27"/>
      <c r="BV324" s="30"/>
      <c r="BW324" s="30"/>
      <c r="BX324" s="27"/>
      <c r="BY324" s="27"/>
      <c r="BZ324" s="27"/>
      <c r="CA324" s="27"/>
      <c r="CB324" s="27"/>
      <c r="CC324" s="27"/>
      <c r="CD324" s="27"/>
      <c r="CE324" s="27"/>
      <c r="CF324" s="33">
        <f t="shared" si="80"/>
        <v>3.2171309217944213E-2</v>
      </c>
      <c r="CG324" s="27"/>
      <c r="CH324" s="27"/>
      <c r="CI324" s="27"/>
      <c r="CJ324" s="27"/>
      <c r="CK324" s="27"/>
      <c r="CL324" s="27"/>
      <c r="CM324" s="27"/>
      <c r="CN324" s="27"/>
      <c r="CO324" s="27"/>
    </row>
    <row r="325" spans="1:93" ht="13">
      <c r="A325" s="18">
        <v>44216</v>
      </c>
      <c r="B325" s="19">
        <f t="shared" si="64"/>
        <v>12568</v>
      </c>
      <c r="C325" s="52"/>
      <c r="D325" s="52"/>
      <c r="E325" s="53">
        <v>939948</v>
      </c>
      <c r="F325" s="21">
        <f t="shared" si="79"/>
        <v>149388</v>
      </c>
      <c r="G325" s="22">
        <f t="shared" si="68"/>
        <v>0.1589321962491542</v>
      </c>
      <c r="H325" s="19">
        <f t="shared" si="88"/>
        <v>9755</v>
      </c>
      <c r="I325" s="53">
        <v>763703</v>
      </c>
      <c r="J325" s="22">
        <f t="shared" si="69"/>
        <v>0.81249494652895693</v>
      </c>
      <c r="K325" s="22">
        <f t="shared" si="74"/>
        <v>0.96602787897186804</v>
      </c>
      <c r="L325" s="19">
        <f t="shared" si="82"/>
        <v>267</v>
      </c>
      <c r="M325" s="53">
        <v>26857</v>
      </c>
      <c r="N325" s="23">
        <f t="shared" ca="1" si="73"/>
        <v>2.8572857221888872E-2</v>
      </c>
      <c r="O325" s="22">
        <f t="shared" si="75"/>
        <v>3.3972121028131956E-2</v>
      </c>
      <c r="P325" s="45"/>
      <c r="Q325" s="45"/>
      <c r="R325" s="45">
        <v>79418</v>
      </c>
      <c r="S325" s="45">
        <f t="shared" si="81"/>
        <v>8492766</v>
      </c>
      <c r="T325" s="45">
        <v>5675028</v>
      </c>
      <c r="U325" s="19">
        <f t="shared" si="87"/>
        <v>4735080</v>
      </c>
      <c r="V325" s="54"/>
      <c r="W325" s="54"/>
      <c r="X325" s="46">
        <v>58805</v>
      </c>
      <c r="Y325" s="46"/>
      <c r="Z325" s="46"/>
      <c r="AA325" s="21">
        <f t="shared" si="83"/>
        <v>43748</v>
      </c>
      <c r="AB325" s="21"/>
      <c r="AC325" s="21"/>
      <c r="AD325" s="21">
        <f>0.15*60815</f>
        <v>9122.25</v>
      </c>
      <c r="AE325" s="21">
        <f t="shared" si="76"/>
        <v>21018.62222222222</v>
      </c>
      <c r="AF325" s="24">
        <f t="shared" si="70"/>
        <v>9.0353572750833031</v>
      </c>
      <c r="AG325" s="24">
        <f t="shared" si="71"/>
        <v>6.0375978245605078</v>
      </c>
      <c r="AH325" s="24">
        <f t="shared" si="72"/>
        <v>3.4809038828771484</v>
      </c>
      <c r="AI325" s="23">
        <f t="shared" si="65"/>
        <v>0.16562878632493092</v>
      </c>
      <c r="AJ325" s="23">
        <f t="shared" si="66"/>
        <v>0.28728170430648259</v>
      </c>
      <c r="AK325" s="23">
        <f t="shared" si="77"/>
        <v>1.3552157691561172E-2</v>
      </c>
      <c r="AL325" s="32">
        <f t="shared" si="78"/>
        <v>0.27774669284583114</v>
      </c>
      <c r="AM325" s="43">
        <f t="shared" si="84"/>
        <v>61385.428571428572</v>
      </c>
      <c r="AN325" s="43">
        <f t="shared" si="85"/>
        <v>42127.285714285717</v>
      </c>
      <c r="AO325" s="44">
        <f t="shared" si="86"/>
        <v>1.4571417913737617</v>
      </c>
      <c r="AP325" s="27"/>
      <c r="AQ325" s="21">
        <v>81244</v>
      </c>
      <c r="AR325" s="21"/>
      <c r="AS325" s="61"/>
      <c r="AT325" s="61">
        <f t="shared" si="89"/>
        <v>3.009037037037037E-4</v>
      </c>
      <c r="AU325" s="28"/>
      <c r="AV325" s="29">
        <f t="shared" si="90"/>
        <v>23019</v>
      </c>
      <c r="AW325" s="28"/>
      <c r="AX325" s="29">
        <f t="shared" si="91"/>
        <v>23019</v>
      </c>
      <c r="AY325" s="29">
        <f t="shared" si="92"/>
        <v>11596.857142857143</v>
      </c>
      <c r="BA325" s="29">
        <f t="shared" si="93"/>
        <v>11596.857142857143</v>
      </c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O325" s="29"/>
      <c r="BP325" s="29"/>
      <c r="BQ325" s="29"/>
      <c r="BR325" s="29"/>
      <c r="BT325" s="27"/>
      <c r="BU325" s="27"/>
      <c r="BV325" s="30"/>
      <c r="BW325" s="30"/>
      <c r="BX325" s="27"/>
      <c r="BY325" s="27"/>
      <c r="BZ325" s="27"/>
      <c r="CA325" s="27"/>
      <c r="CB325" s="27"/>
      <c r="CC325" s="27"/>
      <c r="CD325" s="27"/>
      <c r="CE325" s="27"/>
      <c r="CF325" s="33">
        <f t="shared" si="80"/>
        <v>3.2026261354438347E-2</v>
      </c>
      <c r="CG325" s="27"/>
      <c r="CH325" s="27"/>
      <c r="CI325" s="27"/>
      <c r="CJ325" s="27"/>
      <c r="CK325" s="27"/>
      <c r="CL325" s="27"/>
      <c r="CM325" s="27"/>
      <c r="CN325" s="27"/>
      <c r="CO325" s="27"/>
    </row>
    <row r="326" spans="1:93" ht="13">
      <c r="A326" s="18">
        <v>44217</v>
      </c>
      <c r="B326" s="19">
        <f t="shared" si="64"/>
        <v>11703</v>
      </c>
      <c r="C326" s="52"/>
      <c r="D326" s="52"/>
      <c r="E326" s="53">
        <v>951651</v>
      </c>
      <c r="F326" s="21">
        <f t="shared" si="79"/>
        <v>151658</v>
      </c>
      <c r="G326" s="22">
        <f t="shared" si="68"/>
        <v>0.15936304380492428</v>
      </c>
      <c r="H326" s="19">
        <f t="shared" si="88"/>
        <v>9087</v>
      </c>
      <c r="I326" s="53">
        <v>772790</v>
      </c>
      <c r="J326" s="22">
        <f t="shared" si="69"/>
        <v>0.81205189717659099</v>
      </c>
      <c r="K326" s="22">
        <f t="shared" si="74"/>
        <v>0.96599595246458403</v>
      </c>
      <c r="L326" s="19">
        <f t="shared" si="82"/>
        <v>346</v>
      </c>
      <c r="M326" s="53">
        <v>27203</v>
      </c>
      <c r="N326" s="23">
        <f t="shared" ca="1" si="73"/>
        <v>2.8585059018484717E-2</v>
      </c>
      <c r="O326" s="22">
        <f t="shared" si="75"/>
        <v>3.4004047535415936E-2</v>
      </c>
      <c r="P326" s="45"/>
      <c r="Q326" s="45"/>
      <c r="R326" s="45">
        <v>79200</v>
      </c>
      <c r="S326" s="45">
        <f t="shared" si="81"/>
        <v>8560220</v>
      </c>
      <c r="T326" s="45">
        <v>5718753</v>
      </c>
      <c r="U326" s="19">
        <f t="shared" si="87"/>
        <v>4767102</v>
      </c>
      <c r="V326" s="54"/>
      <c r="W326" s="54"/>
      <c r="X326" s="46">
        <v>67454</v>
      </c>
      <c r="Y326" s="46"/>
      <c r="Z326" s="46"/>
      <c r="AA326" s="21">
        <f t="shared" si="83"/>
        <v>43725</v>
      </c>
      <c r="AB326" s="21"/>
      <c r="AC326" s="21"/>
      <c r="AD326" s="21"/>
      <c r="AE326" s="21">
        <f t="shared" si="76"/>
        <v>21180.566666666666</v>
      </c>
      <c r="AF326" s="24">
        <f t="shared" si="70"/>
        <v>8.9951253137967591</v>
      </c>
      <c r="AG326" s="24">
        <f t="shared" si="71"/>
        <v>6.009296475283481</v>
      </c>
      <c r="AH326" s="24">
        <f t="shared" si="72"/>
        <v>3.7362214816713664</v>
      </c>
      <c r="AI326" s="23">
        <f t="shared" si="65"/>
        <v>0.1664088307363511</v>
      </c>
      <c r="AJ326" s="23">
        <f t="shared" si="66"/>
        <v>0.2676500857632933</v>
      </c>
      <c r="AK326" s="23">
        <f t="shared" si="77"/>
        <v>1.2450688761505955E-2</v>
      </c>
      <c r="AL326" s="32">
        <f t="shared" si="78"/>
        <v>0.28049801893210358</v>
      </c>
      <c r="AM326" s="43">
        <f t="shared" si="84"/>
        <v>60968</v>
      </c>
      <c r="AN326" s="43">
        <f t="shared" si="85"/>
        <v>41788.428571428572</v>
      </c>
      <c r="AO326" s="44">
        <f t="shared" si="86"/>
        <v>1.4589684772613061</v>
      </c>
      <c r="AP326" s="27"/>
      <c r="AQ326" s="21">
        <v>109836</v>
      </c>
      <c r="AR326" s="21"/>
      <c r="AS326" s="61"/>
      <c r="AT326" s="61">
        <f t="shared" si="89"/>
        <v>4.0680000000000002E-4</v>
      </c>
      <c r="AU326" s="28"/>
      <c r="AV326" s="29">
        <f t="shared" si="90"/>
        <v>28592</v>
      </c>
      <c r="AW326" s="28"/>
      <c r="AX326" s="29">
        <f t="shared" si="91"/>
        <v>28592</v>
      </c>
      <c r="AY326" s="29">
        <f t="shared" si="92"/>
        <v>14582.285714285714</v>
      </c>
      <c r="BA326" s="29">
        <f t="shared" si="93"/>
        <v>14582.285714285714</v>
      </c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O326" s="29"/>
      <c r="BP326" s="29"/>
      <c r="BQ326" s="29"/>
      <c r="BR326" s="29"/>
      <c r="BT326" s="27"/>
      <c r="BU326" s="27"/>
      <c r="BV326" s="30"/>
      <c r="BW326" s="30"/>
      <c r="BX326" s="27"/>
      <c r="BY326" s="27"/>
      <c r="BZ326" s="27"/>
      <c r="CA326" s="27"/>
      <c r="CB326" s="27"/>
      <c r="CC326" s="27"/>
      <c r="CD326" s="27"/>
      <c r="CE326" s="27"/>
      <c r="CF326" s="33">
        <f t="shared" si="80"/>
        <v>3.2491420606424182E-2</v>
      </c>
      <c r="CG326" s="27"/>
      <c r="CH326" s="27"/>
      <c r="CI326" s="27"/>
      <c r="CJ326" s="27"/>
      <c r="CK326" s="27"/>
      <c r="CL326" s="27"/>
      <c r="CM326" s="27"/>
      <c r="CN326" s="27"/>
      <c r="CO326" s="27"/>
    </row>
    <row r="327" spans="1:93" ht="13">
      <c r="A327" s="18">
        <v>44218</v>
      </c>
      <c r="B327" s="19">
        <f t="shared" si="64"/>
        <v>13632</v>
      </c>
      <c r="C327" s="52"/>
      <c r="D327" s="52"/>
      <c r="E327" s="53">
        <v>965283</v>
      </c>
      <c r="F327" s="21">
        <f t="shared" si="79"/>
        <v>156683</v>
      </c>
      <c r="G327" s="22">
        <f t="shared" si="68"/>
        <v>0.16231820098354577</v>
      </c>
      <c r="H327" s="19">
        <f t="shared" si="88"/>
        <v>8357</v>
      </c>
      <c r="I327" s="53">
        <v>781147</v>
      </c>
      <c r="J327" s="22">
        <f t="shared" si="69"/>
        <v>0.80924143489525868</v>
      </c>
      <c r="K327" s="22">
        <f t="shared" si="74"/>
        <v>0.96604872619342075</v>
      </c>
      <c r="L327" s="19">
        <f t="shared" si="82"/>
        <v>250</v>
      </c>
      <c r="M327" s="53">
        <v>27453</v>
      </c>
      <c r="N327" s="23">
        <f t="shared" ca="1" si="73"/>
        <v>2.8440364121195546E-2</v>
      </c>
      <c r="O327" s="22">
        <f t="shared" si="75"/>
        <v>3.3951273806579273E-2</v>
      </c>
      <c r="P327" s="45"/>
      <c r="Q327" s="45"/>
      <c r="R327" s="45">
        <v>79349</v>
      </c>
      <c r="S327" s="45">
        <f t="shared" si="81"/>
        <v>8638162</v>
      </c>
      <c r="T327" s="45">
        <v>5770517</v>
      </c>
      <c r="U327" s="19">
        <f t="shared" si="87"/>
        <v>4805234</v>
      </c>
      <c r="V327" s="54"/>
      <c r="W327" s="54"/>
      <c r="X327" s="46">
        <v>77942</v>
      </c>
      <c r="Y327" s="46"/>
      <c r="Z327" s="46"/>
      <c r="AA327" s="21">
        <f t="shared" si="83"/>
        <v>51764</v>
      </c>
      <c r="AB327" s="21"/>
      <c r="AC327" s="21"/>
      <c r="AD327" s="21">
        <v>20154</v>
      </c>
      <c r="AE327" s="21">
        <f t="shared" si="76"/>
        <v>21372.285185185185</v>
      </c>
      <c r="AF327" s="24">
        <f t="shared" si="70"/>
        <v>8.9488388379366466</v>
      </c>
      <c r="AG327" s="24">
        <f t="shared" si="71"/>
        <v>5.97805721223724</v>
      </c>
      <c r="AH327" s="24">
        <f t="shared" si="72"/>
        <v>3.7972417840375585</v>
      </c>
      <c r="AI327" s="23">
        <f t="shared" si="65"/>
        <v>0.16727842583255539</v>
      </c>
      <c r="AJ327" s="23">
        <f t="shared" si="66"/>
        <v>0.26334904566880457</v>
      </c>
      <c r="AK327" s="23">
        <f t="shared" si="77"/>
        <v>1.4324579073630984E-2</v>
      </c>
      <c r="AL327" s="32">
        <f t="shared" si="78"/>
        <v>0.28107266541617343</v>
      </c>
      <c r="AM327" s="43">
        <f t="shared" si="84"/>
        <v>61680.142857142855</v>
      </c>
      <c r="AN327" s="43">
        <f t="shared" si="85"/>
        <v>42116.714285714283</v>
      </c>
      <c r="AO327" s="44">
        <f t="shared" si="86"/>
        <v>1.4645050997737581</v>
      </c>
      <c r="AP327" s="27"/>
      <c r="AQ327" s="21">
        <v>134834</v>
      </c>
      <c r="AR327" s="21"/>
      <c r="AS327" s="61"/>
      <c r="AT327" s="61">
        <f t="shared" si="89"/>
        <v>4.993851851851852E-4</v>
      </c>
      <c r="AU327" s="28"/>
      <c r="AV327" s="29">
        <f t="shared" si="90"/>
        <v>24998</v>
      </c>
      <c r="AW327" s="28"/>
      <c r="AX327" s="29">
        <f t="shared" si="91"/>
        <v>24998</v>
      </c>
      <c r="AY327" s="29">
        <f t="shared" si="92"/>
        <v>16553.714285714286</v>
      </c>
      <c r="BA327" s="29">
        <f t="shared" si="93"/>
        <v>16553.714285714286</v>
      </c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O327" s="29"/>
      <c r="BP327" s="29"/>
      <c r="BQ327" s="29"/>
      <c r="BR327" s="29"/>
      <c r="BT327" s="27"/>
      <c r="BU327" s="27"/>
      <c r="BV327" s="30"/>
      <c r="BW327" s="30"/>
      <c r="BX327" s="27"/>
      <c r="BY327" s="27"/>
      <c r="BZ327" s="27"/>
      <c r="CA327" s="27"/>
      <c r="CB327" s="27"/>
      <c r="CC327" s="27"/>
      <c r="CD327" s="27"/>
      <c r="CE327" s="27"/>
      <c r="CF327" s="33">
        <f t="shared" si="80"/>
        <v>3.23811524189596E-2</v>
      </c>
      <c r="CG327" s="27"/>
      <c r="CH327" s="27"/>
      <c r="CI327" s="27"/>
      <c r="CJ327" s="27"/>
      <c r="CK327" s="27"/>
      <c r="CL327" s="27"/>
      <c r="CM327" s="27"/>
      <c r="CN327" s="27"/>
      <c r="CO327" s="27"/>
    </row>
    <row r="328" spans="1:93" ht="13">
      <c r="A328" s="18">
        <v>44219</v>
      </c>
      <c r="B328" s="19">
        <f t="shared" si="64"/>
        <v>12191</v>
      </c>
      <c r="C328" s="52"/>
      <c r="D328" s="52"/>
      <c r="E328" s="53">
        <v>977474</v>
      </c>
      <c r="F328" s="21">
        <f t="shared" si="79"/>
        <v>158751</v>
      </c>
      <c r="G328" s="22">
        <f t="shared" si="68"/>
        <v>0.16240943493126159</v>
      </c>
      <c r="H328" s="19">
        <f t="shared" si="88"/>
        <v>9912</v>
      </c>
      <c r="I328" s="53">
        <v>791059</v>
      </c>
      <c r="J328" s="22">
        <f t="shared" si="69"/>
        <v>0.80928904502830767</v>
      </c>
      <c r="K328" s="22">
        <f t="shared" si="74"/>
        <v>0.96621079412695132</v>
      </c>
      <c r="L328" s="19">
        <f t="shared" si="82"/>
        <v>211</v>
      </c>
      <c r="M328" s="53">
        <v>27664</v>
      </c>
      <c r="N328" s="23">
        <f t="shared" ca="1" si="73"/>
        <v>2.8301520040430742E-2</v>
      </c>
      <c r="O328" s="22">
        <f t="shared" si="75"/>
        <v>3.3789205873048636E-2</v>
      </c>
      <c r="P328" s="45"/>
      <c r="Q328" s="45"/>
      <c r="R328" s="45">
        <v>83190</v>
      </c>
      <c r="S328" s="45">
        <f t="shared" si="81"/>
        <v>8706505</v>
      </c>
      <c r="T328" s="45">
        <v>5813504</v>
      </c>
      <c r="U328" s="19">
        <f t="shared" si="87"/>
        <v>4836030</v>
      </c>
      <c r="V328" s="54"/>
      <c r="W328" s="54"/>
      <c r="X328" s="46">
        <v>68343</v>
      </c>
      <c r="Y328" s="46"/>
      <c r="Z328" s="46"/>
      <c r="AA328" s="21">
        <f t="shared" si="83"/>
        <v>42987</v>
      </c>
      <c r="AB328" s="21"/>
      <c r="AC328" s="21"/>
      <c r="AD328" s="21">
        <v>27000</v>
      </c>
      <c r="AE328" s="21">
        <f t="shared" si="76"/>
        <v>21531.496296296296</v>
      </c>
      <c r="AF328" s="24">
        <f t="shared" si="70"/>
        <v>8.9071474023861512</v>
      </c>
      <c r="AG328" s="24">
        <f t="shared" si="71"/>
        <v>5.9474768638347415</v>
      </c>
      <c r="AH328" s="24">
        <f t="shared" si="72"/>
        <v>3.5261258305307193</v>
      </c>
      <c r="AI328" s="23">
        <f t="shared" si="65"/>
        <v>0.16813852712580915</v>
      </c>
      <c r="AJ328" s="23">
        <f t="shared" si="66"/>
        <v>0.2835973666457301</v>
      </c>
      <c r="AK328" s="23">
        <f t="shared" si="77"/>
        <v>1.2629456853585944E-2</v>
      </c>
      <c r="AL328" s="32">
        <f t="shared" si="78"/>
        <v>0.27639974559405839</v>
      </c>
      <c r="AM328" s="43">
        <f t="shared" si="84"/>
        <v>62400.571428571428</v>
      </c>
      <c r="AN328" s="43">
        <f t="shared" si="85"/>
        <v>41778</v>
      </c>
      <c r="AO328" s="44">
        <f t="shared" si="86"/>
        <v>1.4936227542862615</v>
      </c>
      <c r="AP328" s="27"/>
      <c r="AQ328" s="21">
        <v>150201</v>
      </c>
      <c r="AR328" s="21"/>
      <c r="AS328" s="61"/>
      <c r="AT328" s="61">
        <f t="shared" si="89"/>
        <v>5.5630000000000002E-4</v>
      </c>
      <c r="AU328" s="28"/>
      <c r="AV328" s="29">
        <f t="shared" si="90"/>
        <v>15367</v>
      </c>
      <c r="AW328" s="28"/>
      <c r="AX328" s="29">
        <f t="shared" si="91"/>
        <v>15367</v>
      </c>
      <c r="AY328" s="29">
        <f t="shared" si="92"/>
        <v>17969.571428571428</v>
      </c>
      <c r="BA328" s="29">
        <f t="shared" si="93"/>
        <v>17969.571428571428</v>
      </c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O328" s="29"/>
      <c r="BP328" s="29"/>
      <c r="BQ328" s="29"/>
      <c r="BR328" s="29"/>
      <c r="BT328" s="27"/>
      <c r="BU328" s="27"/>
      <c r="BV328" s="30"/>
      <c r="BW328" s="30"/>
      <c r="BX328" s="27"/>
      <c r="BY328" s="27"/>
      <c r="BZ328" s="27"/>
      <c r="CA328" s="27"/>
      <c r="CB328" s="27"/>
      <c r="CC328" s="27"/>
      <c r="CD328" s="27"/>
      <c r="CE328" s="27"/>
      <c r="CF328" s="33">
        <f t="shared" si="80"/>
        <v>3.1621124987239256E-2</v>
      </c>
      <c r="CG328" s="27"/>
      <c r="CH328" s="27"/>
      <c r="CI328" s="27"/>
      <c r="CJ328" s="27"/>
      <c r="CK328" s="27"/>
      <c r="CL328" s="27"/>
      <c r="CM328" s="27"/>
      <c r="CN328" s="27"/>
      <c r="CO328" s="27"/>
    </row>
    <row r="329" spans="1:93" ht="13">
      <c r="A329" s="18">
        <v>44220</v>
      </c>
      <c r="B329" s="19">
        <f t="shared" si="64"/>
        <v>11788</v>
      </c>
      <c r="C329" s="52"/>
      <c r="D329" s="52"/>
      <c r="E329" s="53">
        <v>989262</v>
      </c>
      <c r="F329" s="21">
        <f t="shared" si="79"/>
        <v>162617</v>
      </c>
      <c r="G329" s="22">
        <f t="shared" si="68"/>
        <v>0.16438213536959875</v>
      </c>
      <c r="H329" s="19">
        <f t="shared" si="88"/>
        <v>7751</v>
      </c>
      <c r="I329" s="53">
        <v>798810</v>
      </c>
      <c r="J329" s="22">
        <f t="shared" si="69"/>
        <v>0.80748072805788562</v>
      </c>
      <c r="K329" s="22">
        <f t="shared" si="74"/>
        <v>0.96632774649335562</v>
      </c>
      <c r="L329" s="19">
        <f t="shared" si="82"/>
        <v>171</v>
      </c>
      <c r="M329" s="53">
        <v>27835</v>
      </c>
      <c r="N329" s="23">
        <f t="shared" ca="1" si="73"/>
        <v>2.8137136572515674E-2</v>
      </c>
      <c r="O329" s="22">
        <f t="shared" si="75"/>
        <v>3.367225350664433E-2</v>
      </c>
      <c r="P329" s="45"/>
      <c r="Q329" s="45"/>
      <c r="R329" s="45">
        <v>80114</v>
      </c>
      <c r="S329" s="45">
        <f t="shared" si="81"/>
        <v>8754507</v>
      </c>
      <c r="T329" s="45">
        <v>5848960</v>
      </c>
      <c r="U329" s="19">
        <f t="shared" si="87"/>
        <v>4859698</v>
      </c>
      <c r="V329" s="54"/>
      <c r="W329" s="54"/>
      <c r="X329" s="46">
        <v>48002</v>
      </c>
      <c r="Y329" s="46"/>
      <c r="Z329" s="46"/>
      <c r="AA329" s="21">
        <f t="shared" si="83"/>
        <v>35456</v>
      </c>
      <c r="AB329" s="46"/>
      <c r="AC329" s="46"/>
      <c r="AD329" s="47"/>
      <c r="AE329" s="21">
        <f t="shared" si="76"/>
        <v>21662.814814814814</v>
      </c>
      <c r="AF329" s="24">
        <f t="shared" si="70"/>
        <v>8.8495332884513918</v>
      </c>
      <c r="AG329" s="24">
        <f t="shared" si="71"/>
        <v>5.9124478651762624</v>
      </c>
      <c r="AH329" s="24">
        <f t="shared" si="72"/>
        <v>3.0078045469969461</v>
      </c>
      <c r="AI329" s="23">
        <f t="shared" si="65"/>
        <v>0.16913468377284166</v>
      </c>
      <c r="AJ329" s="23">
        <f t="shared" si="66"/>
        <v>0.33246841155234658</v>
      </c>
      <c r="AK329" s="23">
        <f t="shared" si="77"/>
        <v>1.2059655806701763E-2</v>
      </c>
      <c r="AL329" s="32">
        <f t="shared" si="78"/>
        <v>0.27708392952046113</v>
      </c>
      <c r="AM329" s="43">
        <f t="shared" si="84"/>
        <v>62666.857142857145</v>
      </c>
      <c r="AN329" s="43">
        <f t="shared" si="85"/>
        <v>41933.142857142855</v>
      </c>
      <c r="AO329" s="44">
        <f t="shared" si="86"/>
        <v>1.4944469427524087</v>
      </c>
      <c r="AP329" s="27"/>
      <c r="AQ329" s="21">
        <v>152009</v>
      </c>
      <c r="AR329" s="46"/>
      <c r="AS329" s="61"/>
      <c r="AT329" s="61">
        <f t="shared" si="89"/>
        <v>5.6299629629629627E-4</v>
      </c>
      <c r="AU329" s="28"/>
      <c r="AV329" s="29">
        <f t="shared" si="90"/>
        <v>1808</v>
      </c>
      <c r="AW329" s="28"/>
      <c r="AX329" s="29">
        <f t="shared" si="91"/>
        <v>1808</v>
      </c>
      <c r="AY329" s="29">
        <f t="shared" si="92"/>
        <v>18209.857142857141</v>
      </c>
      <c r="BA329" s="29">
        <f t="shared" si="93"/>
        <v>18209.857142857141</v>
      </c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O329" s="29"/>
      <c r="BP329" s="29"/>
      <c r="BQ329" s="29"/>
      <c r="BR329" s="29"/>
      <c r="BT329" s="27"/>
      <c r="BU329" s="27"/>
      <c r="BV329" s="30"/>
      <c r="BW329" s="30"/>
      <c r="BX329" s="27"/>
      <c r="BY329" s="27"/>
      <c r="BZ329" s="27"/>
      <c r="CA329" s="27"/>
      <c r="CB329" s="27"/>
      <c r="CC329" s="27"/>
      <c r="CD329" s="27"/>
      <c r="CE329" s="27"/>
      <c r="CF329" s="33">
        <f t="shared" si="80"/>
        <v>3.1463841203538623E-2</v>
      </c>
      <c r="CG329" s="27"/>
      <c r="CH329" s="27"/>
      <c r="CI329" s="27"/>
      <c r="CJ329" s="27"/>
      <c r="CK329" s="27"/>
      <c r="CL329" s="27"/>
      <c r="CM329" s="27"/>
      <c r="CN329" s="27"/>
      <c r="CO329" s="27"/>
    </row>
    <row r="330" spans="1:93" ht="13">
      <c r="A330" s="18">
        <v>44221</v>
      </c>
      <c r="B330" s="19">
        <f t="shared" si="64"/>
        <v>9994</v>
      </c>
      <c r="C330" s="52"/>
      <c r="D330" s="52"/>
      <c r="E330" s="53">
        <v>999256</v>
      </c>
      <c r="F330" s="21">
        <f t="shared" si="79"/>
        <v>161636</v>
      </c>
      <c r="G330" s="22">
        <f t="shared" si="68"/>
        <v>0.16175634672196115</v>
      </c>
      <c r="H330" s="19">
        <f t="shared" si="88"/>
        <v>10678</v>
      </c>
      <c r="I330" s="53">
        <v>809488</v>
      </c>
      <c r="J330" s="22">
        <f t="shared" si="69"/>
        <v>0.81009070748636991</v>
      </c>
      <c r="K330" s="22">
        <f t="shared" si="74"/>
        <v>0.9664143645089659</v>
      </c>
      <c r="L330" s="19">
        <f t="shared" si="82"/>
        <v>297</v>
      </c>
      <c r="M330" s="53">
        <v>28132</v>
      </c>
      <c r="N330" s="23">
        <f t="shared" ca="1" si="73"/>
        <v>2.8152945791669003E-2</v>
      </c>
      <c r="O330" s="22">
        <f t="shared" si="75"/>
        <v>3.3585635491034119E-2</v>
      </c>
      <c r="P330" s="45"/>
      <c r="Q330" s="45"/>
      <c r="R330" s="45">
        <v>84621</v>
      </c>
      <c r="S330" s="45">
        <f t="shared" si="81"/>
        <v>8806413</v>
      </c>
      <c r="T330" s="45">
        <v>5883540</v>
      </c>
      <c r="U330" s="19">
        <f t="shared" si="87"/>
        <v>4884284</v>
      </c>
      <c r="V330" s="54"/>
      <c r="W330" s="54"/>
      <c r="X330" s="46">
        <v>51906</v>
      </c>
      <c r="Y330" s="46"/>
      <c r="Z330" s="46"/>
      <c r="AA330" s="21">
        <f t="shared" si="83"/>
        <v>34580</v>
      </c>
      <c r="AB330" s="46"/>
      <c r="AC330" s="46"/>
      <c r="AD330" s="47"/>
      <c r="AE330" s="21">
        <f t="shared" si="76"/>
        <v>21790.888888888891</v>
      </c>
      <c r="AF330" s="24">
        <f t="shared" si="70"/>
        <v>8.8129698495680788</v>
      </c>
      <c r="AG330" s="24">
        <f t="shared" si="71"/>
        <v>5.887920612936024</v>
      </c>
      <c r="AH330" s="24">
        <f t="shared" si="72"/>
        <v>3.4600760456273765</v>
      </c>
      <c r="AI330" s="23">
        <f t="shared" si="65"/>
        <v>0.1698392464400684</v>
      </c>
      <c r="AJ330" s="23">
        <f t="shared" si="66"/>
        <v>0.28901098901098898</v>
      </c>
      <c r="AK330" s="23">
        <f t="shared" si="77"/>
        <v>1.0102480434910065E-2</v>
      </c>
      <c r="AL330" s="32">
        <f t="shared" si="78"/>
        <v>0.2780939434824215</v>
      </c>
      <c r="AM330" s="43">
        <f t="shared" si="84"/>
        <v>63298</v>
      </c>
      <c r="AN330" s="43">
        <f t="shared" si="85"/>
        <v>42247.285714285717</v>
      </c>
      <c r="AO330" s="44">
        <f t="shared" si="86"/>
        <v>1.4982737690671588</v>
      </c>
      <c r="AP330" s="27"/>
      <c r="AQ330" s="21">
        <v>161959</v>
      </c>
      <c r="AR330" s="46"/>
      <c r="AS330" s="61"/>
      <c r="AT330" s="61">
        <f t="shared" si="89"/>
        <v>5.998481481481482E-4</v>
      </c>
      <c r="AU330" s="28"/>
      <c r="AV330" s="29">
        <f t="shared" si="90"/>
        <v>9950</v>
      </c>
      <c r="AW330" s="28"/>
      <c r="AX330" s="29">
        <f t="shared" si="91"/>
        <v>9950</v>
      </c>
      <c r="AY330" s="29">
        <f t="shared" si="92"/>
        <v>17148.714285714286</v>
      </c>
      <c r="BA330" s="29">
        <f t="shared" si="93"/>
        <v>17148.714285714286</v>
      </c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O330" s="29"/>
      <c r="BP330" s="29"/>
      <c r="BQ330" s="29"/>
      <c r="BR330" s="29"/>
      <c r="BT330" s="27"/>
      <c r="BU330" s="27"/>
      <c r="BV330" s="30"/>
      <c r="BW330" s="30"/>
      <c r="BX330" s="27"/>
      <c r="BY330" s="27"/>
      <c r="BZ330" s="27"/>
      <c r="CA330" s="27"/>
      <c r="CB330" s="27"/>
      <c r="CC330" s="27"/>
      <c r="CD330" s="27"/>
      <c r="CE330" s="27"/>
      <c r="CF330" s="33">
        <f t="shared" si="80"/>
        <v>3.137914185624726E-2</v>
      </c>
      <c r="CG330" s="27"/>
      <c r="CH330" s="27"/>
      <c r="CI330" s="27"/>
      <c r="CJ330" s="27"/>
      <c r="CK330" s="27"/>
      <c r="CL330" s="27"/>
      <c r="CM330" s="27"/>
      <c r="CN330" s="27"/>
      <c r="CO330" s="27"/>
    </row>
    <row r="331" spans="1:93" ht="13">
      <c r="A331" s="18">
        <v>44222</v>
      </c>
      <c r="B331" s="19">
        <f t="shared" si="64"/>
        <v>13094</v>
      </c>
      <c r="C331" s="52"/>
      <c r="D331" s="52"/>
      <c r="E331" s="53">
        <v>1012350</v>
      </c>
      <c r="F331" s="21">
        <f t="shared" si="79"/>
        <v>163526</v>
      </c>
      <c r="G331" s="22">
        <f t="shared" si="68"/>
        <v>0.16153109102583099</v>
      </c>
      <c r="H331" s="19">
        <f t="shared" si="88"/>
        <v>10868</v>
      </c>
      <c r="I331" s="53">
        <v>820356</v>
      </c>
      <c r="J331" s="22">
        <f t="shared" si="69"/>
        <v>0.81034819973329386</v>
      </c>
      <c r="K331" s="22">
        <f t="shared" si="74"/>
        <v>0.96646183425539334</v>
      </c>
      <c r="L331" s="19">
        <f t="shared" si="82"/>
        <v>336</v>
      </c>
      <c r="M331" s="53">
        <v>28468</v>
      </c>
      <c r="N331" s="23">
        <f t="shared" ca="1" si="73"/>
        <v>2.8120709240875192E-2</v>
      </c>
      <c r="O331" s="22">
        <f t="shared" si="75"/>
        <v>3.3538165744606656E-2</v>
      </c>
      <c r="P331" s="45"/>
      <c r="Q331" s="45"/>
      <c r="R331" s="45">
        <v>82156</v>
      </c>
      <c r="S331" s="45">
        <f t="shared" si="81"/>
        <v>8881607</v>
      </c>
      <c r="T331" s="45">
        <v>5931637</v>
      </c>
      <c r="U331" s="19">
        <f t="shared" si="87"/>
        <v>4919287</v>
      </c>
      <c r="V331" s="54"/>
      <c r="W331" s="54"/>
      <c r="X331" s="46">
        <v>75194</v>
      </c>
      <c r="Y331" s="46"/>
      <c r="Z331" s="46"/>
      <c r="AA331" s="21">
        <f t="shared" si="83"/>
        <v>48097</v>
      </c>
      <c r="AB331" s="46"/>
      <c r="AC331" s="46"/>
      <c r="AD331" s="47"/>
      <c r="AE331" s="21">
        <f t="shared" si="76"/>
        <v>21969.025925925926</v>
      </c>
      <c r="AF331" s="24">
        <f t="shared" si="70"/>
        <v>8.7732572726823719</v>
      </c>
      <c r="AG331" s="24">
        <f t="shared" si="71"/>
        <v>5.8592749543142197</v>
      </c>
      <c r="AH331" s="24">
        <f t="shared" si="72"/>
        <v>3.67320910340614</v>
      </c>
      <c r="AI331" s="23">
        <f t="shared" si="65"/>
        <v>0.17066958075822913</v>
      </c>
      <c r="AJ331" s="23">
        <f t="shared" si="66"/>
        <v>0.27224151194461194</v>
      </c>
      <c r="AK331" s="23">
        <f t="shared" si="77"/>
        <v>1.3103749189396911E-2</v>
      </c>
      <c r="AL331" s="32">
        <f t="shared" si="78"/>
        <v>0.28289668627666409</v>
      </c>
      <c r="AM331" s="43">
        <f t="shared" si="84"/>
        <v>63949.428571428572</v>
      </c>
      <c r="AN331" s="43">
        <f t="shared" si="85"/>
        <v>42908.142857142855</v>
      </c>
      <c r="AO331" s="44">
        <f t="shared" si="86"/>
        <v>1.4903797813934752</v>
      </c>
      <c r="AP331" s="27"/>
      <c r="AQ331" s="21">
        <v>245685</v>
      </c>
      <c r="AR331" s="46"/>
      <c r="AS331" s="61"/>
      <c r="AT331" s="61">
        <f t="shared" si="89"/>
        <v>9.0994444444444445E-4</v>
      </c>
      <c r="AU331" s="28"/>
      <c r="AV331" s="29">
        <f t="shared" si="90"/>
        <v>83726</v>
      </c>
      <c r="AW331" s="28"/>
      <c r="AX331" s="29">
        <f t="shared" si="91"/>
        <v>83726</v>
      </c>
      <c r="AY331" s="29">
        <f t="shared" si="92"/>
        <v>26780</v>
      </c>
      <c r="BA331" s="29">
        <f t="shared" si="93"/>
        <v>26780</v>
      </c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O331" s="29"/>
      <c r="BP331" s="29"/>
      <c r="BQ331" s="29"/>
      <c r="BR331" s="29"/>
      <c r="BT331" s="27"/>
      <c r="BU331" s="27"/>
      <c r="BV331" s="30"/>
      <c r="BW331" s="30"/>
      <c r="BX331" s="27"/>
      <c r="BY331" s="27"/>
      <c r="BZ331" s="27"/>
      <c r="CA331" s="27"/>
      <c r="CB331" s="27"/>
      <c r="CC331" s="27"/>
      <c r="CD331" s="27"/>
      <c r="CE331" s="27"/>
      <c r="CF331" s="33">
        <f t="shared" si="80"/>
        <v>3.0694746645898403E-2</v>
      </c>
      <c r="CG331" s="27"/>
      <c r="CH331" s="27"/>
      <c r="CI331" s="27"/>
      <c r="CJ331" s="27"/>
      <c r="CK331" s="27"/>
      <c r="CL331" s="27"/>
      <c r="CM331" s="27"/>
      <c r="CN331" s="27"/>
      <c r="CO331" s="27"/>
    </row>
    <row r="332" spans="1:93" ht="13">
      <c r="A332" s="18">
        <v>44223</v>
      </c>
      <c r="B332" s="19">
        <f t="shared" si="64"/>
        <v>11948</v>
      </c>
      <c r="C332" s="52"/>
      <c r="D332" s="52"/>
      <c r="E332" s="53">
        <v>1024298</v>
      </c>
      <c r="F332" s="21">
        <f t="shared" si="79"/>
        <v>164113</v>
      </c>
      <c r="G332" s="22">
        <f t="shared" si="68"/>
        <v>0.1602199750463244</v>
      </c>
      <c r="H332" s="19">
        <f t="shared" si="88"/>
        <v>10974</v>
      </c>
      <c r="I332" s="53">
        <v>831330</v>
      </c>
      <c r="J332" s="22">
        <f t="shared" si="69"/>
        <v>0.8116095120755874</v>
      </c>
      <c r="K332" s="22">
        <f t="shared" si="74"/>
        <v>0.96645489051773747</v>
      </c>
      <c r="L332" s="19">
        <f t="shared" si="82"/>
        <v>387</v>
      </c>
      <c r="M332" s="53">
        <v>28855</v>
      </c>
      <c r="N332" s="23">
        <f t="shared" ca="1" si="73"/>
        <v>2.8170512878088212E-2</v>
      </c>
      <c r="O332" s="22">
        <f t="shared" si="75"/>
        <v>3.3545109482262539E-2</v>
      </c>
      <c r="P332" s="45"/>
      <c r="Q332" s="45"/>
      <c r="R332" s="45">
        <v>81589</v>
      </c>
      <c r="S332" s="45">
        <f t="shared" si="81"/>
        <v>8959395</v>
      </c>
      <c r="T332" s="45">
        <v>5978128</v>
      </c>
      <c r="U332" s="19">
        <f t="shared" si="87"/>
        <v>4953830</v>
      </c>
      <c r="V332" s="54"/>
      <c r="W332" s="54"/>
      <c r="X332" s="46">
        <v>77788</v>
      </c>
      <c r="Y332" s="46"/>
      <c r="Z332" s="46"/>
      <c r="AA332" s="21">
        <f t="shared" si="83"/>
        <v>46491</v>
      </c>
      <c r="AB332" s="46"/>
      <c r="AC332" s="46"/>
      <c r="AD332" s="47"/>
      <c r="AE332" s="21">
        <f t="shared" si="76"/>
        <v>22141.214814814815</v>
      </c>
      <c r="AF332" s="24">
        <f t="shared" si="70"/>
        <v>8.7468637056794023</v>
      </c>
      <c r="AG332" s="24">
        <f t="shared" si="71"/>
        <v>5.83631716551238</v>
      </c>
      <c r="AH332" s="24">
        <f t="shared" si="72"/>
        <v>3.8911114830934048</v>
      </c>
      <c r="AI332" s="23">
        <f t="shared" si="65"/>
        <v>0.17134092813000992</v>
      </c>
      <c r="AJ332" s="23">
        <f t="shared" si="66"/>
        <v>0.2569959777161171</v>
      </c>
      <c r="AK332" s="23">
        <f t="shared" si="77"/>
        <v>1.1802242307502346E-2</v>
      </c>
      <c r="AL332" s="32">
        <f t="shared" si="78"/>
        <v>0.27829099307159355</v>
      </c>
      <c r="AM332" s="43">
        <f t="shared" si="84"/>
        <v>66661.28571428571</v>
      </c>
      <c r="AN332" s="43">
        <f t="shared" si="85"/>
        <v>43300</v>
      </c>
      <c r="AO332" s="44">
        <f t="shared" si="86"/>
        <v>1.5395216100296931</v>
      </c>
      <c r="AP332" s="27"/>
      <c r="AQ332" s="21">
        <v>308003</v>
      </c>
      <c r="AR332" s="46">
        <v>66</v>
      </c>
      <c r="AS332" s="61"/>
      <c r="AT332" s="61">
        <f t="shared" si="89"/>
        <v>1.1407518518518518E-3</v>
      </c>
      <c r="AU332" s="61">
        <f t="shared" si="89"/>
        <v>2.4444444444444445E-7</v>
      </c>
      <c r="AV332" s="29">
        <f t="shared" si="90"/>
        <v>62318</v>
      </c>
      <c r="AW332" s="29">
        <f t="shared" si="90"/>
        <v>66</v>
      </c>
      <c r="AX332" s="29">
        <f t="shared" si="91"/>
        <v>62384</v>
      </c>
      <c r="AY332" s="29">
        <f t="shared" si="92"/>
        <v>32394.142857142859</v>
      </c>
      <c r="BA332" s="29">
        <f t="shared" si="93"/>
        <v>32394.142857142859</v>
      </c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O332" s="29"/>
      <c r="BP332" s="29"/>
      <c r="BQ332" s="29"/>
      <c r="BR332" s="29"/>
      <c r="BT332" s="27"/>
      <c r="BU332" s="27"/>
      <c r="BV332" s="30"/>
      <c r="BW332" s="30"/>
      <c r="BX332" s="27"/>
      <c r="BY332" s="27"/>
      <c r="BZ332" s="27"/>
      <c r="CA332" s="27"/>
      <c r="CB332" s="27"/>
      <c r="CC332" s="27"/>
      <c r="CD332" s="27"/>
      <c r="CE332" s="27"/>
      <c r="CF332" s="33">
        <f t="shared" si="80"/>
        <v>3.0531963148921527E-2</v>
      </c>
      <c r="CG332" s="27"/>
      <c r="CH332" s="27"/>
      <c r="CI332" s="27"/>
      <c r="CJ332" s="27"/>
      <c r="CK332" s="27"/>
      <c r="CL332" s="27"/>
      <c r="CM332" s="27"/>
      <c r="CN332" s="27"/>
      <c r="CO332" s="27"/>
    </row>
    <row r="333" spans="1:93" ht="13">
      <c r="A333" s="18">
        <v>44224</v>
      </c>
      <c r="B333" s="19">
        <f t="shared" si="64"/>
        <v>13695</v>
      </c>
      <c r="C333" s="52"/>
      <c r="D333" s="52"/>
      <c r="E333" s="53">
        <v>1037993</v>
      </c>
      <c r="F333" s="21">
        <f t="shared" si="79"/>
        <v>166540</v>
      </c>
      <c r="G333" s="22">
        <f t="shared" si="68"/>
        <v>0.160444241916853</v>
      </c>
      <c r="H333" s="19">
        <f t="shared" si="88"/>
        <v>10792</v>
      </c>
      <c r="I333" s="53">
        <v>842122</v>
      </c>
      <c r="J333" s="22">
        <f t="shared" si="69"/>
        <v>0.81129834208901219</v>
      </c>
      <c r="K333" s="22">
        <f t="shared" si="74"/>
        <v>0.96634241892563344</v>
      </c>
      <c r="L333" s="19">
        <f t="shared" si="82"/>
        <v>476</v>
      </c>
      <c r="M333" s="53">
        <v>29331</v>
      </c>
      <c r="N333" s="23">
        <f t="shared" ca="1" si="73"/>
        <v>2.8257415994134834E-2</v>
      </c>
      <c r="O333" s="22">
        <f t="shared" si="75"/>
        <v>3.3657581074366602E-2</v>
      </c>
      <c r="P333" s="45"/>
      <c r="Q333" s="45"/>
      <c r="R333" s="45">
        <v>82676</v>
      </c>
      <c r="S333" s="45">
        <f t="shared" si="81"/>
        <v>9046675</v>
      </c>
      <c r="T333" s="45">
        <v>6032242</v>
      </c>
      <c r="U333" s="19">
        <f t="shared" si="87"/>
        <v>4994249</v>
      </c>
      <c r="V333" s="54"/>
      <c r="W333" s="54"/>
      <c r="X333" s="46">
        <v>87280</v>
      </c>
      <c r="Y333" s="46"/>
      <c r="Z333" s="46"/>
      <c r="AA333" s="21">
        <f t="shared" si="83"/>
        <v>54114</v>
      </c>
      <c r="AB333" s="46"/>
      <c r="AC333" s="46"/>
      <c r="AD333" s="47"/>
      <c r="AE333" s="21">
        <f t="shared" si="76"/>
        <v>22341.637037037039</v>
      </c>
      <c r="AF333" s="24">
        <f t="shared" si="70"/>
        <v>8.7155452878776636</v>
      </c>
      <c r="AG333" s="24">
        <f t="shared" si="71"/>
        <v>5.8114476687222361</v>
      </c>
      <c r="AH333" s="24">
        <f t="shared" si="72"/>
        <v>3.9513691128148958</v>
      </c>
      <c r="AI333" s="23">
        <f t="shared" si="65"/>
        <v>0.17207416413333551</v>
      </c>
      <c r="AJ333" s="23">
        <f t="shared" si="66"/>
        <v>0.25307683778689433</v>
      </c>
      <c r="AK333" s="23">
        <f t="shared" si="77"/>
        <v>1.3370132520028352E-2</v>
      </c>
      <c r="AL333" s="32">
        <f t="shared" si="78"/>
        <v>0.2754227421057836</v>
      </c>
      <c r="AM333" s="43">
        <f t="shared" si="84"/>
        <v>69493.571428571435</v>
      </c>
      <c r="AN333" s="43">
        <f t="shared" si="85"/>
        <v>44784.142857142855</v>
      </c>
      <c r="AO333" s="44">
        <f t="shared" si="86"/>
        <v>1.5517450373059345</v>
      </c>
      <c r="AP333" s="27"/>
      <c r="AQ333" s="21">
        <v>368318</v>
      </c>
      <c r="AR333" s="46">
        <v>5468</v>
      </c>
      <c r="AS333" s="61"/>
      <c r="AT333" s="61">
        <f t="shared" si="89"/>
        <v>1.3641407407407407E-3</v>
      </c>
      <c r="AU333" s="61">
        <f t="shared" si="89"/>
        <v>2.0251851851851851E-5</v>
      </c>
      <c r="AV333" s="29">
        <f t="shared" si="90"/>
        <v>60315</v>
      </c>
      <c r="AW333" s="29">
        <f t="shared" si="90"/>
        <v>5402</v>
      </c>
      <c r="AX333" s="29">
        <f t="shared" si="91"/>
        <v>65717</v>
      </c>
      <c r="AY333" s="29">
        <f t="shared" si="92"/>
        <v>36926</v>
      </c>
      <c r="BA333" s="29">
        <f t="shared" si="93"/>
        <v>36926</v>
      </c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O333" s="29"/>
      <c r="BP333" s="29"/>
      <c r="BQ333" s="29"/>
      <c r="BR333" s="29"/>
      <c r="BT333" s="27"/>
      <c r="BU333" s="27"/>
      <c r="BV333" s="30"/>
      <c r="BW333" s="30"/>
      <c r="BX333" s="27"/>
      <c r="BY333" s="27"/>
      <c r="BZ333" s="27"/>
      <c r="CA333" s="27"/>
      <c r="CB333" s="27"/>
      <c r="CC333" s="27"/>
      <c r="CD333" s="27"/>
      <c r="CE333" s="27"/>
      <c r="CF333" s="33">
        <f t="shared" si="80"/>
        <v>3.1202975931315262E-2</v>
      </c>
      <c r="CG333" s="27"/>
      <c r="CH333" s="27"/>
      <c r="CI333" s="27"/>
      <c r="CJ333" s="27"/>
      <c r="CK333" s="27"/>
      <c r="CL333" s="27"/>
      <c r="CM333" s="27"/>
      <c r="CN333" s="27"/>
      <c r="CO333" s="27"/>
    </row>
    <row r="334" spans="1:93" ht="13">
      <c r="A334" s="18">
        <v>44225</v>
      </c>
      <c r="B334" s="19">
        <f t="shared" si="64"/>
        <v>13802</v>
      </c>
      <c r="C334" s="52"/>
      <c r="D334" s="52"/>
      <c r="E334" s="53">
        <v>1051795</v>
      </c>
      <c r="F334" s="21">
        <f t="shared" si="79"/>
        <v>170017</v>
      </c>
      <c r="G334" s="22">
        <f t="shared" si="68"/>
        <v>0.16164461705940797</v>
      </c>
      <c r="H334" s="19">
        <f t="shared" si="88"/>
        <v>10138</v>
      </c>
      <c r="I334" s="53">
        <v>852260</v>
      </c>
      <c r="J334" s="22">
        <f t="shared" si="69"/>
        <v>0.81029097875536582</v>
      </c>
      <c r="K334" s="22">
        <f t="shared" si="74"/>
        <v>0.9665244540008936</v>
      </c>
      <c r="L334" s="19">
        <f t="shared" si="82"/>
        <v>187</v>
      </c>
      <c r="M334" s="53">
        <v>29518</v>
      </c>
      <c r="N334" s="23">
        <f t="shared" ca="1" si="73"/>
        <v>2.8064404185226207E-2</v>
      </c>
      <c r="O334" s="22">
        <f t="shared" si="75"/>
        <v>3.3475545999106349E-2</v>
      </c>
      <c r="P334" s="45"/>
      <c r="Q334" s="45"/>
      <c r="R334" s="45">
        <v>81497</v>
      </c>
      <c r="S334" s="45">
        <f t="shared" si="81"/>
        <v>9123975</v>
      </c>
      <c r="T334" s="45">
        <v>6084661</v>
      </c>
      <c r="U334" s="19">
        <f t="shared" si="87"/>
        <v>5032866</v>
      </c>
      <c r="V334" s="54"/>
      <c r="W334" s="54"/>
      <c r="X334" s="46">
        <v>77300</v>
      </c>
      <c r="Y334" s="46"/>
      <c r="Z334" s="46"/>
      <c r="AA334" s="21">
        <f t="shared" si="83"/>
        <v>52419</v>
      </c>
      <c r="AB334" s="46"/>
      <c r="AC334" s="46"/>
      <c r="AD334" s="54"/>
      <c r="AE334" s="21">
        <f t="shared" si="76"/>
        <v>22535.781481481481</v>
      </c>
      <c r="AF334" s="24">
        <f t="shared" si="70"/>
        <v>8.6746704443356357</v>
      </c>
      <c r="AG334" s="24">
        <f t="shared" si="71"/>
        <v>5.7850255990948805</v>
      </c>
      <c r="AH334" s="24">
        <f t="shared" si="72"/>
        <v>3.7979278365454281</v>
      </c>
      <c r="AI334" s="23">
        <f t="shared" si="65"/>
        <v>0.17286008209824671</v>
      </c>
      <c r="AJ334" s="23">
        <f t="shared" si="66"/>
        <v>0.26330147465613613</v>
      </c>
      <c r="AK334" s="23">
        <f t="shared" si="77"/>
        <v>1.3296814140365109E-2</v>
      </c>
      <c r="AL334" s="32">
        <f t="shared" si="78"/>
        <v>0.27538963023326885</v>
      </c>
      <c r="AM334" s="43">
        <f t="shared" si="84"/>
        <v>69401.857142857145</v>
      </c>
      <c r="AN334" s="43">
        <f t="shared" si="85"/>
        <v>44877.714285714283</v>
      </c>
      <c r="AO334" s="44">
        <f t="shared" si="86"/>
        <v>1.5464659519201387</v>
      </c>
      <c r="AP334" s="27"/>
      <c r="AQ334" s="21">
        <v>405012</v>
      </c>
      <c r="AR334" s="53">
        <v>11287</v>
      </c>
      <c r="AS334" s="61"/>
      <c r="AT334" s="61">
        <f t="shared" si="89"/>
        <v>1.5000444444444444E-3</v>
      </c>
      <c r="AU334" s="61">
        <f t="shared" si="89"/>
        <v>4.1803703703703706E-5</v>
      </c>
      <c r="AV334" s="29">
        <f t="shared" si="90"/>
        <v>36694</v>
      </c>
      <c r="AW334" s="45">
        <f t="shared" si="90"/>
        <v>5819</v>
      </c>
      <c r="AX334" s="29">
        <f t="shared" si="91"/>
        <v>42513</v>
      </c>
      <c r="AY334" s="29">
        <f t="shared" si="92"/>
        <v>38596.857142857145</v>
      </c>
      <c r="AZ334" s="27"/>
      <c r="BA334" s="29">
        <f t="shared" si="93"/>
        <v>38596.857142857145</v>
      </c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27"/>
      <c r="BN334" s="27"/>
      <c r="BO334" s="45"/>
      <c r="BP334" s="45"/>
      <c r="BQ334" s="45"/>
      <c r="BR334" s="45"/>
      <c r="BS334" s="27"/>
      <c r="BT334" s="27"/>
      <c r="BU334" s="27"/>
      <c r="BV334" s="30"/>
      <c r="BW334" s="30"/>
      <c r="BX334" s="27"/>
      <c r="BY334" s="27"/>
      <c r="BZ334" s="27"/>
      <c r="CA334" s="27"/>
      <c r="CB334" s="27"/>
      <c r="CC334" s="27"/>
      <c r="CD334" s="27"/>
      <c r="CE334" s="27"/>
      <c r="CF334" s="33">
        <f t="shared" si="80"/>
        <v>3.0202749243808211E-2</v>
      </c>
      <c r="CG334" s="27"/>
      <c r="CH334" s="27"/>
      <c r="CI334" s="27"/>
      <c r="CJ334" s="27"/>
      <c r="CK334" s="27"/>
      <c r="CL334" s="27"/>
      <c r="CM334" s="27"/>
      <c r="CN334" s="27"/>
      <c r="CO334" s="27"/>
    </row>
    <row r="335" spans="1:93" ht="13">
      <c r="A335" s="18">
        <v>44226</v>
      </c>
      <c r="B335" s="19">
        <f t="shared" si="64"/>
        <v>14518</v>
      </c>
      <c r="C335" s="52"/>
      <c r="D335" s="52"/>
      <c r="E335" s="53">
        <v>1066313</v>
      </c>
      <c r="F335" s="21">
        <f t="shared" si="79"/>
        <v>174083</v>
      </c>
      <c r="G335" s="22">
        <f t="shared" si="68"/>
        <v>0.16325694237995786</v>
      </c>
      <c r="H335" s="19">
        <f t="shared" si="88"/>
        <v>10242</v>
      </c>
      <c r="I335" s="53">
        <v>862502</v>
      </c>
      <c r="J335" s="22">
        <f t="shared" si="69"/>
        <v>0.80886381390829898</v>
      </c>
      <c r="K335" s="22">
        <f t="shared" si="74"/>
        <v>0.9666812369007991</v>
      </c>
      <c r="L335" s="19">
        <f t="shared" si="82"/>
        <v>210</v>
      </c>
      <c r="M335" s="53">
        <v>29728</v>
      </c>
      <c r="N335" s="23">
        <f t="shared" ca="1" si="73"/>
        <v>2.7879243711743176E-2</v>
      </c>
      <c r="O335" s="22">
        <f t="shared" si="75"/>
        <v>3.3318763099200878E-2</v>
      </c>
      <c r="P335" s="45"/>
      <c r="Q335" s="45"/>
      <c r="R335" s="45">
        <v>74985</v>
      </c>
      <c r="S335" s="45">
        <f t="shared" si="81"/>
        <v>9194001</v>
      </c>
      <c r="T335" s="45">
        <v>6125290</v>
      </c>
      <c r="U335" s="19">
        <f t="shared" si="87"/>
        <v>5058977</v>
      </c>
      <c r="V335" s="54"/>
      <c r="W335" s="54"/>
      <c r="X335" s="46">
        <v>70026</v>
      </c>
      <c r="Y335" s="46"/>
      <c r="Z335" s="46"/>
      <c r="AA335" s="21">
        <f t="shared" si="83"/>
        <v>40629</v>
      </c>
      <c r="AB335" s="46"/>
      <c r="AC335" s="46"/>
      <c r="AD335" s="54"/>
      <c r="AE335" s="21">
        <f t="shared" si="76"/>
        <v>22686.259259259259</v>
      </c>
      <c r="AF335" s="24">
        <f t="shared" si="70"/>
        <v>8.6222347472083705</v>
      </c>
      <c r="AG335" s="24">
        <f t="shared" si="71"/>
        <v>5.7443639906856614</v>
      </c>
      <c r="AH335" s="24">
        <f t="shared" si="72"/>
        <v>2.7985259677641547</v>
      </c>
      <c r="AI335" s="23">
        <f t="shared" si="65"/>
        <v>0.17408367603819574</v>
      </c>
      <c r="AJ335" s="23">
        <f t="shared" si="66"/>
        <v>0.35733097048905954</v>
      </c>
      <c r="AK335" s="23">
        <f t="shared" si="77"/>
        <v>1.3803069989874453E-2</v>
      </c>
      <c r="AL335" s="32">
        <f t="shared" si="78"/>
        <v>0.28493582136465395</v>
      </c>
      <c r="AM335" s="43">
        <f t="shared" si="84"/>
        <v>69642.28571428571</v>
      </c>
      <c r="AN335" s="43">
        <f t="shared" si="85"/>
        <v>44540.857142857145</v>
      </c>
      <c r="AO335" s="44">
        <f t="shared" si="86"/>
        <v>1.5635596210221112</v>
      </c>
      <c r="AP335" s="27"/>
      <c r="AQ335" s="53">
        <v>482145</v>
      </c>
      <c r="AR335" s="53">
        <v>20810</v>
      </c>
      <c r="AS335" s="61"/>
      <c r="AT335" s="61">
        <f t="shared" si="89"/>
        <v>1.7857222222222222E-3</v>
      </c>
      <c r="AU335" s="61">
        <f t="shared" si="89"/>
        <v>7.7074074074074078E-5</v>
      </c>
      <c r="AV335" s="29">
        <f t="shared" si="90"/>
        <v>77133</v>
      </c>
      <c r="AW335" s="45">
        <f t="shared" si="90"/>
        <v>9523</v>
      </c>
      <c r="AX335" s="29">
        <f t="shared" si="91"/>
        <v>86656</v>
      </c>
      <c r="AY335" s="29">
        <f t="shared" si="92"/>
        <v>47420.571428571428</v>
      </c>
      <c r="AZ335" s="27"/>
      <c r="BA335" s="29">
        <f t="shared" si="93"/>
        <v>47420.571428571428</v>
      </c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27"/>
      <c r="BN335" s="27"/>
      <c r="BO335" s="45"/>
      <c r="BP335" s="45"/>
      <c r="BQ335" s="45"/>
      <c r="BR335" s="45"/>
      <c r="BS335" s="27"/>
      <c r="BT335" s="27"/>
      <c r="BU335" s="27"/>
      <c r="BV335" s="30"/>
      <c r="BW335" s="30"/>
      <c r="BX335" s="27"/>
      <c r="BY335" s="27"/>
      <c r="BZ335" s="27"/>
      <c r="CA335" s="27"/>
      <c r="CB335" s="27"/>
      <c r="CC335" s="27"/>
      <c r="CD335" s="27"/>
      <c r="CE335" s="27"/>
      <c r="CF335" s="33">
        <f t="shared" si="80"/>
        <v>2.9309477298289231E-2</v>
      </c>
      <c r="CG335" s="27"/>
      <c r="CH335" s="27"/>
      <c r="CI335" s="27"/>
      <c r="CJ335" s="27"/>
      <c r="CK335" s="27"/>
      <c r="CL335" s="27"/>
      <c r="CM335" s="27"/>
      <c r="CN335" s="27"/>
      <c r="CO335" s="27"/>
    </row>
    <row r="336" spans="1:93" ht="13">
      <c r="A336" s="18">
        <v>44227</v>
      </c>
      <c r="B336" s="19">
        <f t="shared" si="64"/>
        <v>12001</v>
      </c>
      <c r="C336" s="52"/>
      <c r="D336" s="52"/>
      <c r="E336" s="53">
        <v>1078314</v>
      </c>
      <c r="F336" s="21">
        <f t="shared" si="79"/>
        <v>175095</v>
      </c>
      <c r="G336" s="22">
        <f t="shared" si="68"/>
        <v>0.16237849086629683</v>
      </c>
      <c r="H336" s="19">
        <f t="shared" si="88"/>
        <v>10719</v>
      </c>
      <c r="I336" s="53">
        <v>873221</v>
      </c>
      <c r="J336" s="22">
        <f t="shared" si="69"/>
        <v>0.80980215410353573</v>
      </c>
      <c r="K336" s="22">
        <f t="shared" si="74"/>
        <v>0.96678767829286139</v>
      </c>
      <c r="L336" s="19">
        <f t="shared" si="82"/>
        <v>270</v>
      </c>
      <c r="M336" s="53">
        <v>29998</v>
      </c>
      <c r="N336" s="23">
        <f t="shared" ca="1" si="73"/>
        <v>2.7819355030167466E-2</v>
      </c>
      <c r="O336" s="22">
        <f t="shared" si="75"/>
        <v>3.321232170713858E-2</v>
      </c>
      <c r="P336" s="45"/>
      <c r="Q336" s="45"/>
      <c r="R336" s="45">
        <v>73652</v>
      </c>
      <c r="S336" s="45">
        <f t="shared" si="81"/>
        <v>9238689</v>
      </c>
      <c r="T336" s="45">
        <v>6158452</v>
      </c>
      <c r="U336" s="19">
        <f t="shared" si="87"/>
        <v>5080138</v>
      </c>
      <c r="V336" s="54"/>
      <c r="W336" s="54"/>
      <c r="X336" s="46">
        <v>44688</v>
      </c>
      <c r="Y336" s="46"/>
      <c r="Z336" s="46"/>
      <c r="AA336" s="21">
        <f t="shared" si="83"/>
        <v>33162</v>
      </c>
      <c r="AB336" s="46"/>
      <c r="AC336" s="46"/>
      <c r="AD336" s="54"/>
      <c r="AE336" s="21">
        <f t="shared" si="76"/>
        <v>22809.08148148148</v>
      </c>
      <c r="AF336" s="24">
        <f t="shared" si="70"/>
        <v>8.567716824598401</v>
      </c>
      <c r="AG336" s="24">
        <f t="shared" si="71"/>
        <v>5.7111861665525998</v>
      </c>
      <c r="AH336" s="24">
        <f t="shared" si="72"/>
        <v>2.7632697275227063</v>
      </c>
      <c r="AI336" s="23">
        <f t="shared" si="65"/>
        <v>0.17509497516583714</v>
      </c>
      <c r="AJ336" s="23">
        <f t="shared" si="66"/>
        <v>0.3618901151920873</v>
      </c>
      <c r="AK336" s="23">
        <f t="shared" si="77"/>
        <v>1.1254669126232167E-2</v>
      </c>
      <c r="AL336" s="32">
        <f t="shared" si="78"/>
        <v>0.28773603194912956</v>
      </c>
      <c r="AM336" s="43">
        <f t="shared" si="84"/>
        <v>69168.857142857145</v>
      </c>
      <c r="AN336" s="43">
        <f t="shared" si="85"/>
        <v>44213.142857142855</v>
      </c>
      <c r="AO336" s="44">
        <f t="shared" si="86"/>
        <v>1.5644410840991045</v>
      </c>
      <c r="AP336" s="27"/>
      <c r="AQ336" s="53">
        <v>493133</v>
      </c>
      <c r="AR336" s="53">
        <v>22548</v>
      </c>
      <c r="AS336" s="61"/>
      <c r="AT336" s="61">
        <f t="shared" si="89"/>
        <v>1.8264185185185185E-3</v>
      </c>
      <c r="AU336" s="61">
        <f t="shared" si="89"/>
        <v>8.351111111111111E-5</v>
      </c>
      <c r="AV336" s="29">
        <f t="shared" si="90"/>
        <v>10988</v>
      </c>
      <c r="AW336" s="45">
        <f t="shared" si="90"/>
        <v>1738</v>
      </c>
      <c r="AX336" s="29">
        <f t="shared" si="91"/>
        <v>12726</v>
      </c>
      <c r="AY336" s="29">
        <f t="shared" si="92"/>
        <v>48732</v>
      </c>
      <c r="AZ336" s="27"/>
      <c r="BA336" s="29">
        <f t="shared" si="93"/>
        <v>48732</v>
      </c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27"/>
      <c r="BN336" s="27"/>
      <c r="BO336" s="45"/>
      <c r="BP336" s="45"/>
      <c r="BQ336" s="45"/>
      <c r="BR336" s="45"/>
      <c r="BS336" s="27"/>
      <c r="BT336" s="27"/>
      <c r="BU336" s="27"/>
      <c r="BV336" s="30"/>
      <c r="BW336" s="30"/>
      <c r="BX336" s="27"/>
      <c r="BY336" s="27"/>
      <c r="BZ336" s="27"/>
      <c r="CA336" s="27"/>
      <c r="CB336" s="27"/>
      <c r="CC336" s="27"/>
      <c r="CD336" s="27"/>
      <c r="CE336" s="27"/>
      <c r="CF336" s="33">
        <f t="shared" si="80"/>
        <v>2.9328536644218747E-2</v>
      </c>
      <c r="CG336" s="27"/>
      <c r="CH336" s="27"/>
      <c r="CI336" s="27"/>
      <c r="CJ336" s="27"/>
      <c r="CK336" s="27"/>
      <c r="CL336" s="27"/>
      <c r="CM336" s="27"/>
      <c r="CN336" s="27"/>
      <c r="CO336" s="27"/>
    </row>
    <row r="337" spans="1:93" ht="13">
      <c r="A337" s="18">
        <v>44228</v>
      </c>
      <c r="B337" s="19">
        <f t="shared" si="64"/>
        <v>10994</v>
      </c>
      <c r="C337" s="52"/>
      <c r="D337" s="52"/>
      <c r="E337" s="53">
        <v>1089308</v>
      </c>
      <c r="F337" s="21">
        <f t="shared" si="79"/>
        <v>175349</v>
      </c>
      <c r="G337" s="22">
        <f t="shared" si="68"/>
        <v>0.16097283780161351</v>
      </c>
      <c r="H337" s="19">
        <f t="shared" si="88"/>
        <v>10461</v>
      </c>
      <c r="I337" s="53">
        <v>883682</v>
      </c>
      <c r="J337" s="22">
        <f t="shared" si="69"/>
        <v>0.81123245216229023</v>
      </c>
      <c r="K337" s="22">
        <f t="shared" si="74"/>
        <v>0.96687269341403714</v>
      </c>
      <c r="L337" s="19">
        <f t="shared" si="82"/>
        <v>279</v>
      </c>
      <c r="M337" s="53">
        <v>30277</v>
      </c>
      <c r="N337" s="23">
        <f t="shared" ca="1" si="73"/>
        <v>2.779471003609631E-2</v>
      </c>
      <c r="O337" s="22">
        <f t="shared" si="75"/>
        <v>3.3127306585962829E-2</v>
      </c>
      <c r="P337" s="45"/>
      <c r="Q337" s="45"/>
      <c r="R337" s="45">
        <v>76343</v>
      </c>
      <c r="S337" s="45">
        <f t="shared" si="81"/>
        <v>9286902</v>
      </c>
      <c r="T337" s="45">
        <v>6190345</v>
      </c>
      <c r="U337" s="19">
        <f t="shared" si="87"/>
        <v>5101037</v>
      </c>
      <c r="V337" s="54"/>
      <c r="W337" s="54"/>
      <c r="X337" s="46">
        <v>48213</v>
      </c>
      <c r="Y337" s="46"/>
      <c r="Z337" s="46"/>
      <c r="AA337" s="21">
        <f t="shared" si="83"/>
        <v>31893</v>
      </c>
      <c r="AB337" s="46"/>
      <c r="AC337" s="46"/>
      <c r="AD337" s="54"/>
      <c r="AE337" s="21">
        <f t="shared" si="76"/>
        <v>22927.203703703704</v>
      </c>
      <c r="AF337" s="24">
        <f t="shared" si="70"/>
        <v>8.5255061011210795</v>
      </c>
      <c r="AG337" s="24">
        <f t="shared" si="71"/>
        <v>5.6828234071538999</v>
      </c>
      <c r="AH337" s="24">
        <f t="shared" si="72"/>
        <v>2.9009459705293796</v>
      </c>
      <c r="AI337" s="23">
        <f t="shared" si="65"/>
        <v>0.17596886764792594</v>
      </c>
      <c r="AJ337" s="23">
        <f t="shared" si="66"/>
        <v>0.34471514125356661</v>
      </c>
      <c r="AK337" s="23">
        <f t="shared" si="77"/>
        <v>1.0195546009789357E-2</v>
      </c>
      <c r="AL337" s="32">
        <f t="shared" si="78"/>
        <v>0.29351542510715273</v>
      </c>
      <c r="AM337" s="43">
        <f t="shared" si="84"/>
        <v>68641.28571428571</v>
      </c>
      <c r="AN337" s="43">
        <f t="shared" si="85"/>
        <v>43829.285714285717</v>
      </c>
      <c r="AO337" s="44">
        <f t="shared" si="86"/>
        <v>1.5661055067551048</v>
      </c>
      <c r="AP337" s="27"/>
      <c r="AQ337" s="53">
        <v>539532</v>
      </c>
      <c r="AR337" s="53">
        <v>35406</v>
      </c>
      <c r="AS337" s="61"/>
      <c r="AT337" s="61">
        <f t="shared" si="89"/>
        <v>1.9982666666666666E-3</v>
      </c>
      <c r="AU337" s="61">
        <f t="shared" si="89"/>
        <v>1.3113333333333334E-4</v>
      </c>
      <c r="AV337" s="29">
        <f t="shared" si="90"/>
        <v>46399</v>
      </c>
      <c r="AW337" s="45">
        <f t="shared" si="90"/>
        <v>12858</v>
      </c>
      <c r="AX337" s="29">
        <f t="shared" si="91"/>
        <v>59257</v>
      </c>
      <c r="AY337" s="29">
        <f t="shared" si="92"/>
        <v>53939</v>
      </c>
      <c r="AZ337" s="27"/>
      <c r="BA337" s="29">
        <f t="shared" si="93"/>
        <v>53939</v>
      </c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27"/>
      <c r="BN337" s="27"/>
      <c r="BO337" s="45"/>
      <c r="BP337" s="45"/>
      <c r="BQ337" s="45"/>
      <c r="BR337" s="45"/>
      <c r="BS337" s="27"/>
      <c r="BT337" s="27"/>
      <c r="BU337" s="27"/>
      <c r="BV337" s="30"/>
      <c r="BW337" s="30"/>
      <c r="BX337" s="27"/>
      <c r="BY337" s="27"/>
      <c r="BZ337" s="27"/>
      <c r="CA337" s="27"/>
      <c r="CB337" s="27"/>
      <c r="CC337" s="27"/>
      <c r="CD337" s="27"/>
      <c r="CE337" s="27"/>
      <c r="CF337" s="33">
        <f t="shared" si="80"/>
        <v>2.9002446514261655E-2</v>
      </c>
      <c r="CG337" s="27"/>
      <c r="CH337" s="27"/>
      <c r="CI337" s="27"/>
      <c r="CJ337" s="27"/>
      <c r="CK337" s="27"/>
      <c r="CL337" s="27"/>
      <c r="CM337" s="27"/>
      <c r="CN337" s="27"/>
      <c r="CO337" s="27"/>
    </row>
    <row r="338" spans="1:93" ht="13">
      <c r="A338" s="18">
        <v>44229</v>
      </c>
      <c r="B338" s="19">
        <f t="shared" si="64"/>
        <v>10379</v>
      </c>
      <c r="C338" s="52"/>
      <c r="D338" s="52"/>
      <c r="E338" s="53">
        <v>1099687</v>
      </c>
      <c r="F338" s="21">
        <f t="shared" si="79"/>
        <v>172576</v>
      </c>
      <c r="G338" s="22">
        <f t="shared" si="68"/>
        <v>0.15693192699377187</v>
      </c>
      <c r="H338" s="19">
        <f t="shared" si="88"/>
        <v>12848</v>
      </c>
      <c r="I338" s="53">
        <v>896530</v>
      </c>
      <c r="J338" s="22">
        <f t="shared" si="69"/>
        <v>0.81525925104143271</v>
      </c>
      <c r="K338" s="22">
        <f t="shared" si="74"/>
        <v>0.96701473717818043</v>
      </c>
      <c r="L338" s="19">
        <f t="shared" si="82"/>
        <v>304</v>
      </c>
      <c r="M338" s="53">
        <v>30581</v>
      </c>
      <c r="N338" s="23">
        <f t="shared" ca="1" si="73"/>
        <v>2.7808821964795439E-2</v>
      </c>
      <c r="O338" s="22">
        <f t="shared" si="75"/>
        <v>3.2985262821819607E-2</v>
      </c>
      <c r="P338" s="45"/>
      <c r="Q338" s="45"/>
      <c r="R338" s="45">
        <v>75533</v>
      </c>
      <c r="S338" s="45">
        <f t="shared" si="81"/>
        <v>9358604</v>
      </c>
      <c r="T338" s="45">
        <v>6233289</v>
      </c>
      <c r="U338" s="19">
        <f t="shared" si="87"/>
        <v>5133602</v>
      </c>
      <c r="V338" s="54"/>
      <c r="W338" s="54"/>
      <c r="X338" s="46">
        <v>71702</v>
      </c>
      <c r="Y338" s="46"/>
      <c r="Z338" s="46"/>
      <c r="AA338" s="21">
        <f t="shared" si="83"/>
        <v>42944</v>
      </c>
      <c r="AB338" s="46"/>
      <c r="AC338" s="46"/>
      <c r="AD338" s="54"/>
      <c r="AE338" s="21">
        <f t="shared" si="76"/>
        <v>23086.255555555555</v>
      </c>
      <c r="AF338" s="24">
        <f t="shared" si="70"/>
        <v>8.5102433692496131</v>
      </c>
      <c r="AG338" s="24">
        <f t="shared" si="71"/>
        <v>5.668239235346058</v>
      </c>
      <c r="AH338" s="24">
        <f t="shared" si="72"/>
        <v>4.1375855092012719</v>
      </c>
      <c r="AI338" s="23">
        <f t="shared" si="65"/>
        <v>0.17642162909500908</v>
      </c>
      <c r="AJ338" s="23">
        <f t="shared" si="66"/>
        <v>0.24168684798807749</v>
      </c>
      <c r="AK338" s="23">
        <f t="shared" si="77"/>
        <v>9.5280673601956471E-3</v>
      </c>
      <c r="AL338" s="32">
        <f t="shared" si="78"/>
        <v>0.28952899367483059</v>
      </c>
      <c r="AM338" s="43">
        <f t="shared" si="84"/>
        <v>68142.428571428565</v>
      </c>
      <c r="AN338" s="43">
        <f t="shared" si="85"/>
        <v>43093.142857142855</v>
      </c>
      <c r="AO338" s="44">
        <f t="shared" si="86"/>
        <v>1.5812824048904035</v>
      </c>
      <c r="AP338" s="27"/>
      <c r="AQ338" s="53">
        <v>596260</v>
      </c>
      <c r="AR338" s="53">
        <v>51999</v>
      </c>
      <c r="AS338" s="61"/>
      <c r="AT338" s="61">
        <f t="shared" si="89"/>
        <v>2.2083703703703705E-3</v>
      </c>
      <c r="AU338" s="61">
        <f t="shared" si="89"/>
        <v>1.9258888888888889E-4</v>
      </c>
      <c r="AV338" s="29">
        <f t="shared" si="90"/>
        <v>56728</v>
      </c>
      <c r="AW338" s="45">
        <f t="shared" si="90"/>
        <v>16593</v>
      </c>
      <c r="AX338" s="29">
        <f t="shared" si="91"/>
        <v>73321</v>
      </c>
      <c r="AY338" s="29">
        <f t="shared" si="92"/>
        <v>50082.142857142855</v>
      </c>
      <c r="AZ338" s="29">
        <f t="shared" si="92"/>
        <v>7428.4285714285716</v>
      </c>
      <c r="BA338" s="29">
        <f t="shared" si="93"/>
        <v>57510.571428571428</v>
      </c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O338" s="29"/>
      <c r="BP338" s="29"/>
      <c r="BQ338" s="29"/>
      <c r="BR338" s="29"/>
      <c r="BT338" s="27"/>
      <c r="BU338" s="27"/>
      <c r="BV338" s="30"/>
      <c r="BW338" s="30"/>
      <c r="BX338" s="27"/>
      <c r="BY338" s="27"/>
      <c r="BZ338" s="27"/>
      <c r="CA338" s="27"/>
      <c r="CB338" s="27"/>
      <c r="CC338" s="27"/>
      <c r="CD338" s="27"/>
      <c r="CE338" s="27"/>
      <c r="CF338" s="33">
        <f t="shared" si="80"/>
        <v>2.7990910493610695E-2</v>
      </c>
      <c r="CG338" s="27"/>
      <c r="CH338" s="27"/>
      <c r="CI338" s="27"/>
      <c r="CJ338" s="27"/>
      <c r="CK338" s="27"/>
      <c r="CL338" s="27"/>
      <c r="CM338" s="27"/>
      <c r="CN338" s="27"/>
      <c r="CO338" s="27"/>
    </row>
    <row r="339" spans="1:93" ht="13">
      <c r="A339" s="18">
        <v>44230</v>
      </c>
      <c r="B339" s="19">
        <f t="shared" si="64"/>
        <v>11984</v>
      </c>
      <c r="C339" s="52"/>
      <c r="D339" s="52"/>
      <c r="E339" s="53">
        <v>1111671</v>
      </c>
      <c r="F339" s="21">
        <f t="shared" si="79"/>
        <v>175236</v>
      </c>
      <c r="G339" s="22">
        <f t="shared" si="68"/>
        <v>0.15763296874704835</v>
      </c>
      <c r="H339" s="19">
        <f t="shared" si="88"/>
        <v>9135</v>
      </c>
      <c r="I339" s="53">
        <v>905665</v>
      </c>
      <c r="J339" s="22">
        <f t="shared" si="69"/>
        <v>0.81468797872751919</v>
      </c>
      <c r="K339" s="22">
        <f t="shared" si="74"/>
        <v>0.9671413392280297</v>
      </c>
      <c r="L339" s="19">
        <f t="shared" si="82"/>
        <v>189</v>
      </c>
      <c r="M339" s="53">
        <v>30770</v>
      </c>
      <c r="N339" s="23">
        <f t="shared" ca="1" si="73"/>
        <v>2.7679052525432436E-2</v>
      </c>
      <c r="O339" s="22">
        <f t="shared" si="75"/>
        <v>3.2858660771970291E-2</v>
      </c>
      <c r="P339" s="45"/>
      <c r="Q339" s="45"/>
      <c r="R339" s="45">
        <v>76657</v>
      </c>
      <c r="S339" s="45">
        <f t="shared" si="81"/>
        <v>9433569</v>
      </c>
      <c r="T339" s="45">
        <v>6280182</v>
      </c>
      <c r="U339" s="19">
        <f t="shared" si="87"/>
        <v>5168511</v>
      </c>
      <c r="V339" s="54"/>
      <c r="W339" s="54"/>
      <c r="X339" s="46">
        <v>74965</v>
      </c>
      <c r="Y339" s="46"/>
      <c r="Z339" s="46"/>
      <c r="AA339" s="21">
        <f t="shared" si="83"/>
        <v>46893</v>
      </c>
      <c r="AB339" s="46"/>
      <c r="AC339" s="46"/>
      <c r="AD339" s="54"/>
      <c r="AE339" s="21">
        <f t="shared" si="76"/>
        <v>23259.933333333334</v>
      </c>
      <c r="AF339" s="24">
        <f t="shared" si="70"/>
        <v>8.4859360368310401</v>
      </c>
      <c r="AG339" s="24">
        <f t="shared" si="71"/>
        <v>5.6493171091087202</v>
      </c>
      <c r="AH339" s="24">
        <f t="shared" si="72"/>
        <v>3.9129672897196262</v>
      </c>
      <c r="AI339" s="23">
        <f t="shared" si="65"/>
        <v>0.17701254517783083</v>
      </c>
      <c r="AJ339" s="23">
        <f t="shared" si="66"/>
        <v>0.25556053142260038</v>
      </c>
      <c r="AK339" s="23">
        <f t="shared" si="77"/>
        <v>1.0897646330273979E-2</v>
      </c>
      <c r="AL339" s="32">
        <f t="shared" si="78"/>
        <v>0.28926284704059541</v>
      </c>
      <c r="AM339" s="43">
        <f t="shared" si="84"/>
        <v>67739.142857142855</v>
      </c>
      <c r="AN339" s="43">
        <f t="shared" si="85"/>
        <v>43150.571428571428</v>
      </c>
      <c r="AO339" s="44">
        <f t="shared" si="86"/>
        <v>1.5698318843650474</v>
      </c>
      <c r="AP339" s="27"/>
      <c r="AQ339" s="53">
        <v>646026</v>
      </c>
      <c r="AR339" s="53">
        <v>71621</v>
      </c>
      <c r="AS339" s="61"/>
      <c r="AT339" s="61">
        <f t="shared" si="89"/>
        <v>2.3926888888888887E-3</v>
      </c>
      <c r="AU339" s="61">
        <f t="shared" si="89"/>
        <v>2.6526296296296295E-4</v>
      </c>
      <c r="AV339" s="29">
        <f t="shared" si="90"/>
        <v>49766</v>
      </c>
      <c r="AW339" s="45">
        <f t="shared" si="90"/>
        <v>19622</v>
      </c>
      <c r="AX339" s="29">
        <f t="shared" si="91"/>
        <v>69388</v>
      </c>
      <c r="AY339" s="29">
        <f t="shared" si="92"/>
        <v>48289</v>
      </c>
      <c r="AZ339" s="29">
        <f t="shared" si="92"/>
        <v>10222.142857142857</v>
      </c>
      <c r="BA339" s="29">
        <f t="shared" si="93"/>
        <v>58511.142857142855</v>
      </c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O339" s="29"/>
      <c r="BP339" s="29"/>
      <c r="BQ339" s="29"/>
      <c r="BR339" s="29"/>
      <c r="BT339" s="27"/>
      <c r="BU339" s="27"/>
      <c r="BV339" s="30"/>
      <c r="BW339" s="30"/>
      <c r="BX339" s="27"/>
      <c r="BY339" s="27"/>
      <c r="BZ339" s="27"/>
      <c r="CA339" s="27"/>
      <c r="CB339" s="27"/>
      <c r="CC339" s="27"/>
      <c r="CD339" s="27"/>
      <c r="CE339" s="27"/>
      <c r="CF339" s="33">
        <f t="shared" si="80"/>
        <v>2.75637142333864E-2</v>
      </c>
      <c r="CG339" s="27"/>
      <c r="CH339" s="27"/>
      <c r="CI339" s="27"/>
      <c r="CJ339" s="27"/>
      <c r="CK339" s="27"/>
      <c r="CL339" s="27"/>
      <c r="CM339" s="27"/>
      <c r="CN339" s="27"/>
      <c r="CO339" s="27"/>
    </row>
    <row r="340" spans="1:93" ht="13">
      <c r="A340" s="18">
        <v>44231</v>
      </c>
      <c r="B340" s="19">
        <f t="shared" si="64"/>
        <v>11434</v>
      </c>
      <c r="C340" s="52"/>
      <c r="D340" s="52"/>
      <c r="E340" s="53">
        <v>1123105</v>
      </c>
      <c r="F340" s="21">
        <f t="shared" si="79"/>
        <v>174798</v>
      </c>
      <c r="G340" s="22">
        <f t="shared" si="68"/>
        <v>0.15563816384042453</v>
      </c>
      <c r="H340" s="19">
        <f t="shared" si="88"/>
        <v>11641</v>
      </c>
      <c r="I340" s="53">
        <v>917306</v>
      </c>
      <c r="J340" s="22">
        <f t="shared" si="69"/>
        <v>0.81675889609609076</v>
      </c>
      <c r="K340" s="22">
        <f t="shared" si="74"/>
        <v>0.96730910981359408</v>
      </c>
      <c r="L340" s="19">
        <f t="shared" si="82"/>
        <v>231</v>
      </c>
      <c r="M340" s="53">
        <v>31001</v>
      </c>
      <c r="N340" s="23">
        <f t="shared" ca="1" si="73"/>
        <v>2.7602940063484713E-2</v>
      </c>
      <c r="O340" s="22">
        <f t="shared" si="75"/>
        <v>3.2690890186405877E-2</v>
      </c>
      <c r="P340" s="45"/>
      <c r="Q340" s="45"/>
      <c r="R340" s="45">
        <v>74260</v>
      </c>
      <c r="S340" s="45">
        <f t="shared" si="81"/>
        <v>9502313</v>
      </c>
      <c r="T340" s="45">
        <v>6322350</v>
      </c>
      <c r="U340" s="19">
        <f t="shared" si="87"/>
        <v>5199245</v>
      </c>
      <c r="V340" s="54"/>
      <c r="W340" s="54"/>
      <c r="X340" s="46">
        <v>68744</v>
      </c>
      <c r="Y340" s="46"/>
      <c r="Z340" s="46"/>
      <c r="AA340" s="21">
        <f t="shared" si="83"/>
        <v>42168</v>
      </c>
      <c r="AB340" s="46"/>
      <c r="AC340" s="46"/>
      <c r="AD340" s="54"/>
      <c r="AE340" s="21">
        <f t="shared" si="76"/>
        <v>23416.111111111109</v>
      </c>
      <c r="AF340" s="24">
        <f t="shared" si="70"/>
        <v>8.4607521113342035</v>
      </c>
      <c r="AG340" s="24">
        <f t="shared" si="71"/>
        <v>5.6293489923025897</v>
      </c>
      <c r="AH340" s="24">
        <f t="shared" si="72"/>
        <v>3.6879482245933182</v>
      </c>
      <c r="AI340" s="23">
        <f t="shared" si="65"/>
        <v>0.1776404343321708</v>
      </c>
      <c r="AJ340" s="23">
        <f t="shared" si="66"/>
        <v>0.27115348131284384</v>
      </c>
      <c r="AK340" s="23">
        <f t="shared" si="77"/>
        <v>1.0285417178283863E-2</v>
      </c>
      <c r="AL340" s="32">
        <f t="shared" si="78"/>
        <v>0.29338039626621809</v>
      </c>
      <c r="AM340" s="43">
        <f t="shared" si="84"/>
        <v>65091.142857142855</v>
      </c>
      <c r="AN340" s="43">
        <f t="shared" si="85"/>
        <v>41444</v>
      </c>
      <c r="AO340" s="44">
        <f t="shared" si="86"/>
        <v>1.5705806113585286</v>
      </c>
      <c r="AP340" s="27"/>
      <c r="AQ340" s="53">
        <v>700266</v>
      </c>
      <c r="AR340" s="53">
        <v>96553</v>
      </c>
      <c r="AS340" s="61"/>
      <c r="AT340" s="61">
        <f t="shared" si="89"/>
        <v>2.5935777777777776E-3</v>
      </c>
      <c r="AU340" s="61">
        <f t="shared" si="89"/>
        <v>3.5760370370370372E-4</v>
      </c>
      <c r="AV340" s="29">
        <f t="shared" si="90"/>
        <v>54240</v>
      </c>
      <c r="AW340" s="45">
        <f t="shared" si="90"/>
        <v>24932</v>
      </c>
      <c r="AX340" s="29">
        <f t="shared" si="91"/>
        <v>79172</v>
      </c>
      <c r="AY340" s="29">
        <f t="shared" si="92"/>
        <v>47421.142857142855</v>
      </c>
      <c r="AZ340" s="29">
        <f t="shared" si="92"/>
        <v>13012.142857142857</v>
      </c>
      <c r="BA340" s="29">
        <f t="shared" si="93"/>
        <v>60433.28571428571</v>
      </c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O340" s="29"/>
      <c r="BP340" s="29"/>
      <c r="BQ340" s="29"/>
      <c r="BR340" s="29"/>
      <c r="BT340" s="27"/>
      <c r="BU340" s="27"/>
      <c r="BV340" s="30"/>
      <c r="BW340" s="30"/>
      <c r="BX340" s="27"/>
      <c r="BY340" s="27"/>
      <c r="BZ340" s="27"/>
      <c r="CA340" s="27"/>
      <c r="CB340" s="27"/>
      <c r="CC340" s="27"/>
      <c r="CD340" s="27"/>
      <c r="CE340" s="27"/>
      <c r="CF340" s="33">
        <f t="shared" si="80"/>
        <v>2.6280827036452712E-2</v>
      </c>
      <c r="CG340" s="27"/>
      <c r="CH340" s="27"/>
      <c r="CI340" s="27"/>
      <c r="CJ340" s="27"/>
      <c r="CK340" s="27"/>
      <c r="CL340" s="27"/>
      <c r="CM340" s="27"/>
      <c r="CN340" s="27"/>
      <c r="CO340" s="27"/>
    </row>
    <row r="341" spans="1:93" ht="13">
      <c r="A341" s="18">
        <v>44232</v>
      </c>
      <c r="B341" s="19">
        <f t="shared" si="64"/>
        <v>11749</v>
      </c>
      <c r="C341" s="52"/>
      <c r="D341" s="52"/>
      <c r="E341" s="53">
        <v>1134854</v>
      </c>
      <c r="F341" s="21">
        <f t="shared" si="79"/>
        <v>176672</v>
      </c>
      <c r="G341" s="22">
        <f t="shared" si="68"/>
        <v>0.15567817534237885</v>
      </c>
      <c r="H341" s="19">
        <f t="shared" si="88"/>
        <v>9674</v>
      </c>
      <c r="I341" s="53">
        <v>926980</v>
      </c>
      <c r="J341" s="22">
        <f t="shared" si="69"/>
        <v>0.8168275390490759</v>
      </c>
      <c r="K341" s="22">
        <f t="shared" si="74"/>
        <v>0.96743624906333037</v>
      </c>
      <c r="L341" s="19">
        <f t="shared" si="82"/>
        <v>201</v>
      </c>
      <c r="M341" s="53">
        <v>31202</v>
      </c>
      <c r="N341" s="23">
        <f t="shared" ca="1" si="73"/>
        <v>2.7494285608545239E-2</v>
      </c>
      <c r="O341" s="22">
        <f t="shared" si="75"/>
        <v>3.2563750936669654E-2</v>
      </c>
      <c r="P341" s="45"/>
      <c r="Q341" s="45"/>
      <c r="R341" s="45">
        <v>77704</v>
      </c>
      <c r="S341" s="45">
        <f t="shared" si="81"/>
        <v>9578686</v>
      </c>
      <c r="T341" s="45">
        <v>6366581</v>
      </c>
      <c r="U341" s="19">
        <f t="shared" si="87"/>
        <v>5231727</v>
      </c>
      <c r="V341" s="54"/>
      <c r="W341" s="54"/>
      <c r="X341" s="46">
        <v>76373</v>
      </c>
      <c r="Y341" s="46"/>
      <c r="Z341" s="46"/>
      <c r="AA341" s="21">
        <f t="shared" si="83"/>
        <v>44231</v>
      </c>
      <c r="AB341" s="46"/>
      <c r="AC341" s="46"/>
      <c r="AD341" s="54"/>
      <c r="AE341" s="21">
        <f t="shared" si="76"/>
        <v>23579.929629629631</v>
      </c>
      <c r="AF341" s="24">
        <f t="shared" si="70"/>
        <v>8.4404566578608353</v>
      </c>
      <c r="AG341" s="24">
        <f t="shared" si="71"/>
        <v>5.6100441114011144</v>
      </c>
      <c r="AH341" s="24">
        <f t="shared" si="72"/>
        <v>3.7646608221976336</v>
      </c>
      <c r="AI341" s="23">
        <f t="shared" si="65"/>
        <v>0.17825171783725047</v>
      </c>
      <c r="AJ341" s="23">
        <f t="shared" si="66"/>
        <v>0.26562817933123828</v>
      </c>
      <c r="AK341" s="23">
        <f t="shared" si="77"/>
        <v>1.0461176826743714E-2</v>
      </c>
      <c r="AL341" s="32">
        <f t="shared" si="78"/>
        <v>0.29461904086265606</v>
      </c>
      <c r="AM341" s="43">
        <f t="shared" si="84"/>
        <v>64958.714285714283</v>
      </c>
      <c r="AN341" s="43">
        <f t="shared" si="85"/>
        <v>40274.285714285717</v>
      </c>
      <c r="AO341" s="44">
        <f t="shared" si="86"/>
        <v>1.6129079171396139</v>
      </c>
      <c r="AP341" s="27"/>
      <c r="AQ341" s="53">
        <v>744884</v>
      </c>
      <c r="AR341" s="53">
        <v>120725</v>
      </c>
      <c r="AS341" s="61"/>
      <c r="AT341" s="61">
        <f t="shared" si="89"/>
        <v>2.7588296296296297E-3</v>
      </c>
      <c r="AU341" s="61">
        <f t="shared" si="89"/>
        <v>4.4712962962962962E-4</v>
      </c>
      <c r="AV341" s="29">
        <f t="shared" si="90"/>
        <v>44618</v>
      </c>
      <c r="AW341" s="45">
        <f t="shared" si="90"/>
        <v>24172</v>
      </c>
      <c r="AX341" s="29">
        <f t="shared" si="91"/>
        <v>68790</v>
      </c>
      <c r="AY341" s="29">
        <f t="shared" si="92"/>
        <v>48553.142857142855</v>
      </c>
      <c r="AZ341" s="29">
        <f t="shared" si="92"/>
        <v>15634</v>
      </c>
      <c r="BA341" s="29">
        <f t="shared" si="93"/>
        <v>64187.142857142855</v>
      </c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O341" s="29"/>
      <c r="BP341" s="29"/>
      <c r="BQ341" s="29"/>
      <c r="BR341" s="29"/>
      <c r="BT341" s="27"/>
      <c r="BU341" s="27"/>
      <c r="BV341" s="30"/>
      <c r="BW341" s="30"/>
      <c r="BX341" s="27"/>
      <c r="BY341" s="27"/>
      <c r="BZ341" s="27"/>
      <c r="CA341" s="27"/>
      <c r="CB341" s="27"/>
      <c r="CC341" s="27"/>
      <c r="CD341" s="27"/>
      <c r="CE341" s="27"/>
      <c r="CF341" s="33">
        <f t="shared" si="80"/>
        <v>2.5707487331399614E-2</v>
      </c>
      <c r="CG341" s="27"/>
      <c r="CH341" s="27"/>
      <c r="CI341" s="27"/>
      <c r="CJ341" s="27"/>
      <c r="CK341" s="27"/>
      <c r="CL341" s="27"/>
      <c r="CM341" s="27"/>
      <c r="CN341" s="27"/>
      <c r="CO341" s="27"/>
    </row>
    <row r="342" spans="1:93" ht="13">
      <c r="A342" s="18">
        <v>44233</v>
      </c>
      <c r="B342" s="19">
        <f t="shared" si="64"/>
        <v>12156</v>
      </c>
      <c r="C342" s="52"/>
      <c r="D342" s="52"/>
      <c r="E342" s="53">
        <v>1147010</v>
      </c>
      <c r="F342" s="21">
        <f t="shared" si="79"/>
        <v>176433</v>
      </c>
      <c r="G342" s="22">
        <f t="shared" si="68"/>
        <v>0.15381993182273912</v>
      </c>
      <c r="H342" s="19">
        <f t="shared" si="88"/>
        <v>12204</v>
      </c>
      <c r="I342" s="53">
        <v>939184</v>
      </c>
      <c r="J342" s="22">
        <f t="shared" si="69"/>
        <v>0.81881064681214633</v>
      </c>
      <c r="K342" s="22">
        <f t="shared" si="74"/>
        <v>0.96765532255555198</v>
      </c>
      <c r="L342" s="19">
        <f t="shared" si="82"/>
        <v>191</v>
      </c>
      <c r="M342" s="53">
        <v>31393</v>
      </c>
      <c r="N342" s="23">
        <f t="shared" ca="1" si="73"/>
        <v>2.7369421365114516E-2</v>
      </c>
      <c r="O342" s="22">
        <f t="shared" si="75"/>
        <v>3.2344677444447995E-2</v>
      </c>
      <c r="P342" s="45"/>
      <c r="Q342" s="45"/>
      <c r="R342" s="45">
        <v>74401</v>
      </c>
      <c r="S342" s="45">
        <f t="shared" ref="S342:S360" si="94">S341+X342</f>
        <v>9643853</v>
      </c>
      <c r="T342" s="45">
        <v>6414683</v>
      </c>
      <c r="U342" s="19">
        <f t="shared" si="87"/>
        <v>5267673</v>
      </c>
      <c r="V342" s="54"/>
      <c r="W342" s="54"/>
      <c r="X342" s="46">
        <v>65167</v>
      </c>
      <c r="Y342" s="46"/>
      <c r="Z342" s="46"/>
      <c r="AA342" s="21">
        <f t="shared" si="83"/>
        <v>48102</v>
      </c>
      <c r="AB342" s="46"/>
      <c r="AC342" s="46"/>
      <c r="AD342" s="54"/>
      <c r="AE342" s="21">
        <f t="shared" si="76"/>
        <v>23758.085185185184</v>
      </c>
      <c r="AF342" s="24">
        <f t="shared" si="70"/>
        <v>8.4078194610334691</v>
      </c>
      <c r="AG342" s="24">
        <f t="shared" si="71"/>
        <v>5.5925257844308245</v>
      </c>
      <c r="AH342" s="24">
        <f t="shared" si="72"/>
        <v>3.9570582428430403</v>
      </c>
      <c r="AI342" s="23">
        <f t="shared" si="65"/>
        <v>0.1788100830547667</v>
      </c>
      <c r="AJ342" s="23">
        <f t="shared" si="66"/>
        <v>0.25271298490707245</v>
      </c>
      <c r="AK342" s="23">
        <f t="shared" si="77"/>
        <v>1.0711510026840457E-2</v>
      </c>
      <c r="AL342" s="32">
        <f t="shared" si="78"/>
        <v>0.27884917741617798</v>
      </c>
      <c r="AM342" s="43">
        <f t="shared" si="84"/>
        <v>64264.571428571428</v>
      </c>
      <c r="AN342" s="43">
        <f t="shared" si="85"/>
        <v>41341.857142857145</v>
      </c>
      <c r="AO342" s="44">
        <f t="shared" si="86"/>
        <v>1.5544674542922599</v>
      </c>
      <c r="AP342" s="27"/>
      <c r="AQ342" s="53">
        <v>777096</v>
      </c>
      <c r="AR342" s="53">
        <v>137207</v>
      </c>
      <c r="AS342" s="61"/>
      <c r="AT342" s="61">
        <f t="shared" si="89"/>
        <v>2.8781333333333333E-3</v>
      </c>
      <c r="AU342" s="61">
        <f t="shared" si="89"/>
        <v>5.0817407407407404E-4</v>
      </c>
      <c r="AV342" s="29">
        <f t="shared" si="90"/>
        <v>32212</v>
      </c>
      <c r="AW342" s="45">
        <f t="shared" si="90"/>
        <v>16482</v>
      </c>
      <c r="AX342" s="29">
        <f t="shared" si="91"/>
        <v>48694</v>
      </c>
      <c r="AY342" s="29">
        <f t="shared" si="92"/>
        <v>42135.857142857145</v>
      </c>
      <c r="AZ342" s="29">
        <f t="shared" si="92"/>
        <v>16628.142857142859</v>
      </c>
      <c r="BA342" s="29">
        <f t="shared" si="93"/>
        <v>58764</v>
      </c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O342" s="29"/>
      <c r="BP342" s="29"/>
      <c r="BQ342" s="29"/>
      <c r="BR342" s="29"/>
      <c r="BT342" s="27"/>
      <c r="BU342" s="27"/>
      <c r="BV342" s="30"/>
      <c r="BW342" s="30"/>
      <c r="BX342" s="27"/>
      <c r="BY342" s="27"/>
      <c r="BZ342" s="27"/>
      <c r="CA342" s="27"/>
      <c r="CB342" s="27"/>
      <c r="CC342" s="27"/>
      <c r="CD342" s="27"/>
      <c r="CE342" s="27"/>
      <c r="CF342" s="33">
        <f t="shared" si="80"/>
        <v>2.5174683544303796E-2</v>
      </c>
      <c r="CG342" s="27"/>
      <c r="CH342" s="27"/>
      <c r="CI342" s="27"/>
      <c r="CJ342" s="27"/>
      <c r="CK342" s="27"/>
      <c r="CL342" s="27"/>
      <c r="CM342" s="27"/>
      <c r="CN342" s="27"/>
      <c r="CO342" s="27"/>
    </row>
    <row r="343" spans="1:93" ht="13">
      <c r="A343" s="18">
        <v>44234</v>
      </c>
      <c r="B343" s="19">
        <f t="shared" si="64"/>
        <v>10827</v>
      </c>
      <c r="C343" s="52"/>
      <c r="D343" s="52"/>
      <c r="E343" s="53">
        <v>1157837</v>
      </c>
      <c r="F343" s="21">
        <f t="shared" si="79"/>
        <v>176291</v>
      </c>
      <c r="G343" s="22">
        <f t="shared" si="68"/>
        <v>0.15225891036475772</v>
      </c>
      <c r="H343" s="19">
        <f t="shared" si="88"/>
        <v>10806</v>
      </c>
      <c r="I343" s="53">
        <v>949990</v>
      </c>
      <c r="J343" s="22">
        <f t="shared" si="69"/>
        <v>0.82048682154741992</v>
      </c>
      <c r="K343" s="22">
        <f t="shared" si="74"/>
        <v>0.96785071713399062</v>
      </c>
      <c r="L343" s="19">
        <f t="shared" si="82"/>
        <v>163</v>
      </c>
      <c r="M343" s="53">
        <v>31556</v>
      </c>
      <c r="N343" s="23">
        <f t="shared" ca="1" si="73"/>
        <v>2.7254268087822379E-2</v>
      </c>
      <c r="O343" s="22">
        <f t="shared" si="75"/>
        <v>3.2149282866009335E-2</v>
      </c>
      <c r="P343" s="45"/>
      <c r="Q343" s="45"/>
      <c r="R343" s="45">
        <v>76029</v>
      </c>
      <c r="S343" s="45">
        <f t="shared" si="94"/>
        <v>9685379</v>
      </c>
      <c r="T343" s="45">
        <v>6445583</v>
      </c>
      <c r="U343" s="19">
        <f t="shared" si="87"/>
        <v>5287746</v>
      </c>
      <c r="V343" s="54"/>
      <c r="W343" s="54"/>
      <c r="X343" s="46">
        <v>41526</v>
      </c>
      <c r="Y343" s="46"/>
      <c r="Z343" s="46"/>
      <c r="AA343" s="21">
        <f t="shared" si="83"/>
        <v>30900</v>
      </c>
      <c r="AB343" s="46"/>
      <c r="AC343" s="46"/>
      <c r="AD343" s="54"/>
      <c r="AE343" s="21">
        <f t="shared" si="76"/>
        <v>23872.529629629629</v>
      </c>
      <c r="AF343" s="24">
        <f t="shared" si="70"/>
        <v>8.3650626124402656</v>
      </c>
      <c r="AG343" s="24">
        <f t="shared" si="71"/>
        <v>5.5669174503837757</v>
      </c>
      <c r="AH343" s="24">
        <f t="shared" si="72"/>
        <v>2.8539761706844002</v>
      </c>
      <c r="AI343" s="23">
        <f t="shared" si="65"/>
        <v>0.17963262593934481</v>
      </c>
      <c r="AJ343" s="23">
        <f t="shared" si="66"/>
        <v>0.3503883495145631</v>
      </c>
      <c r="AK343" s="23">
        <f t="shared" si="77"/>
        <v>9.4393248533142689E-3</v>
      </c>
      <c r="AL343" s="32">
        <f t="shared" si="78"/>
        <v>0.27695720768569049</v>
      </c>
      <c r="AM343" s="43">
        <f t="shared" si="84"/>
        <v>63812.857142857145</v>
      </c>
      <c r="AN343" s="43">
        <f t="shared" si="85"/>
        <v>41018.714285714283</v>
      </c>
      <c r="AO343" s="44">
        <f t="shared" si="86"/>
        <v>1.5557010563122757</v>
      </c>
      <c r="AP343" s="27"/>
      <c r="AQ343" s="53">
        <v>784318</v>
      </c>
      <c r="AR343" s="53">
        <v>139131</v>
      </c>
      <c r="AS343" s="61"/>
      <c r="AT343" s="61">
        <f t="shared" si="89"/>
        <v>2.9048814814814816E-3</v>
      </c>
      <c r="AU343" s="61">
        <f t="shared" si="89"/>
        <v>5.153E-4</v>
      </c>
      <c r="AV343" s="29">
        <f t="shared" si="90"/>
        <v>7222</v>
      </c>
      <c r="AW343" s="45">
        <f t="shared" si="90"/>
        <v>1924</v>
      </c>
      <c r="AX343" s="29">
        <f t="shared" si="91"/>
        <v>9146</v>
      </c>
      <c r="AY343" s="29">
        <f t="shared" si="92"/>
        <v>41597.857142857145</v>
      </c>
      <c r="AZ343" s="29">
        <f t="shared" si="92"/>
        <v>16654.714285714286</v>
      </c>
      <c r="BA343" s="29">
        <f t="shared" si="93"/>
        <v>58252.571428571435</v>
      </c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O343" s="29"/>
      <c r="BP343" s="29"/>
      <c r="BQ343" s="29"/>
      <c r="BR343" s="29"/>
      <c r="BT343" s="27"/>
      <c r="BU343" s="27"/>
      <c r="BV343" s="30"/>
      <c r="BW343" s="30"/>
      <c r="BX343" s="27"/>
      <c r="BY343" s="27"/>
      <c r="BZ343" s="27"/>
      <c r="CA343" s="27"/>
      <c r="CB343" s="27"/>
      <c r="CC343" s="27"/>
      <c r="CD343" s="27"/>
      <c r="CE343" s="27"/>
      <c r="CF343" s="33">
        <f t="shared" si="80"/>
        <v>2.4613044053446224E-2</v>
      </c>
      <c r="CG343" s="27"/>
      <c r="CH343" s="27"/>
      <c r="CI343" s="27"/>
      <c r="CJ343" s="27"/>
      <c r="CK343" s="27"/>
      <c r="CL343" s="27"/>
      <c r="CM343" s="27"/>
      <c r="CN343" s="27"/>
      <c r="CO343" s="27"/>
    </row>
    <row r="344" spans="1:93" ht="13">
      <c r="A344" s="18">
        <v>44235</v>
      </c>
      <c r="B344" s="19">
        <f t="shared" si="64"/>
        <v>8242</v>
      </c>
      <c r="C344" s="52"/>
      <c r="D344" s="52"/>
      <c r="E344" s="53">
        <v>1166079</v>
      </c>
      <c r="F344" s="21">
        <f t="shared" si="79"/>
        <v>171288</v>
      </c>
      <c r="G344" s="22">
        <f t="shared" si="68"/>
        <v>0.14689227745289984</v>
      </c>
      <c r="H344" s="19">
        <f t="shared" si="88"/>
        <v>13038</v>
      </c>
      <c r="I344" s="53">
        <v>963028</v>
      </c>
      <c r="J344" s="22">
        <f t="shared" si="69"/>
        <v>0.82586857322702834</v>
      </c>
      <c r="K344" s="22">
        <f t="shared" si="74"/>
        <v>0.96807068017302123</v>
      </c>
      <c r="L344" s="19">
        <f t="shared" si="82"/>
        <v>207</v>
      </c>
      <c r="M344" s="53">
        <v>31763</v>
      </c>
      <c r="N344" s="23">
        <f t="shared" ca="1" si="73"/>
        <v>2.7239149320071796E-2</v>
      </c>
      <c r="O344" s="22">
        <f t="shared" si="75"/>
        <v>3.1929319826978733E-2</v>
      </c>
      <c r="P344" s="45"/>
      <c r="Q344" s="45"/>
      <c r="R344" s="45">
        <v>77601</v>
      </c>
      <c r="S344" s="45">
        <f t="shared" si="94"/>
        <v>9724040</v>
      </c>
      <c r="T344" s="45">
        <v>6473598</v>
      </c>
      <c r="U344" s="19">
        <f t="shared" si="87"/>
        <v>5307519</v>
      </c>
      <c r="V344" s="54"/>
      <c r="W344" s="54"/>
      <c r="X344" s="46">
        <v>38661</v>
      </c>
      <c r="Y344" s="46"/>
      <c r="Z344" s="46"/>
      <c r="AA344" s="21">
        <f t="shared" si="83"/>
        <v>28015</v>
      </c>
      <c r="AB344" s="46"/>
      <c r="AC344" s="46"/>
      <c r="AD344" s="54"/>
      <c r="AE344" s="21">
        <f t="shared" si="76"/>
        <v>23976.288888888888</v>
      </c>
      <c r="AF344" s="24">
        <f t="shared" si="70"/>
        <v>8.33909194831568</v>
      </c>
      <c r="AG344" s="24">
        <f t="shared" si="71"/>
        <v>5.5515947032748212</v>
      </c>
      <c r="AH344" s="24">
        <f t="shared" si="72"/>
        <v>3.3990536277602525</v>
      </c>
      <c r="AI344" s="23">
        <f t="shared" si="65"/>
        <v>0.18012842317363542</v>
      </c>
      <c r="AJ344" s="23">
        <f t="shared" si="66"/>
        <v>0.29419953596287701</v>
      </c>
      <c r="AK344" s="23">
        <f t="shared" si="77"/>
        <v>7.1184458606867807E-3</v>
      </c>
      <c r="AL344" s="32">
        <f t="shared" si="78"/>
        <v>0.2710333165050326</v>
      </c>
      <c r="AM344" s="43">
        <f t="shared" si="84"/>
        <v>62448.285714285717</v>
      </c>
      <c r="AN344" s="43">
        <f t="shared" si="85"/>
        <v>40464.714285714283</v>
      </c>
      <c r="AO344" s="44">
        <f t="shared" si="86"/>
        <v>1.5432775645800751</v>
      </c>
      <c r="AP344" s="27"/>
      <c r="AQ344" s="53">
        <v>814585</v>
      </c>
      <c r="AR344" s="53">
        <v>171270</v>
      </c>
      <c r="AS344" s="61"/>
      <c r="AT344" s="61">
        <f t="shared" si="89"/>
        <v>3.0169814814814816E-3</v>
      </c>
      <c r="AU344" s="61">
        <f t="shared" si="89"/>
        <v>6.3433333333333332E-4</v>
      </c>
      <c r="AV344" s="29">
        <f t="shared" si="90"/>
        <v>30267</v>
      </c>
      <c r="AW344" s="45">
        <f t="shared" si="90"/>
        <v>32139</v>
      </c>
      <c r="AX344" s="29">
        <f t="shared" si="91"/>
        <v>62406</v>
      </c>
      <c r="AY344" s="29">
        <f t="shared" si="92"/>
        <v>39293.285714285717</v>
      </c>
      <c r="AZ344" s="29">
        <f t="shared" si="92"/>
        <v>19409.142857142859</v>
      </c>
      <c r="BA344" s="29">
        <f t="shared" si="93"/>
        <v>58702.42857142858</v>
      </c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O344" s="29"/>
      <c r="BP344" s="29"/>
      <c r="BQ344" s="29"/>
      <c r="BR344" s="29"/>
      <c r="BT344" s="27"/>
      <c r="BU344" s="27"/>
      <c r="BV344" s="30"/>
      <c r="BW344" s="30"/>
      <c r="BX344" s="27"/>
      <c r="BY344" s="27"/>
      <c r="BZ344" s="27"/>
      <c r="CA344" s="27"/>
      <c r="CB344" s="27"/>
      <c r="CC344" s="27"/>
      <c r="CD344" s="27"/>
      <c r="CE344" s="27"/>
      <c r="CF344" s="33">
        <f t="shared" si="80"/>
        <v>2.3648560635664975E-2</v>
      </c>
      <c r="CG344" s="27"/>
      <c r="CH344" s="27"/>
      <c r="CI344" s="27"/>
      <c r="CJ344" s="27"/>
      <c r="CK344" s="27"/>
      <c r="CL344" s="27"/>
      <c r="CM344" s="27"/>
      <c r="CN344" s="27"/>
      <c r="CO344" s="27"/>
    </row>
    <row r="345" spans="1:93" ht="13">
      <c r="A345" s="18">
        <v>44236</v>
      </c>
      <c r="B345" s="19">
        <f t="shared" si="64"/>
        <v>8700</v>
      </c>
      <c r="C345" s="52"/>
      <c r="D345" s="52"/>
      <c r="E345" s="53">
        <v>1174779</v>
      </c>
      <c r="F345" s="21">
        <f t="shared" si="79"/>
        <v>169351</v>
      </c>
      <c r="G345" s="22">
        <f t="shared" si="68"/>
        <v>0.14415562416420449</v>
      </c>
      <c r="H345" s="19">
        <f t="shared" si="88"/>
        <v>10424</v>
      </c>
      <c r="I345" s="53">
        <v>973452</v>
      </c>
      <c r="J345" s="22">
        <f t="shared" si="69"/>
        <v>0.82862563937557621</v>
      </c>
      <c r="K345" s="22">
        <f t="shared" si="74"/>
        <v>0.96819662869941958</v>
      </c>
      <c r="L345" s="19">
        <f t="shared" si="82"/>
        <v>213</v>
      </c>
      <c r="M345" s="53">
        <v>31976</v>
      </c>
      <c r="N345" s="23">
        <f t="shared" ca="1" si="73"/>
        <v>2.7218736460219325E-2</v>
      </c>
      <c r="O345" s="22">
        <f t="shared" si="75"/>
        <v>3.1803371300580446E-2</v>
      </c>
      <c r="P345" s="45"/>
      <c r="Q345" s="45"/>
      <c r="R345" s="45">
        <v>77086</v>
      </c>
      <c r="S345" s="45">
        <f t="shared" si="94"/>
        <v>9791928</v>
      </c>
      <c r="T345" s="45">
        <v>6512126</v>
      </c>
      <c r="U345" s="19">
        <f t="shared" si="87"/>
        <v>5337347</v>
      </c>
      <c r="V345" s="54"/>
      <c r="W345" s="54"/>
      <c r="X345" s="46">
        <v>67888</v>
      </c>
      <c r="Y345" s="46"/>
      <c r="Z345" s="46"/>
      <c r="AA345" s="21">
        <f t="shared" si="83"/>
        <v>38528</v>
      </c>
      <c r="AB345" s="46"/>
      <c r="AC345" s="46"/>
      <c r="AD345" s="54"/>
      <c r="AE345" s="21">
        <f t="shared" si="76"/>
        <v>24118.985185185185</v>
      </c>
      <c r="AF345" s="24">
        <f t="shared" si="70"/>
        <v>8.3351234572630251</v>
      </c>
      <c r="AG345" s="24">
        <f t="shared" si="71"/>
        <v>5.5432775015556119</v>
      </c>
      <c r="AH345" s="24">
        <f t="shared" si="72"/>
        <v>4.4285057471264366</v>
      </c>
      <c r="AI345" s="23">
        <f t="shared" si="65"/>
        <v>0.18039869007448567</v>
      </c>
      <c r="AJ345" s="23">
        <f t="shared" si="66"/>
        <v>0.22580980066445183</v>
      </c>
      <c r="AK345" s="23">
        <f t="shared" si="77"/>
        <v>7.4609010195707155E-3</v>
      </c>
      <c r="AL345" s="32">
        <f t="shared" si="78"/>
        <v>0.26930428888562136</v>
      </c>
      <c r="AM345" s="43">
        <f t="shared" si="84"/>
        <v>61903.428571428572</v>
      </c>
      <c r="AN345" s="43">
        <f t="shared" si="85"/>
        <v>39833.857142857145</v>
      </c>
      <c r="AO345" s="44">
        <f t="shared" si="86"/>
        <v>1.5540405326409334</v>
      </c>
      <c r="AP345" s="27"/>
      <c r="AQ345" s="53">
        <v>845407</v>
      </c>
      <c r="AR345" s="53">
        <v>221453</v>
      </c>
      <c r="AS345" s="61"/>
      <c r="AT345" s="61">
        <f t="shared" si="89"/>
        <v>3.131137037037037E-3</v>
      </c>
      <c r="AU345" s="61">
        <f t="shared" si="89"/>
        <v>8.2019629629629634E-4</v>
      </c>
      <c r="AV345" s="29">
        <f t="shared" si="90"/>
        <v>30822</v>
      </c>
      <c r="AW345" s="45">
        <f t="shared" si="90"/>
        <v>50183</v>
      </c>
      <c r="AX345" s="29">
        <f t="shared" si="91"/>
        <v>81005</v>
      </c>
      <c r="AY345" s="29">
        <f t="shared" si="92"/>
        <v>35592.428571428572</v>
      </c>
      <c r="AZ345" s="29">
        <f t="shared" si="92"/>
        <v>24207.714285714286</v>
      </c>
      <c r="BA345" s="29">
        <f t="shared" si="93"/>
        <v>59800.142857142855</v>
      </c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O345" s="29"/>
      <c r="BP345" s="29"/>
      <c r="BQ345" s="29"/>
      <c r="BR345" s="29"/>
      <c r="BT345" s="27"/>
      <c r="BU345" s="27"/>
      <c r="BV345" s="30"/>
      <c r="BW345" s="30"/>
      <c r="BX345" s="27"/>
      <c r="BY345" s="27"/>
      <c r="BZ345" s="27"/>
      <c r="CA345" s="27"/>
      <c r="CB345" s="27"/>
      <c r="CC345" s="27"/>
      <c r="CD345" s="27"/>
      <c r="CE345" s="27"/>
      <c r="CF345" s="33">
        <f t="shared" si="80"/>
        <v>2.291372733448294E-2</v>
      </c>
      <c r="CG345" s="27"/>
      <c r="CH345" s="27"/>
      <c r="CI345" s="27"/>
      <c r="CJ345" s="27"/>
      <c r="CK345" s="27"/>
      <c r="CL345" s="27"/>
      <c r="CM345" s="27"/>
      <c r="CN345" s="27"/>
      <c r="CO345" s="27"/>
    </row>
    <row r="346" spans="1:93" ht="13">
      <c r="A346" s="18">
        <v>44237</v>
      </c>
      <c r="B346" s="19">
        <f t="shared" si="64"/>
        <v>8776</v>
      </c>
      <c r="C346" s="52"/>
      <c r="D346" s="52"/>
      <c r="E346" s="53">
        <v>1183555</v>
      </c>
      <c r="F346" s="21">
        <f t="shared" si="79"/>
        <v>168416</v>
      </c>
      <c r="G346" s="22">
        <f t="shared" si="68"/>
        <v>0.14229672469804952</v>
      </c>
      <c r="H346" s="19">
        <f t="shared" si="88"/>
        <v>9520</v>
      </c>
      <c r="I346" s="53">
        <v>982972</v>
      </c>
      <c r="J346" s="22">
        <f t="shared" si="69"/>
        <v>0.83052498616456349</v>
      </c>
      <c r="K346" s="22">
        <f t="shared" si="74"/>
        <v>0.9683127138253973</v>
      </c>
      <c r="L346" s="19">
        <f t="shared" si="82"/>
        <v>191</v>
      </c>
      <c r="M346" s="53">
        <v>32167</v>
      </c>
      <c r="N346" s="23">
        <f t="shared" ca="1" si="73"/>
        <v>2.717828913738694E-2</v>
      </c>
      <c r="O346" s="22">
        <f t="shared" si="75"/>
        <v>3.1687286174602688E-2</v>
      </c>
      <c r="P346" s="45"/>
      <c r="Q346" s="45"/>
      <c r="R346" s="45">
        <v>77526</v>
      </c>
      <c r="S346" s="45">
        <f t="shared" si="94"/>
        <v>9862240</v>
      </c>
      <c r="T346" s="45">
        <v>6553179</v>
      </c>
      <c r="U346" s="19">
        <f t="shared" si="87"/>
        <v>5369624</v>
      </c>
      <c r="V346" s="54"/>
      <c r="W346" s="54"/>
      <c r="X346" s="46">
        <v>70312</v>
      </c>
      <c r="Y346" s="46"/>
      <c r="Z346" s="46"/>
      <c r="AA346" s="21">
        <f t="shared" si="83"/>
        <v>41053</v>
      </c>
      <c r="AB346" s="46"/>
      <c r="AC346" s="46"/>
      <c r="AD346" s="54"/>
      <c r="AE346" s="21">
        <f t="shared" si="76"/>
        <v>24271.033333333333</v>
      </c>
      <c r="AF346" s="24">
        <f t="shared" si="70"/>
        <v>8.3327264047720639</v>
      </c>
      <c r="AG346" s="24">
        <f t="shared" si="71"/>
        <v>5.5368605599232819</v>
      </c>
      <c r="AH346" s="24">
        <f t="shared" si="72"/>
        <v>4.6778714676390152</v>
      </c>
      <c r="AI346" s="23">
        <f t="shared" si="65"/>
        <v>0.18060776304141851</v>
      </c>
      <c r="AJ346" s="23">
        <f t="shared" si="66"/>
        <v>0.21377244050373906</v>
      </c>
      <c r="AK346" s="23">
        <f t="shared" si="77"/>
        <v>7.4703412301377536E-3</v>
      </c>
      <c r="AL346" s="32">
        <f t="shared" si="78"/>
        <v>0.26331424887452975</v>
      </c>
      <c r="AM346" s="43">
        <f t="shared" si="84"/>
        <v>61238.714285714283</v>
      </c>
      <c r="AN346" s="43">
        <f t="shared" si="85"/>
        <v>38999.571428571428</v>
      </c>
      <c r="AO346" s="44">
        <f t="shared" si="86"/>
        <v>1.5702406986157356</v>
      </c>
      <c r="AP346" s="27"/>
      <c r="AQ346" s="53">
        <v>969546</v>
      </c>
      <c r="AR346" s="53">
        <v>279251</v>
      </c>
      <c r="AS346" s="61"/>
      <c r="AT346" s="61">
        <f t="shared" si="89"/>
        <v>3.5909111111111112E-3</v>
      </c>
      <c r="AU346" s="61">
        <f t="shared" si="89"/>
        <v>1.034262962962963E-3</v>
      </c>
      <c r="AV346" s="29">
        <f t="shared" si="90"/>
        <v>124139</v>
      </c>
      <c r="AW346" s="45">
        <f t="shared" si="90"/>
        <v>57798</v>
      </c>
      <c r="AX346" s="29">
        <f t="shared" si="91"/>
        <v>181937</v>
      </c>
      <c r="AY346" s="29">
        <f t="shared" si="92"/>
        <v>46217.142857142855</v>
      </c>
      <c r="AZ346" s="29">
        <f t="shared" si="92"/>
        <v>29661.428571428572</v>
      </c>
      <c r="BA346" s="29">
        <f t="shared" si="93"/>
        <v>75878.57142857142</v>
      </c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O346" s="29"/>
      <c r="BP346" s="29"/>
      <c r="BQ346" s="29"/>
      <c r="BR346" s="29"/>
      <c r="BT346" s="27"/>
      <c r="BU346" s="27"/>
      <c r="BV346" s="30"/>
      <c r="BW346" s="30"/>
      <c r="BX346" s="27"/>
      <c r="BY346" s="27"/>
      <c r="BZ346" s="27"/>
      <c r="CA346" s="27"/>
      <c r="CB346" s="27"/>
      <c r="CC346" s="27"/>
      <c r="CD346" s="27"/>
      <c r="CE346" s="27"/>
      <c r="CF346" s="33">
        <f t="shared" si="80"/>
        <v>2.1840914786141044E-2</v>
      </c>
      <c r="CG346" s="27"/>
      <c r="CH346" s="27"/>
      <c r="CI346" s="27"/>
      <c r="CJ346" s="27"/>
      <c r="CK346" s="27"/>
      <c r="CL346" s="27"/>
      <c r="CM346" s="27"/>
      <c r="CN346" s="27"/>
      <c r="CO346" s="27"/>
    </row>
    <row r="347" spans="1:93" ht="13">
      <c r="A347" s="18">
        <v>44238</v>
      </c>
      <c r="B347" s="19">
        <f t="shared" si="64"/>
        <v>8435</v>
      </c>
      <c r="C347" s="52"/>
      <c r="D347" s="52"/>
      <c r="E347" s="53">
        <v>1191990</v>
      </c>
      <c r="F347" s="21">
        <f t="shared" si="79"/>
        <v>166492</v>
      </c>
      <c r="G347" s="22">
        <f t="shared" si="68"/>
        <v>0.13967566842003709</v>
      </c>
      <c r="H347" s="19">
        <f t="shared" si="88"/>
        <v>10145</v>
      </c>
      <c r="I347" s="53">
        <v>993117</v>
      </c>
      <c r="J347" s="22">
        <f t="shared" si="69"/>
        <v>0.83315883522512768</v>
      </c>
      <c r="K347" s="22">
        <f t="shared" si="74"/>
        <v>0.96842412174377712</v>
      </c>
      <c r="L347" s="19">
        <f t="shared" si="82"/>
        <v>214</v>
      </c>
      <c r="M347" s="53">
        <v>32381</v>
      </c>
      <c r="N347" s="23">
        <f t="shared" ca="1" si="73"/>
        <v>2.7165496354835193E-2</v>
      </c>
      <c r="O347" s="22">
        <f t="shared" si="75"/>
        <v>3.1575878256222829E-2</v>
      </c>
      <c r="P347" s="45"/>
      <c r="Q347" s="45"/>
      <c r="R347" s="45">
        <v>76911</v>
      </c>
      <c r="S347" s="45">
        <f t="shared" si="94"/>
        <v>9933751</v>
      </c>
      <c r="T347" s="45">
        <v>6591580</v>
      </c>
      <c r="U347" s="19">
        <f t="shared" si="87"/>
        <v>5399590</v>
      </c>
      <c r="V347" s="54"/>
      <c r="W347" s="54"/>
      <c r="X347" s="46">
        <v>71511</v>
      </c>
      <c r="Y347" s="46"/>
      <c r="Z347" s="46"/>
      <c r="AA347" s="21">
        <f t="shared" si="83"/>
        <v>38401</v>
      </c>
      <c r="AB347" s="46"/>
      <c r="AC347" s="46"/>
      <c r="AD347" s="54"/>
      <c r="AE347" s="21">
        <f t="shared" si="76"/>
        <v>24413.259259259259</v>
      </c>
      <c r="AF347" s="24">
        <f t="shared" si="70"/>
        <v>8.3337536388728086</v>
      </c>
      <c r="AG347" s="24">
        <f t="shared" si="71"/>
        <v>5.5298953850283983</v>
      </c>
      <c r="AH347" s="24">
        <f t="shared" si="72"/>
        <v>4.5525785417901599</v>
      </c>
      <c r="AI347" s="23">
        <f t="shared" si="65"/>
        <v>0.180835247391369</v>
      </c>
      <c r="AJ347" s="23">
        <f t="shared" si="66"/>
        <v>0.21965573813181949</v>
      </c>
      <c r="AK347" s="23">
        <f t="shared" si="77"/>
        <v>7.1268339874361562E-3</v>
      </c>
      <c r="AL347" s="32">
        <f t="shared" si="78"/>
        <v>0.25585930245514987</v>
      </c>
      <c r="AM347" s="43">
        <f t="shared" si="84"/>
        <v>61634</v>
      </c>
      <c r="AN347" s="43">
        <f t="shared" si="85"/>
        <v>38461.428571428572</v>
      </c>
      <c r="AO347" s="44">
        <f t="shared" si="86"/>
        <v>1.6024885785387957</v>
      </c>
      <c r="AP347" s="27"/>
      <c r="AQ347" s="53">
        <v>1017186</v>
      </c>
      <c r="AR347" s="53">
        <v>345605</v>
      </c>
      <c r="AS347" s="61"/>
      <c r="AT347" s="61">
        <f t="shared" si="89"/>
        <v>3.7673555555555556E-3</v>
      </c>
      <c r="AU347" s="61">
        <f t="shared" si="89"/>
        <v>1.2800185185185184E-3</v>
      </c>
      <c r="AV347" s="29">
        <f t="shared" si="90"/>
        <v>47640</v>
      </c>
      <c r="AW347" s="45">
        <f t="shared" si="90"/>
        <v>66354</v>
      </c>
      <c r="AX347" s="29">
        <f t="shared" si="91"/>
        <v>113994</v>
      </c>
      <c r="AY347" s="29">
        <f t="shared" si="92"/>
        <v>45274.285714285717</v>
      </c>
      <c r="AZ347" s="29">
        <f t="shared" si="92"/>
        <v>35578.857142857145</v>
      </c>
      <c r="BA347" s="29">
        <f t="shared" si="93"/>
        <v>80853.14285714287</v>
      </c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O347" s="29"/>
      <c r="BP347" s="29"/>
      <c r="BQ347" s="29"/>
      <c r="BR347" s="29"/>
      <c r="BT347" s="27"/>
      <c r="BU347" s="27"/>
      <c r="BV347" s="30"/>
      <c r="BW347" s="30"/>
      <c r="BX347" s="27"/>
      <c r="BY347" s="27"/>
      <c r="BZ347" s="27"/>
      <c r="CA347" s="27"/>
      <c r="CB347" s="27"/>
      <c r="CC347" s="27"/>
      <c r="CD347" s="27"/>
      <c r="CE347" s="27"/>
      <c r="CF347" s="33">
        <f t="shared" si="80"/>
        <v>2.0199344349150633E-2</v>
      </c>
      <c r="CG347" s="27"/>
      <c r="CH347" s="27"/>
      <c r="CI347" s="27"/>
      <c r="CJ347" s="27"/>
      <c r="CK347" s="27"/>
      <c r="CL347" s="27"/>
      <c r="CM347" s="27"/>
      <c r="CN347" s="27"/>
      <c r="CO347" s="27"/>
    </row>
    <row r="348" spans="1:93" ht="13">
      <c r="A348" s="18">
        <v>44239</v>
      </c>
      <c r="B348" s="19">
        <f t="shared" si="64"/>
        <v>9869</v>
      </c>
      <c r="C348" s="52"/>
      <c r="D348" s="52"/>
      <c r="E348" s="53">
        <v>1201859</v>
      </c>
      <c r="F348" s="21">
        <f t="shared" si="79"/>
        <v>165086</v>
      </c>
      <c r="G348" s="22">
        <f t="shared" si="68"/>
        <v>0.13735887487633741</v>
      </c>
      <c r="H348" s="19">
        <f t="shared" si="88"/>
        <v>11000</v>
      </c>
      <c r="I348" s="53">
        <v>1004117</v>
      </c>
      <c r="J348" s="22">
        <f t="shared" si="69"/>
        <v>0.83546988457048621</v>
      </c>
      <c r="K348" s="22">
        <f t="shared" si="74"/>
        <v>0.96850226616626778</v>
      </c>
      <c r="L348" s="19">
        <f t="shared" si="82"/>
        <v>275</v>
      </c>
      <c r="M348" s="53">
        <v>32656</v>
      </c>
      <c r="N348" s="23">
        <f t="shared" ca="1" si="73"/>
        <v>2.7171240553176372E-2</v>
      </c>
      <c r="O348" s="22">
        <f t="shared" si="75"/>
        <v>3.1497733833732167E-2</v>
      </c>
      <c r="P348" s="45"/>
      <c r="Q348" s="45"/>
      <c r="R348" s="45">
        <v>76505</v>
      </c>
      <c r="S348" s="45">
        <f t="shared" si="94"/>
        <v>9987708</v>
      </c>
      <c r="T348" s="45">
        <v>6626984</v>
      </c>
      <c r="U348" s="19">
        <f t="shared" si="87"/>
        <v>5425125</v>
      </c>
      <c r="V348" s="54"/>
      <c r="W348" s="54"/>
      <c r="X348" s="46">
        <v>53957</v>
      </c>
      <c r="Y348" s="46"/>
      <c r="Z348" s="46"/>
      <c r="AA348" s="21">
        <f t="shared" si="83"/>
        <v>35404</v>
      </c>
      <c r="AB348" s="46"/>
      <c r="AC348" s="46"/>
      <c r="AD348" s="54"/>
      <c r="AE348" s="21">
        <f t="shared" si="76"/>
        <v>24544.385185185187</v>
      </c>
      <c r="AF348" s="24">
        <f t="shared" si="70"/>
        <v>8.3102160902402034</v>
      </c>
      <c r="AG348" s="24">
        <f t="shared" si="71"/>
        <v>5.513944647417043</v>
      </c>
      <c r="AH348" s="24">
        <f t="shared" si="72"/>
        <v>3.5873948728341269</v>
      </c>
      <c r="AI348" s="23">
        <f t="shared" si="65"/>
        <v>0.18135836754698667</v>
      </c>
      <c r="AJ348" s="23">
        <f t="shared" si="66"/>
        <v>0.27875381312846004</v>
      </c>
      <c r="AK348" s="23">
        <f t="shared" si="77"/>
        <v>8.2794318744284761E-3</v>
      </c>
      <c r="AL348" s="32">
        <f t="shared" si="78"/>
        <v>0.25731270377069387</v>
      </c>
      <c r="AM348" s="43">
        <f t="shared" si="84"/>
        <v>58431.714285714283</v>
      </c>
      <c r="AN348" s="43">
        <f t="shared" si="85"/>
        <v>37200.428571428572</v>
      </c>
      <c r="AO348" s="44">
        <f t="shared" si="86"/>
        <v>1.5707269117483285</v>
      </c>
      <c r="AP348" s="27"/>
      <c r="AQ348" s="62">
        <f t="shared" ref="AQ348:AR348" si="95">(AQ347+AQ349)/2</f>
        <v>1038756</v>
      </c>
      <c r="AR348" s="62">
        <f t="shared" si="95"/>
        <v>380545.5</v>
      </c>
      <c r="AS348" s="61"/>
      <c r="AT348" s="61">
        <f t="shared" si="89"/>
        <v>3.8472444444444445E-3</v>
      </c>
      <c r="AU348" s="61">
        <f t="shared" si="89"/>
        <v>1.4094277777777777E-3</v>
      </c>
      <c r="AV348" s="63">
        <f t="shared" si="90"/>
        <v>21570</v>
      </c>
      <c r="AW348" s="64">
        <f t="shared" si="90"/>
        <v>34940.5</v>
      </c>
      <c r="AX348" s="29">
        <f t="shared" si="91"/>
        <v>56510.5</v>
      </c>
      <c r="AY348" s="63">
        <f t="shared" si="92"/>
        <v>41981.714285714283</v>
      </c>
      <c r="AZ348" s="63">
        <f t="shared" si="92"/>
        <v>37117.214285714283</v>
      </c>
      <c r="BA348" s="29">
        <f t="shared" si="93"/>
        <v>79098.928571428565</v>
      </c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O348" s="29"/>
      <c r="BP348" s="29"/>
      <c r="BQ348" s="29"/>
      <c r="BR348" s="29"/>
      <c r="BT348" s="27"/>
      <c r="BU348" s="27"/>
      <c r="BV348" s="30"/>
      <c r="BW348" s="30"/>
      <c r="BX348" s="27"/>
      <c r="BY348" s="27"/>
      <c r="BZ348" s="27"/>
      <c r="CA348" s="27"/>
      <c r="CB348" s="27"/>
      <c r="CC348" s="27"/>
      <c r="CD348" s="27"/>
      <c r="CE348" s="27"/>
      <c r="CF348" s="33">
        <f t="shared" si="80"/>
        <v>2.0664177482763391E-2</v>
      </c>
      <c r="CG348" s="27"/>
      <c r="CH348" s="27"/>
      <c r="CI348" s="27"/>
      <c r="CJ348" s="27"/>
      <c r="CK348" s="27"/>
      <c r="CL348" s="27"/>
      <c r="CM348" s="27"/>
      <c r="CN348" s="27"/>
      <c r="CO348" s="27"/>
    </row>
    <row r="349" spans="1:93" ht="13">
      <c r="A349" s="18">
        <v>44240</v>
      </c>
      <c r="B349" s="19">
        <f t="shared" si="64"/>
        <v>8844</v>
      </c>
      <c r="C349" s="52"/>
      <c r="D349" s="52"/>
      <c r="E349" s="53">
        <v>1210703</v>
      </c>
      <c r="F349" s="21">
        <f t="shared" si="79"/>
        <v>161731</v>
      </c>
      <c r="G349" s="22">
        <f t="shared" si="68"/>
        <v>0.13358437205491355</v>
      </c>
      <c r="H349" s="19">
        <f t="shared" si="88"/>
        <v>11919</v>
      </c>
      <c r="I349" s="53">
        <v>1016036</v>
      </c>
      <c r="J349" s="22">
        <f t="shared" si="69"/>
        <v>0.83921159855059413</v>
      </c>
      <c r="K349" s="22">
        <f t="shared" si="74"/>
        <v>0.96860164046323449</v>
      </c>
      <c r="L349" s="19">
        <f t="shared" si="82"/>
        <v>280</v>
      </c>
      <c r="M349" s="53">
        <v>32936</v>
      </c>
      <c r="N349" s="23">
        <f t="shared" ca="1" si="73"/>
        <v>2.7204029394492291E-2</v>
      </c>
      <c r="O349" s="22">
        <f t="shared" si="75"/>
        <v>3.1398359536765522E-2</v>
      </c>
      <c r="P349" s="45"/>
      <c r="Q349" s="45"/>
      <c r="R349" s="45">
        <v>79653</v>
      </c>
      <c r="S349" s="64">
        <f t="shared" si="94"/>
        <v>10025524</v>
      </c>
      <c r="T349" s="64">
        <v>6651873</v>
      </c>
      <c r="U349" s="65">
        <f t="shared" si="87"/>
        <v>5441170</v>
      </c>
      <c r="V349" s="66"/>
      <c r="W349" s="66"/>
      <c r="X349" s="60">
        <v>37816</v>
      </c>
      <c r="Y349" s="60"/>
      <c r="Z349" s="60"/>
      <c r="AA349" s="67">
        <f t="shared" si="83"/>
        <v>24889</v>
      </c>
      <c r="AB349" s="60"/>
      <c r="AC349" s="60"/>
      <c r="AD349" s="66"/>
      <c r="AE349" s="67">
        <f t="shared" si="76"/>
        <v>24636.566666666666</v>
      </c>
      <c r="AF349" s="68">
        <f t="shared" si="70"/>
        <v>8.2807459798150322</v>
      </c>
      <c r="AG349" s="68">
        <f t="shared" si="71"/>
        <v>5.4942236039722374</v>
      </c>
      <c r="AH349" s="68">
        <f t="shared" si="72"/>
        <v>2.8142243328810492</v>
      </c>
      <c r="AI349" s="69">
        <f t="shared" si="65"/>
        <v>0.18200933782109188</v>
      </c>
      <c r="AJ349" s="69">
        <f t="shared" si="66"/>
        <v>0.3553376993852706</v>
      </c>
      <c r="AK349" s="69">
        <f t="shared" si="77"/>
        <v>7.3586003016992843E-3</v>
      </c>
      <c r="AL349" s="70">
        <f t="shared" si="78"/>
        <v>0.2685315569796366</v>
      </c>
      <c r="AM349" s="71">
        <f t="shared" si="84"/>
        <v>54524.428571428572</v>
      </c>
      <c r="AN349" s="71">
        <f t="shared" si="85"/>
        <v>33884.285714285717</v>
      </c>
      <c r="AO349" s="72">
        <f t="shared" si="86"/>
        <v>1.6091361355875036</v>
      </c>
      <c r="AP349" s="27"/>
      <c r="AQ349" s="53">
        <v>1060326</v>
      </c>
      <c r="AR349" s="53">
        <v>415486</v>
      </c>
      <c r="AS349" s="61"/>
      <c r="AT349" s="61">
        <f t="shared" si="89"/>
        <v>3.9271333333333333E-3</v>
      </c>
      <c r="AU349" s="61">
        <f t="shared" si="89"/>
        <v>1.538837037037037E-3</v>
      </c>
      <c r="AV349" s="29">
        <f t="shared" si="90"/>
        <v>21570</v>
      </c>
      <c r="AW349" s="45">
        <f t="shared" si="90"/>
        <v>34940.5</v>
      </c>
      <c r="AX349" s="29">
        <f t="shared" si="91"/>
        <v>56510.5</v>
      </c>
      <c r="AY349" s="29">
        <f t="shared" si="92"/>
        <v>40461.428571428572</v>
      </c>
      <c r="AZ349" s="29">
        <f t="shared" si="92"/>
        <v>39754.142857142855</v>
      </c>
      <c r="BA349" s="29">
        <f t="shared" si="93"/>
        <v>80215.57142857142</v>
      </c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O349" s="29"/>
      <c r="BP349" s="29"/>
      <c r="BQ349" s="29"/>
      <c r="BR349" s="29"/>
      <c r="BT349" s="27"/>
      <c r="BU349" s="27"/>
      <c r="BV349" s="30"/>
      <c r="BW349" s="30"/>
      <c r="BX349" s="27"/>
      <c r="BY349" s="27"/>
      <c r="BZ349" s="27"/>
      <c r="CA349" s="27"/>
      <c r="CB349" s="27"/>
      <c r="CC349" s="27"/>
      <c r="CD349" s="27"/>
      <c r="CE349" s="27"/>
      <c r="CF349" s="33">
        <f t="shared" si="80"/>
        <v>2.0894394726900883E-2</v>
      </c>
      <c r="CG349" s="27"/>
      <c r="CH349" s="27"/>
      <c r="CI349" s="27"/>
      <c r="CJ349" s="27"/>
      <c r="CK349" s="27"/>
      <c r="CL349" s="27"/>
      <c r="CM349" s="27"/>
      <c r="CN349" s="27"/>
      <c r="CO349" s="27"/>
    </row>
    <row r="350" spans="1:93" ht="13">
      <c r="A350" s="18">
        <v>44241</v>
      </c>
      <c r="B350" s="19">
        <f t="shared" si="64"/>
        <v>6765</v>
      </c>
      <c r="C350" s="52"/>
      <c r="D350" s="52"/>
      <c r="E350" s="53">
        <v>1217468</v>
      </c>
      <c r="F350" s="21">
        <f t="shared" si="79"/>
        <v>159012</v>
      </c>
      <c r="G350" s="22">
        <f t="shared" si="68"/>
        <v>0.13060877164738621</v>
      </c>
      <c r="H350" s="19">
        <f t="shared" si="88"/>
        <v>9237</v>
      </c>
      <c r="I350" s="53">
        <v>1025273</v>
      </c>
      <c r="J350" s="22">
        <f t="shared" si="69"/>
        <v>0.84213548117897141</v>
      </c>
      <c r="K350" s="22">
        <f t="shared" si="74"/>
        <v>0.96864961793404736</v>
      </c>
      <c r="L350" s="19">
        <f t="shared" si="82"/>
        <v>247</v>
      </c>
      <c r="M350" s="53">
        <v>33183</v>
      </c>
      <c r="N350" s="23">
        <f t="shared" ca="1" si="73"/>
        <v>2.7255747173642347E-2</v>
      </c>
      <c r="O350" s="22">
        <f t="shared" si="75"/>
        <v>3.135038206595267E-2</v>
      </c>
      <c r="P350" s="45"/>
      <c r="Q350" s="45"/>
      <c r="R350" s="45">
        <v>86456</v>
      </c>
      <c r="S350" s="64">
        <f t="shared" si="94"/>
        <v>10061418</v>
      </c>
      <c r="T350" s="64">
        <v>6676123</v>
      </c>
      <c r="U350" s="65">
        <f t="shared" si="87"/>
        <v>5458655</v>
      </c>
      <c r="V350" s="66"/>
      <c r="W350" s="66"/>
      <c r="X350" s="60">
        <v>35894</v>
      </c>
      <c r="Y350" s="60"/>
      <c r="Z350" s="60"/>
      <c r="AA350" s="67">
        <f t="shared" si="83"/>
        <v>24250</v>
      </c>
      <c r="AB350" s="60"/>
      <c r="AC350" s="60"/>
      <c r="AD350" s="66"/>
      <c r="AE350" s="67">
        <f t="shared" si="76"/>
        <v>24726.381481481483</v>
      </c>
      <c r="AF350" s="68">
        <f t="shared" si="70"/>
        <v>8.2642155687048859</v>
      </c>
      <c r="AG350" s="68">
        <f t="shared" si="71"/>
        <v>5.4836127109706378</v>
      </c>
      <c r="AH350" s="68">
        <f t="shared" si="72"/>
        <v>3.5846267553584625</v>
      </c>
      <c r="AI350" s="69">
        <f t="shared" si="65"/>
        <v>0.18236152928878033</v>
      </c>
      <c r="AJ350" s="69">
        <f t="shared" si="66"/>
        <v>0.27896907216494843</v>
      </c>
      <c r="AK350" s="69">
        <f t="shared" si="77"/>
        <v>5.5876627050564839E-3</v>
      </c>
      <c r="AL350" s="70">
        <f t="shared" si="78"/>
        <v>0.25865793354732369</v>
      </c>
      <c r="AM350" s="71">
        <f t="shared" si="84"/>
        <v>53719.857142857145</v>
      </c>
      <c r="AN350" s="71">
        <f t="shared" si="85"/>
        <v>32934.285714285717</v>
      </c>
      <c r="AO350" s="72">
        <f t="shared" si="86"/>
        <v>1.6311225817645527</v>
      </c>
      <c r="AP350" s="27"/>
      <c r="AQ350" s="53">
        <v>1068747</v>
      </c>
      <c r="AR350" s="53">
        <v>425578</v>
      </c>
      <c r="AS350" s="61"/>
      <c r="AT350" s="61">
        <f t="shared" si="89"/>
        <v>3.9583222222222226E-3</v>
      </c>
      <c r="AU350" s="61">
        <f t="shared" si="89"/>
        <v>1.5762148148148148E-3</v>
      </c>
      <c r="AV350" s="29">
        <f t="shared" si="90"/>
        <v>8421</v>
      </c>
      <c r="AW350" s="45">
        <f t="shared" si="90"/>
        <v>10092</v>
      </c>
      <c r="AX350" s="29">
        <f t="shared" si="91"/>
        <v>18513</v>
      </c>
      <c r="AY350" s="29">
        <f t="shared" si="92"/>
        <v>40632.714285714283</v>
      </c>
      <c r="AZ350" s="29">
        <f t="shared" si="92"/>
        <v>40921</v>
      </c>
      <c r="BA350" s="29">
        <f t="shared" si="93"/>
        <v>81553.71428571429</v>
      </c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O350" s="29"/>
      <c r="BP350" s="29"/>
      <c r="BQ350" s="29"/>
      <c r="BR350" s="29"/>
      <c r="BT350" s="27"/>
      <c r="BU350" s="27"/>
      <c r="BV350" s="30"/>
      <c r="BW350" s="30"/>
      <c r="BX350" s="27"/>
      <c r="BY350" s="27"/>
      <c r="BZ350" s="27"/>
      <c r="CA350" s="27"/>
      <c r="CB350" s="27"/>
      <c r="CC350" s="27"/>
      <c r="CD350" s="27"/>
      <c r="CE350" s="27"/>
      <c r="CF350" s="33">
        <f t="shared" si="80"/>
        <v>2.0946781364270119E-2</v>
      </c>
      <c r="CG350" s="27"/>
      <c r="CH350" s="27"/>
      <c r="CI350" s="27"/>
      <c r="CJ350" s="27"/>
      <c r="CK350" s="27"/>
      <c r="CL350" s="27"/>
      <c r="CM350" s="27"/>
      <c r="CN350" s="27"/>
      <c r="CO350" s="27"/>
    </row>
    <row r="351" spans="1:93" ht="13">
      <c r="A351" s="18">
        <v>44242</v>
      </c>
      <c r="B351" s="19">
        <f t="shared" si="64"/>
        <v>6462</v>
      </c>
      <c r="C351" s="52"/>
      <c r="D351" s="52"/>
      <c r="E351" s="53">
        <v>1223930</v>
      </c>
      <c r="F351" s="21">
        <f t="shared" si="79"/>
        <v>158498</v>
      </c>
      <c r="G351" s="22">
        <f t="shared" si="68"/>
        <v>0.12949923606742217</v>
      </c>
      <c r="H351" s="19">
        <f t="shared" si="88"/>
        <v>6792</v>
      </c>
      <c r="I351" s="53">
        <v>1032065</v>
      </c>
      <c r="J351" s="22">
        <f t="shared" si="69"/>
        <v>0.84323858390594231</v>
      </c>
      <c r="K351" s="22">
        <f t="shared" si="74"/>
        <v>0.96868218713160481</v>
      </c>
      <c r="L351" s="19">
        <f t="shared" si="82"/>
        <v>184</v>
      </c>
      <c r="M351" s="53">
        <v>33367</v>
      </c>
      <c r="N351" s="23">
        <f t="shared" ca="1" si="73"/>
        <v>2.726218002663551E-2</v>
      </c>
      <c r="O351" s="22">
        <f t="shared" si="75"/>
        <v>3.1317812868395169E-2</v>
      </c>
      <c r="P351" s="45"/>
      <c r="Q351" s="45"/>
      <c r="R351" s="45">
        <v>88669</v>
      </c>
      <c r="S351" s="64">
        <f t="shared" si="94"/>
        <v>10087796</v>
      </c>
      <c r="T351" s="64">
        <v>6695764</v>
      </c>
      <c r="U351" s="65">
        <f t="shared" si="87"/>
        <v>5471834</v>
      </c>
      <c r="V351" s="66"/>
      <c r="W351" s="66"/>
      <c r="X351" s="60">
        <v>26378</v>
      </c>
      <c r="Y351" s="60"/>
      <c r="Z351" s="60"/>
      <c r="AA351" s="67">
        <f t="shared" si="83"/>
        <v>19641</v>
      </c>
      <c r="AB351" s="60"/>
      <c r="AC351" s="60"/>
      <c r="AD351" s="66"/>
      <c r="AE351" s="67">
        <f t="shared" si="76"/>
        <v>24799.125925925928</v>
      </c>
      <c r="AF351" s="68">
        <f t="shared" si="70"/>
        <v>8.2421347626089734</v>
      </c>
      <c r="AG351" s="68">
        <f t="shared" si="71"/>
        <v>5.4707082921408903</v>
      </c>
      <c r="AH351" s="68">
        <f t="shared" si="72"/>
        <v>3.0394614670380689</v>
      </c>
      <c r="AI351" s="69">
        <f t="shared" si="65"/>
        <v>0.18279168740116886</v>
      </c>
      <c r="AJ351" s="69">
        <f t="shared" si="66"/>
        <v>0.32900565144340921</v>
      </c>
      <c r="AK351" s="69">
        <f t="shared" si="77"/>
        <v>5.3077370411378369E-3</v>
      </c>
      <c r="AL351" s="70">
        <f t="shared" si="78"/>
        <v>0.26039538003114787</v>
      </c>
      <c r="AM351" s="71">
        <f t="shared" si="84"/>
        <v>51965.142857142855</v>
      </c>
      <c r="AN351" s="71">
        <f t="shared" si="85"/>
        <v>31738</v>
      </c>
      <c r="AO351" s="72">
        <f t="shared" si="86"/>
        <v>1.6373162410089752</v>
      </c>
      <c r="AP351" s="27"/>
      <c r="AQ351" s="53">
        <v>1096095</v>
      </c>
      <c r="AR351" s="53">
        <v>482625</v>
      </c>
      <c r="AS351" s="61"/>
      <c r="AT351" s="61">
        <f t="shared" si="89"/>
        <v>4.0596111111111111E-3</v>
      </c>
      <c r="AU351" s="61">
        <f t="shared" si="89"/>
        <v>1.7875E-3</v>
      </c>
      <c r="AV351" s="29">
        <f t="shared" si="90"/>
        <v>27348</v>
      </c>
      <c r="AW351" s="45">
        <f t="shared" si="90"/>
        <v>57047</v>
      </c>
      <c r="AX351" s="29">
        <f t="shared" si="91"/>
        <v>84395</v>
      </c>
      <c r="AY351" s="29">
        <f t="shared" si="92"/>
        <v>40215.714285714283</v>
      </c>
      <c r="AZ351" s="29">
        <f t="shared" si="92"/>
        <v>44479.285714285717</v>
      </c>
      <c r="BA351" s="29">
        <f t="shared" si="93"/>
        <v>84695</v>
      </c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O351" s="29"/>
      <c r="BP351" s="29"/>
      <c r="BQ351" s="29"/>
      <c r="BR351" s="29"/>
      <c r="BT351" s="27"/>
      <c r="BU351" s="27"/>
      <c r="BV351" s="30"/>
      <c r="BW351" s="30"/>
      <c r="BX351" s="27"/>
      <c r="BY351" s="27"/>
      <c r="BZ351" s="27"/>
      <c r="CA351" s="27"/>
      <c r="CB351" s="27"/>
      <c r="CC351" s="27"/>
      <c r="CD351" s="27"/>
      <c r="CE351" s="27"/>
      <c r="CF351" s="33">
        <f t="shared" si="80"/>
        <v>2.0824487980429025E-2</v>
      </c>
      <c r="CG351" s="27"/>
      <c r="CH351" s="27"/>
      <c r="CI351" s="27"/>
      <c r="CJ351" s="27"/>
      <c r="CK351" s="27"/>
      <c r="CL351" s="27"/>
      <c r="CM351" s="27"/>
      <c r="CN351" s="27"/>
      <c r="CO351" s="27"/>
    </row>
    <row r="352" spans="1:93" ht="13">
      <c r="A352" s="18">
        <v>44243</v>
      </c>
      <c r="B352" s="19">
        <f t="shared" si="64"/>
        <v>10029</v>
      </c>
      <c r="C352" s="52"/>
      <c r="D352" s="52"/>
      <c r="E352" s="53">
        <v>1233959</v>
      </c>
      <c r="F352" s="21">
        <f t="shared" si="79"/>
        <v>160689</v>
      </c>
      <c r="G352" s="22">
        <f t="shared" si="68"/>
        <v>0.1302223169489424</v>
      </c>
      <c r="H352" s="19">
        <f t="shared" si="88"/>
        <v>7609</v>
      </c>
      <c r="I352" s="53">
        <v>1039674</v>
      </c>
      <c r="J352" s="22">
        <f t="shared" si="69"/>
        <v>0.84255149482276148</v>
      </c>
      <c r="K352" s="22">
        <f t="shared" si="74"/>
        <v>0.96869753184194096</v>
      </c>
      <c r="L352" s="19">
        <f t="shared" si="82"/>
        <v>229</v>
      </c>
      <c r="M352" s="53">
        <v>33596</v>
      </c>
      <c r="N352" s="23">
        <f t="shared" ca="1" si="73"/>
        <v>2.7226188228296078E-2</v>
      </c>
      <c r="O352" s="22">
        <f t="shared" si="75"/>
        <v>3.1302468158059017E-2</v>
      </c>
      <c r="P352" s="45"/>
      <c r="Q352" s="45"/>
      <c r="R352" s="45">
        <v>86960</v>
      </c>
      <c r="S352" s="64">
        <f t="shared" si="94"/>
        <v>10115963</v>
      </c>
      <c r="T352" s="64">
        <v>6721920</v>
      </c>
      <c r="U352" s="65">
        <f t="shared" si="87"/>
        <v>5487961</v>
      </c>
      <c r="V352" s="66"/>
      <c r="W352" s="66"/>
      <c r="X352" s="60">
        <v>28167</v>
      </c>
      <c r="Y352" s="60"/>
      <c r="Z352" s="60"/>
      <c r="AA352" s="67">
        <f t="shared" si="83"/>
        <v>26156</v>
      </c>
      <c r="AB352" s="60"/>
      <c r="AC352" s="60"/>
      <c r="AD352" s="66"/>
      <c r="AE352" s="67">
        <f t="shared" si="76"/>
        <v>24896</v>
      </c>
      <c r="AF352" s="68">
        <f t="shared" si="70"/>
        <v>8.1979733524371561</v>
      </c>
      <c r="AG352" s="68">
        <f t="shared" si="71"/>
        <v>5.4474419328356936</v>
      </c>
      <c r="AH352" s="68">
        <f t="shared" si="72"/>
        <v>2.608036693588593</v>
      </c>
      <c r="AI352" s="69">
        <f t="shared" si="65"/>
        <v>0.1835724019327811</v>
      </c>
      <c r="AJ352" s="69">
        <f t="shared" si="66"/>
        <v>0.38343018810215629</v>
      </c>
      <c r="AK352" s="69">
        <f t="shared" si="77"/>
        <v>8.1940960675855653E-3</v>
      </c>
      <c r="AL352" s="70">
        <f t="shared" si="78"/>
        <v>0.28208623697531865</v>
      </c>
      <c r="AM352" s="71">
        <f t="shared" si="84"/>
        <v>46290.714285714283</v>
      </c>
      <c r="AN352" s="71">
        <f t="shared" si="85"/>
        <v>29970.571428571428</v>
      </c>
      <c r="AO352" s="72">
        <f t="shared" si="86"/>
        <v>1.5445389286633555</v>
      </c>
      <c r="AP352" s="27"/>
      <c r="AQ352" s="53">
        <v>1120963</v>
      </c>
      <c r="AR352" s="53">
        <v>537147</v>
      </c>
      <c r="AS352" s="61"/>
      <c r="AT352" s="61">
        <f t="shared" si="89"/>
        <v>4.1517148148148145E-3</v>
      </c>
      <c r="AU352" s="61">
        <f t="shared" si="89"/>
        <v>1.9894333333333332E-3</v>
      </c>
      <c r="AV352" s="29">
        <f t="shared" si="90"/>
        <v>24868</v>
      </c>
      <c r="AW352" s="45">
        <f t="shared" si="90"/>
        <v>54522</v>
      </c>
      <c r="AX352" s="29">
        <f t="shared" si="91"/>
        <v>79390</v>
      </c>
      <c r="AY352" s="29">
        <f t="shared" si="92"/>
        <v>39365.142857142855</v>
      </c>
      <c r="AZ352" s="29">
        <f t="shared" si="92"/>
        <v>45099.142857142855</v>
      </c>
      <c r="BA352" s="29">
        <f t="shared" si="93"/>
        <v>84464.28571428571</v>
      </c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O352" s="29"/>
      <c r="BP352" s="29"/>
      <c r="BQ352" s="29"/>
      <c r="BR352" s="29"/>
      <c r="BT352" s="27"/>
      <c r="BU352" s="27"/>
      <c r="BV352" s="30"/>
      <c r="BW352" s="30"/>
      <c r="BX352" s="27"/>
      <c r="BY352" s="27"/>
      <c r="BZ352" s="27"/>
      <c r="CA352" s="27"/>
      <c r="CB352" s="27"/>
      <c r="CC352" s="27"/>
      <c r="CD352" s="27"/>
      <c r="CE352" s="27"/>
      <c r="CF352" s="33">
        <f t="shared" si="80"/>
        <v>2.1062706086178953E-2</v>
      </c>
      <c r="CG352" s="27"/>
      <c r="CH352" s="27"/>
      <c r="CI352" s="27"/>
      <c r="CJ352" s="27"/>
      <c r="CK352" s="27"/>
      <c r="CL352" s="27"/>
      <c r="CM352" s="27"/>
      <c r="CN352" s="27"/>
      <c r="CO352" s="27"/>
    </row>
    <row r="353" spans="1:93" ht="13">
      <c r="A353" s="18">
        <v>44244</v>
      </c>
      <c r="B353" s="19">
        <f t="shared" si="64"/>
        <v>9687</v>
      </c>
      <c r="C353" s="52"/>
      <c r="D353" s="52"/>
      <c r="E353" s="53">
        <v>1243646</v>
      </c>
      <c r="F353" s="21">
        <f t="shared" si="79"/>
        <v>162182</v>
      </c>
      <c r="G353" s="22">
        <f t="shared" si="68"/>
        <v>0.13040849244881583</v>
      </c>
      <c r="H353" s="19">
        <f t="shared" si="88"/>
        <v>8002</v>
      </c>
      <c r="I353" s="53">
        <v>1047676</v>
      </c>
      <c r="J353" s="22">
        <f t="shared" si="69"/>
        <v>0.84242300461706954</v>
      </c>
      <c r="K353" s="22">
        <f t="shared" si="74"/>
        <v>0.9687571662117278</v>
      </c>
      <c r="L353" s="19">
        <f t="shared" si="82"/>
        <v>192</v>
      </c>
      <c r="M353" s="53">
        <v>33788</v>
      </c>
      <c r="N353" s="23">
        <f t="shared" ca="1" si="73"/>
        <v>2.7168502934114692E-2</v>
      </c>
      <c r="O353" s="22">
        <f t="shared" si="75"/>
        <v>3.1242833788272195E-2</v>
      </c>
      <c r="P353" s="45"/>
      <c r="Q353" s="45"/>
      <c r="R353" s="45">
        <v>83916</v>
      </c>
      <c r="S353" s="64">
        <f t="shared" si="94"/>
        <v>10144130</v>
      </c>
      <c r="T353" s="64">
        <v>6744670</v>
      </c>
      <c r="U353" s="65">
        <f t="shared" si="87"/>
        <v>5501024</v>
      </c>
      <c r="V353" s="66"/>
      <c r="W353" s="66"/>
      <c r="X353" s="60">
        <v>28167</v>
      </c>
      <c r="Y353" s="60"/>
      <c r="Z353" s="60"/>
      <c r="AA353" s="67">
        <f t="shared" si="83"/>
        <v>22750</v>
      </c>
      <c r="AB353" s="60"/>
      <c r="AC353" s="60"/>
      <c r="AD353" s="66"/>
      <c r="AE353" s="67">
        <f t="shared" si="76"/>
        <v>24980.259259259259</v>
      </c>
      <c r="AF353" s="68">
        <f t="shared" si="70"/>
        <v>8.1567664753474869</v>
      </c>
      <c r="AG353" s="68">
        <f t="shared" si="71"/>
        <v>5.4233037375587587</v>
      </c>
      <c r="AH353" s="68">
        <f t="shared" si="72"/>
        <v>2.348508310106328</v>
      </c>
      <c r="AI353" s="69">
        <f t="shared" si="65"/>
        <v>0.18438945122593101</v>
      </c>
      <c r="AJ353" s="69">
        <f t="shared" si="66"/>
        <v>0.4258021978021978</v>
      </c>
      <c r="AK353" s="69">
        <f t="shared" si="77"/>
        <v>7.8503418671122781E-3</v>
      </c>
      <c r="AL353" s="70">
        <f t="shared" si="78"/>
        <v>0.31380587077199451</v>
      </c>
      <c r="AM353" s="71">
        <f t="shared" si="84"/>
        <v>40270</v>
      </c>
      <c r="AN353" s="71">
        <f t="shared" si="85"/>
        <v>27355.857142857141</v>
      </c>
      <c r="AO353" s="72">
        <f t="shared" si="86"/>
        <v>1.4720796277631847</v>
      </c>
      <c r="AP353" s="27"/>
      <c r="AQ353" s="53">
        <v>1149939</v>
      </c>
      <c r="AR353" s="53">
        <v>597328</v>
      </c>
      <c r="AS353" s="61"/>
      <c r="AT353" s="61">
        <f t="shared" si="89"/>
        <v>4.2590333333333329E-3</v>
      </c>
      <c r="AU353" s="61">
        <f t="shared" si="89"/>
        <v>2.212325925925926E-3</v>
      </c>
      <c r="AV353" s="29">
        <f t="shared" si="90"/>
        <v>28976</v>
      </c>
      <c r="AW353" s="45">
        <f t="shared" si="90"/>
        <v>60181</v>
      </c>
      <c r="AX353" s="29">
        <f t="shared" si="91"/>
        <v>89157</v>
      </c>
      <c r="AY353" s="29">
        <f t="shared" si="92"/>
        <v>25770.428571428572</v>
      </c>
      <c r="AZ353" s="29">
        <f t="shared" si="92"/>
        <v>45439.571428571428</v>
      </c>
      <c r="BA353" s="29">
        <f t="shared" si="93"/>
        <v>71210</v>
      </c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O353" s="29"/>
      <c r="BP353" s="29"/>
      <c r="BQ353" s="29"/>
      <c r="BR353" s="29"/>
      <c r="BT353" s="27"/>
      <c r="BU353" s="27"/>
      <c r="BV353" s="30"/>
      <c r="BW353" s="30"/>
      <c r="BX353" s="27"/>
      <c r="BY353" s="27"/>
      <c r="BZ353" s="27"/>
      <c r="CA353" s="27"/>
      <c r="CB353" s="27"/>
      <c r="CC353" s="27"/>
      <c r="CD353" s="27"/>
      <c r="CE353" s="27"/>
      <c r="CF353" s="33">
        <f t="shared" si="80"/>
        <v>2.1251874854764773E-2</v>
      </c>
      <c r="CG353" s="27"/>
      <c r="CH353" s="27"/>
      <c r="CI353" s="27"/>
      <c r="CJ353" s="27"/>
      <c r="CK353" s="27"/>
      <c r="CL353" s="27"/>
      <c r="CM353" s="27"/>
      <c r="CN353" s="27"/>
      <c r="CO353" s="27"/>
    </row>
    <row r="354" spans="1:93" ht="13">
      <c r="A354" s="18">
        <v>44245</v>
      </c>
      <c r="B354" s="19">
        <f t="shared" si="64"/>
        <v>9039</v>
      </c>
      <c r="C354" s="52"/>
      <c r="D354" s="52"/>
      <c r="E354" s="53">
        <v>1252685</v>
      </c>
      <c r="F354" s="21">
        <f t="shared" si="79"/>
        <v>160494</v>
      </c>
      <c r="G354" s="22">
        <f t="shared" si="68"/>
        <v>0.12811999824377238</v>
      </c>
      <c r="H354" s="19">
        <f t="shared" si="88"/>
        <v>10546</v>
      </c>
      <c r="I354" s="53">
        <v>1058222</v>
      </c>
      <c r="J354" s="22">
        <f t="shared" si="69"/>
        <v>0.84476304897081067</v>
      </c>
      <c r="K354" s="22">
        <f t="shared" si="74"/>
        <v>0.96889829709272457</v>
      </c>
      <c r="L354" s="19">
        <f t="shared" si="82"/>
        <v>181</v>
      </c>
      <c r="M354" s="53">
        <v>33969</v>
      </c>
      <c r="N354" s="23">
        <f t="shared" ca="1" si="73"/>
        <v>2.7116952785416926E-2</v>
      </c>
      <c r="O354" s="22">
        <f t="shared" si="75"/>
        <v>3.1101702907275375E-2</v>
      </c>
      <c r="P354" s="45"/>
      <c r="Q354" s="45"/>
      <c r="R354" s="45">
        <v>82444</v>
      </c>
      <c r="S354" s="64">
        <f t="shared" si="94"/>
        <v>10188747</v>
      </c>
      <c r="T354" s="64">
        <v>6767226</v>
      </c>
      <c r="U354" s="65">
        <f t="shared" si="87"/>
        <v>5514541</v>
      </c>
      <c r="V354" s="66"/>
      <c r="W354" s="66"/>
      <c r="X354" s="60">
        <f>24248+20369</f>
        <v>44617</v>
      </c>
      <c r="Y354" s="60"/>
      <c r="Z354" s="60"/>
      <c r="AA354" s="67">
        <f t="shared" si="83"/>
        <v>22556</v>
      </c>
      <c r="AB354" s="60"/>
      <c r="AC354" s="60"/>
      <c r="AD354" s="66"/>
      <c r="AE354" s="67">
        <f t="shared" si="76"/>
        <v>25063.8</v>
      </c>
      <c r="AF354" s="68">
        <f t="shared" si="70"/>
        <v>8.1335267844669641</v>
      </c>
      <c r="AG354" s="68">
        <f t="shared" si="71"/>
        <v>5.4021769239673185</v>
      </c>
      <c r="AH354" s="68">
        <f t="shared" si="72"/>
        <v>2.4954087841575396</v>
      </c>
      <c r="AI354" s="69">
        <f t="shared" si="65"/>
        <v>0.18511056081177132</v>
      </c>
      <c r="AJ354" s="69">
        <f t="shared" si="66"/>
        <v>0.40073594608973223</v>
      </c>
      <c r="AK354" s="69">
        <f t="shared" si="77"/>
        <v>7.2681454368847724E-3</v>
      </c>
      <c r="AL354" s="70">
        <f t="shared" si="78"/>
        <v>0.34555298725846306</v>
      </c>
      <c r="AM354" s="71">
        <f t="shared" si="84"/>
        <v>36428</v>
      </c>
      <c r="AN354" s="71">
        <f t="shared" si="85"/>
        <v>25092.285714285714</v>
      </c>
      <c r="AO354" s="72">
        <f t="shared" si="86"/>
        <v>1.4517609282306458</v>
      </c>
      <c r="AP354" s="27"/>
      <c r="AQ354" s="53">
        <v>1164144</v>
      </c>
      <c r="AR354" s="53">
        <v>623832</v>
      </c>
      <c r="AS354" s="61"/>
      <c r="AT354" s="61">
        <f t="shared" si="89"/>
        <v>4.3116444444444447E-3</v>
      </c>
      <c r="AU354" s="61">
        <f t="shared" si="89"/>
        <v>2.310488888888889E-3</v>
      </c>
      <c r="AV354" s="29">
        <f t="shared" si="90"/>
        <v>14205</v>
      </c>
      <c r="AW354" s="45">
        <f t="shared" si="90"/>
        <v>26504</v>
      </c>
      <c r="AX354" s="29">
        <f t="shared" si="91"/>
        <v>40709</v>
      </c>
      <c r="AY354" s="29">
        <f t="shared" si="92"/>
        <v>20994</v>
      </c>
      <c r="AZ354" s="29">
        <f t="shared" si="92"/>
        <v>39746.714285714283</v>
      </c>
      <c r="BA354" s="29">
        <f t="shared" si="93"/>
        <v>60740.714285714283</v>
      </c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O354" s="29"/>
      <c r="BP354" s="29"/>
      <c r="BQ354" s="29"/>
      <c r="BR354" s="29"/>
      <c r="BT354" s="27"/>
      <c r="BU354" s="27"/>
      <c r="BV354" s="30"/>
      <c r="BW354" s="30"/>
      <c r="BX354" s="27"/>
      <c r="BY354" s="27"/>
      <c r="BZ354" s="27"/>
      <c r="CA354" s="27"/>
      <c r="CB354" s="27"/>
      <c r="CC354" s="27"/>
      <c r="CD354" s="27"/>
      <c r="CE354" s="27"/>
      <c r="CF354" s="33">
        <f t="shared" si="80"/>
        <v>2.1062193079565132E-2</v>
      </c>
      <c r="CG354" s="27"/>
      <c r="CH354" s="27"/>
      <c r="CI354" s="27"/>
      <c r="CJ354" s="27"/>
      <c r="CK354" s="27"/>
      <c r="CL354" s="27"/>
      <c r="CM354" s="27"/>
      <c r="CN354" s="27"/>
      <c r="CO354" s="27"/>
    </row>
    <row r="355" spans="1:93" ht="13">
      <c r="A355" s="18">
        <v>44246</v>
      </c>
      <c r="B355" s="19">
        <f t="shared" si="64"/>
        <v>10614</v>
      </c>
      <c r="C355" s="52"/>
      <c r="D355" s="52"/>
      <c r="E355" s="53">
        <v>1263299</v>
      </c>
      <c r="F355" s="21">
        <f t="shared" si="79"/>
        <v>160142</v>
      </c>
      <c r="G355" s="22">
        <f t="shared" si="68"/>
        <v>0.12676492263510064</v>
      </c>
      <c r="H355" s="19">
        <f t="shared" si="88"/>
        <v>10783</v>
      </c>
      <c r="I355" s="53">
        <v>1069005</v>
      </c>
      <c r="J355" s="22">
        <f t="shared" si="69"/>
        <v>0.84620109728575732</v>
      </c>
      <c r="K355" s="22">
        <f t="shared" si="74"/>
        <v>0.9690415779440279</v>
      </c>
      <c r="L355" s="19">
        <f t="shared" si="82"/>
        <v>183</v>
      </c>
      <c r="M355" s="53">
        <v>34152</v>
      </c>
      <c r="N355" s="23">
        <f t="shared" ca="1" si="73"/>
        <v>2.7033980079141994E-2</v>
      </c>
      <c r="O355" s="22">
        <f t="shared" si="75"/>
        <v>3.0958422055972087E-2</v>
      </c>
      <c r="P355" s="45"/>
      <c r="Q355" s="45"/>
      <c r="R355" s="45">
        <v>80504</v>
      </c>
      <c r="S355" s="45">
        <f t="shared" si="94"/>
        <v>10277568</v>
      </c>
      <c r="T355" s="45">
        <v>6839040</v>
      </c>
      <c r="U355" s="19">
        <f t="shared" si="87"/>
        <v>5575741</v>
      </c>
      <c r="V355" s="54"/>
      <c r="W355" s="54"/>
      <c r="X355" s="46">
        <f>88821</f>
        <v>88821</v>
      </c>
      <c r="Y355" s="46"/>
      <c r="Z355" s="46"/>
      <c r="AA355" s="21">
        <f t="shared" si="83"/>
        <v>71814</v>
      </c>
      <c r="AB355" s="46"/>
      <c r="AC355" s="46"/>
      <c r="AD355" s="54"/>
      <c r="AE355" s="21">
        <f t="shared" si="76"/>
        <v>25329.777777777777</v>
      </c>
      <c r="AF355" s="24">
        <f t="shared" si="70"/>
        <v>8.1354991969438739</v>
      </c>
      <c r="AG355" s="24">
        <f t="shared" si="71"/>
        <v>5.4136352518287438</v>
      </c>
      <c r="AH355" s="24">
        <f t="shared" si="72"/>
        <v>6.7659694742792542</v>
      </c>
      <c r="AI355" s="23">
        <f t="shared" si="65"/>
        <v>0.18471876169754819</v>
      </c>
      <c r="AJ355" s="23">
        <f t="shared" si="66"/>
        <v>0.14779847940512991</v>
      </c>
      <c r="AK355" s="23">
        <f t="shared" si="77"/>
        <v>8.4729999960085744E-3</v>
      </c>
      <c r="AL355" s="32">
        <f t="shared" si="78"/>
        <v>0.28973478703738637</v>
      </c>
      <c r="AM355" s="43">
        <f t="shared" si="84"/>
        <v>41408.571428571428</v>
      </c>
      <c r="AN355" s="43">
        <f t="shared" si="85"/>
        <v>30293.714285714286</v>
      </c>
      <c r="AO355" s="44">
        <f t="shared" si="86"/>
        <v>1.3669030822047006</v>
      </c>
      <c r="AP355" s="27"/>
      <c r="AQ355" s="53">
        <v>1191031</v>
      </c>
      <c r="AR355" s="53">
        <v>668914</v>
      </c>
      <c r="AS355" s="61"/>
      <c r="AT355" s="61">
        <f t="shared" si="89"/>
        <v>4.4112259259259257E-3</v>
      </c>
      <c r="AU355" s="61">
        <f t="shared" si="89"/>
        <v>2.4774592592592595E-3</v>
      </c>
      <c r="AV355" s="29">
        <f t="shared" si="90"/>
        <v>26887</v>
      </c>
      <c r="AW355" s="45">
        <f t="shared" si="90"/>
        <v>45082</v>
      </c>
      <c r="AX355" s="29">
        <f t="shared" si="91"/>
        <v>71969</v>
      </c>
      <c r="AY355" s="29">
        <f t="shared" si="92"/>
        <v>21753.571428571428</v>
      </c>
      <c r="AZ355" s="29">
        <f t="shared" si="92"/>
        <v>41195.5</v>
      </c>
      <c r="BA355" s="29">
        <f t="shared" si="93"/>
        <v>62949.071428571428</v>
      </c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O355" s="29"/>
      <c r="BP355" s="29"/>
      <c r="BQ355" s="29"/>
      <c r="BR355" s="29"/>
      <c r="BT355" s="27"/>
      <c r="BU355" s="27"/>
      <c r="BV355" s="30"/>
      <c r="BW355" s="30"/>
      <c r="BX355" s="27"/>
      <c r="BY355" s="27"/>
      <c r="BZ355" s="27"/>
      <c r="CA355" s="27"/>
      <c r="CB355" s="27"/>
      <c r="CC355" s="27"/>
      <c r="CD355" s="27"/>
      <c r="CE355" s="27"/>
      <c r="CF355" s="33">
        <f t="shared" si="80"/>
        <v>2.0770991022707269E-2</v>
      </c>
      <c r="CG355" s="27"/>
      <c r="CH355" s="27"/>
      <c r="CI355" s="27"/>
      <c r="CJ355" s="27"/>
      <c r="CK355" s="27"/>
      <c r="CL355" s="27"/>
      <c r="CM355" s="27"/>
      <c r="CN355" s="27"/>
      <c r="CO355" s="27"/>
    </row>
    <row r="356" spans="1:93" ht="13">
      <c r="A356" s="18">
        <v>44247</v>
      </c>
      <c r="B356" s="19">
        <f t="shared" si="64"/>
        <v>8054</v>
      </c>
      <c r="C356" s="52"/>
      <c r="D356" s="52"/>
      <c r="E356" s="53">
        <v>1271353</v>
      </c>
      <c r="F356" s="21">
        <f t="shared" si="79"/>
        <v>158197</v>
      </c>
      <c r="G356" s="22">
        <f t="shared" si="68"/>
        <v>0.12443200275611888</v>
      </c>
      <c r="H356" s="19">
        <f t="shared" si="88"/>
        <v>9835</v>
      </c>
      <c r="I356" s="53">
        <v>1078840</v>
      </c>
      <c r="J356" s="22">
        <f t="shared" si="69"/>
        <v>0.84857628054521439</v>
      </c>
      <c r="K356" s="22">
        <f t="shared" si="74"/>
        <v>0.96917233523423496</v>
      </c>
      <c r="L356" s="19">
        <f t="shared" si="82"/>
        <v>164</v>
      </c>
      <c r="M356" s="53">
        <v>34316</v>
      </c>
      <c r="N356" s="23">
        <f t="shared" ca="1" si="73"/>
        <v>2.6991716698666696E-2</v>
      </c>
      <c r="O356" s="22">
        <f t="shared" si="75"/>
        <v>3.0827664765765084E-2</v>
      </c>
      <c r="P356" s="45"/>
      <c r="Q356" s="45"/>
      <c r="R356" s="45">
        <v>79395</v>
      </c>
      <c r="S356" s="45">
        <f t="shared" si="94"/>
        <v>10347047</v>
      </c>
      <c r="T356" s="45">
        <v>6871210</v>
      </c>
      <c r="U356" s="19">
        <f t="shared" si="87"/>
        <v>5599857</v>
      </c>
      <c r="V356" s="54"/>
      <c r="W356" s="54"/>
      <c r="X356" s="46">
        <v>69479</v>
      </c>
      <c r="Y356" s="46"/>
      <c r="Z356" s="46"/>
      <c r="AA356" s="21">
        <f t="shared" si="83"/>
        <v>32170</v>
      </c>
      <c r="AB356" s="46"/>
      <c r="AC356" s="46"/>
      <c r="AD356" s="54"/>
      <c r="AE356" s="21">
        <f t="shared" si="76"/>
        <v>25448.925925925927</v>
      </c>
      <c r="AF356" s="24">
        <f t="shared" si="70"/>
        <v>8.1386105983153385</v>
      </c>
      <c r="AG356" s="24">
        <f t="shared" si="71"/>
        <v>5.404643714216272</v>
      </c>
      <c r="AH356" s="24">
        <f t="shared" si="72"/>
        <v>3.9942885522721627</v>
      </c>
      <c r="AI356" s="23">
        <f t="shared" si="65"/>
        <v>0.18502607255490663</v>
      </c>
      <c r="AJ356" s="23">
        <f t="shared" si="66"/>
        <v>0.25035747590923219</v>
      </c>
      <c r="AK356" s="23">
        <f t="shared" si="77"/>
        <v>6.3753711512476458E-3</v>
      </c>
      <c r="AL356" s="32">
        <f t="shared" si="78"/>
        <v>0.27651513424547614</v>
      </c>
      <c r="AM356" s="43">
        <f t="shared" si="84"/>
        <v>45931.857142857145</v>
      </c>
      <c r="AN356" s="43">
        <f t="shared" si="85"/>
        <v>31333.857142857141</v>
      </c>
      <c r="AO356" s="44">
        <f t="shared" si="86"/>
        <v>1.4658858286563601</v>
      </c>
      <c r="AP356" s="27"/>
      <c r="AQ356" s="53">
        <v>1224091</v>
      </c>
      <c r="AR356" s="53">
        <v>732634</v>
      </c>
      <c r="AS356" s="61"/>
      <c r="AT356" s="61">
        <f t="shared" si="89"/>
        <v>4.5336703703703707E-3</v>
      </c>
      <c r="AU356" s="61">
        <f t="shared" si="89"/>
        <v>2.7134592592592591E-3</v>
      </c>
      <c r="AV356" s="29">
        <f t="shared" si="90"/>
        <v>33060</v>
      </c>
      <c r="AW356" s="45">
        <f t="shared" si="90"/>
        <v>63720</v>
      </c>
      <c r="AX356" s="29">
        <f t="shared" si="91"/>
        <v>96780</v>
      </c>
      <c r="AY356" s="29">
        <f t="shared" si="92"/>
        <v>23395</v>
      </c>
      <c r="AZ356" s="29">
        <f t="shared" si="92"/>
        <v>45306.857142857145</v>
      </c>
      <c r="BA356" s="29">
        <f t="shared" si="93"/>
        <v>68701.857142857145</v>
      </c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O356" s="29"/>
      <c r="BP356" s="29"/>
      <c r="BQ356" s="29"/>
      <c r="BR356" s="29"/>
      <c r="BT356" s="27"/>
      <c r="BU356" s="27"/>
      <c r="BV356" s="30"/>
      <c r="BW356" s="30"/>
      <c r="BX356" s="27"/>
      <c r="BY356" s="27"/>
      <c r="BZ356" s="27"/>
      <c r="CA356" s="27"/>
      <c r="CB356" s="27"/>
      <c r="CC356" s="27"/>
      <c r="CD356" s="27"/>
      <c r="CE356" s="27"/>
      <c r="CF356" s="33">
        <f t="shared" si="80"/>
        <v>2.0929999427163889E-2</v>
      </c>
      <c r="CG356" s="27"/>
      <c r="CH356" s="27"/>
      <c r="CI356" s="27"/>
      <c r="CJ356" s="27"/>
      <c r="CK356" s="27"/>
      <c r="CL356" s="27"/>
      <c r="CM356" s="27"/>
      <c r="CN356" s="27"/>
      <c r="CO356" s="27"/>
    </row>
    <row r="357" spans="1:93" ht="13">
      <c r="A357" s="18">
        <v>44248</v>
      </c>
      <c r="B357" s="19">
        <f t="shared" si="64"/>
        <v>7300</v>
      </c>
      <c r="C357" s="52"/>
      <c r="D357" s="52"/>
      <c r="E357" s="53">
        <v>1278653</v>
      </c>
      <c r="F357" s="21">
        <f t="shared" si="79"/>
        <v>157088</v>
      </c>
      <c r="G357" s="22">
        <f t="shared" si="68"/>
        <v>0.12285428493891619</v>
      </c>
      <c r="H357" s="19">
        <f t="shared" si="88"/>
        <v>8236</v>
      </c>
      <c r="I357" s="53">
        <v>1087076</v>
      </c>
      <c r="J357" s="22">
        <f t="shared" si="69"/>
        <v>0.8501727990314808</v>
      </c>
      <c r="K357" s="22">
        <f t="shared" si="74"/>
        <v>0.96924921872561998</v>
      </c>
      <c r="L357" s="19">
        <f t="shared" si="82"/>
        <v>173</v>
      </c>
      <c r="M357" s="53">
        <v>34489</v>
      </c>
      <c r="N357" s="23">
        <f t="shared" ca="1" si="73"/>
        <v>2.6972916029603028E-2</v>
      </c>
      <c r="O357" s="22">
        <f t="shared" si="75"/>
        <v>3.0750781274379996E-2</v>
      </c>
      <c r="P357" s="45"/>
      <c r="Q357" s="45"/>
      <c r="R357" s="45">
        <v>77424</v>
      </c>
      <c r="S357" s="45">
        <f t="shared" si="94"/>
        <v>10389884</v>
      </c>
      <c r="T357" s="45">
        <v>6900519</v>
      </c>
      <c r="U357" s="19">
        <f t="shared" si="87"/>
        <v>5621866</v>
      </c>
      <c r="V357" s="54"/>
      <c r="W357" s="54"/>
      <c r="X357" s="46">
        <v>42837</v>
      </c>
      <c r="Y357" s="46"/>
      <c r="Z357" s="46"/>
      <c r="AA357" s="21">
        <f t="shared" si="83"/>
        <v>29309</v>
      </c>
      <c r="AB357" s="46"/>
      <c r="AC357" s="46"/>
      <c r="AD357" s="54"/>
      <c r="AE357" s="21">
        <f t="shared" si="76"/>
        <v>25557.477777777778</v>
      </c>
      <c r="AF357" s="24">
        <f t="shared" si="70"/>
        <v>8.1256478497293632</v>
      </c>
      <c r="AG357" s="24">
        <f t="shared" si="71"/>
        <v>5.3967096624338264</v>
      </c>
      <c r="AH357" s="24">
        <f t="shared" si="72"/>
        <v>4.0149315068493152</v>
      </c>
      <c r="AI357" s="23">
        <f t="shared" si="65"/>
        <v>0.1852980913464625</v>
      </c>
      <c r="AJ357" s="23">
        <f t="shared" si="66"/>
        <v>0.24907025145859635</v>
      </c>
      <c r="AK357" s="23">
        <f t="shared" si="77"/>
        <v>5.7419143227726678E-3</v>
      </c>
      <c r="AL357" s="32">
        <f t="shared" si="78"/>
        <v>0.27266528815130392</v>
      </c>
      <c r="AM357" s="43">
        <f t="shared" si="84"/>
        <v>46923.714285714283</v>
      </c>
      <c r="AN357" s="43">
        <f t="shared" si="85"/>
        <v>32056.571428571428</v>
      </c>
      <c r="AO357" s="44">
        <f t="shared" si="86"/>
        <v>1.4637783204691706</v>
      </c>
      <c r="AP357" s="27"/>
      <c r="AQ357" s="53">
        <v>1227918</v>
      </c>
      <c r="AR357" s="53">
        <v>736710</v>
      </c>
      <c r="AS357" s="61"/>
      <c r="AT357" s="61">
        <f t="shared" si="89"/>
        <v>4.5478444444444445E-3</v>
      </c>
      <c r="AU357" s="61">
        <f t="shared" si="89"/>
        <v>2.7285555555555557E-3</v>
      </c>
      <c r="AV357" s="29">
        <f t="shared" si="90"/>
        <v>3827</v>
      </c>
      <c r="AW357" s="45">
        <f t="shared" si="90"/>
        <v>4076</v>
      </c>
      <c r="AX357" s="29">
        <f t="shared" si="91"/>
        <v>7903</v>
      </c>
      <c r="AY357" s="29">
        <f t="shared" si="92"/>
        <v>22738.714285714286</v>
      </c>
      <c r="AZ357" s="29">
        <f t="shared" si="92"/>
        <v>44447.428571428572</v>
      </c>
      <c r="BA357" s="29">
        <f t="shared" si="93"/>
        <v>67186.142857142855</v>
      </c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O357" s="29"/>
      <c r="BP357" s="29"/>
      <c r="BQ357" s="29"/>
      <c r="BR357" s="29"/>
      <c r="BT357" s="27"/>
      <c r="BU357" s="27"/>
      <c r="BV357" s="30"/>
      <c r="BW357" s="30"/>
      <c r="BX357" s="27"/>
      <c r="BY357" s="27"/>
      <c r="BZ357" s="27"/>
      <c r="CA357" s="27"/>
      <c r="CB357" s="27"/>
      <c r="CC357" s="27"/>
      <c r="CD357" s="27"/>
      <c r="CE357" s="27"/>
      <c r="CF357" s="33">
        <f t="shared" si="80"/>
        <v>2.1395328479932304E-2</v>
      </c>
      <c r="CG357" s="27"/>
      <c r="CH357" s="27"/>
      <c r="CI357" s="27"/>
      <c r="CJ357" s="27"/>
      <c r="CK357" s="27"/>
      <c r="CL357" s="27"/>
      <c r="CM357" s="27"/>
      <c r="CN357" s="27"/>
      <c r="CO357" s="27"/>
    </row>
    <row r="358" spans="1:93" ht="13">
      <c r="A358" s="18">
        <v>44249</v>
      </c>
      <c r="B358" s="19">
        <f t="shared" si="64"/>
        <v>10180</v>
      </c>
      <c r="C358" s="52"/>
      <c r="D358" s="52"/>
      <c r="E358" s="53">
        <v>1288833</v>
      </c>
      <c r="F358" s="21">
        <f t="shared" si="79"/>
        <v>157148</v>
      </c>
      <c r="G358" s="22">
        <f t="shared" si="68"/>
        <v>0.12193045957079</v>
      </c>
      <c r="H358" s="19">
        <f t="shared" si="88"/>
        <v>9918</v>
      </c>
      <c r="I358" s="53">
        <v>1096994</v>
      </c>
      <c r="J358" s="22">
        <f t="shared" si="69"/>
        <v>0.85115294223533999</v>
      </c>
      <c r="K358" s="22">
        <f t="shared" si="74"/>
        <v>0.96934571015786197</v>
      </c>
      <c r="L358" s="19">
        <f t="shared" si="82"/>
        <v>202</v>
      </c>
      <c r="M358" s="53">
        <v>34691</v>
      </c>
      <c r="N358" s="23">
        <f t="shared" ca="1" si="73"/>
        <v>2.6916598193869958E-2</v>
      </c>
      <c r="O358" s="22">
        <f t="shared" si="75"/>
        <v>3.0654289842138051E-2</v>
      </c>
      <c r="P358" s="45"/>
      <c r="Q358" s="45"/>
      <c r="R358" s="45">
        <v>81037</v>
      </c>
      <c r="S358" s="45">
        <f t="shared" si="94"/>
        <v>10436446</v>
      </c>
      <c r="T358" s="45">
        <v>6943792</v>
      </c>
      <c r="U358" s="19">
        <f t="shared" si="87"/>
        <v>5654959</v>
      </c>
      <c r="V358" s="54"/>
      <c r="W358" s="54"/>
      <c r="X358" s="46">
        <v>46562</v>
      </c>
      <c r="Y358" s="46"/>
      <c r="Z358" s="46"/>
      <c r="AA358" s="21">
        <f t="shared" si="83"/>
        <v>43273</v>
      </c>
      <c r="AB358" s="46"/>
      <c r="AC358" s="46"/>
      <c r="AD358" s="54"/>
      <c r="AE358" s="21">
        <f t="shared" si="76"/>
        <v>25717.748148148148</v>
      </c>
      <c r="AF358" s="24">
        <f t="shared" si="70"/>
        <v>8.0975937146240042</v>
      </c>
      <c r="AG358" s="24">
        <f t="shared" si="71"/>
        <v>5.3876584476033749</v>
      </c>
      <c r="AH358" s="24">
        <f t="shared" si="72"/>
        <v>4.250785854616896</v>
      </c>
      <c r="AI358" s="23">
        <f t="shared" si="65"/>
        <v>0.18560939037344437</v>
      </c>
      <c r="AJ358" s="23">
        <f t="shared" si="66"/>
        <v>0.23525061816837289</v>
      </c>
      <c r="AK358" s="23">
        <f t="shared" si="77"/>
        <v>7.961503238173297E-3</v>
      </c>
      <c r="AL358" s="32">
        <f t="shared" si="78"/>
        <v>0.26167610108536132</v>
      </c>
      <c r="AM358" s="43">
        <f t="shared" si="84"/>
        <v>49807.142857142855</v>
      </c>
      <c r="AN358" s="43">
        <f t="shared" si="85"/>
        <v>35432.571428571428</v>
      </c>
      <c r="AO358" s="44">
        <f t="shared" si="86"/>
        <v>1.4056880674762526</v>
      </c>
      <c r="AP358" s="27"/>
      <c r="AQ358" s="53">
        <v>1244215</v>
      </c>
      <c r="AR358" s="53">
        <v>764905</v>
      </c>
      <c r="AS358" s="61"/>
      <c r="AT358" s="61">
        <f t="shared" si="89"/>
        <v>4.6082037037037038E-3</v>
      </c>
      <c r="AU358" s="61">
        <f t="shared" si="89"/>
        <v>2.8329814814814815E-3</v>
      </c>
      <c r="AV358" s="29">
        <f t="shared" si="90"/>
        <v>16297</v>
      </c>
      <c r="AW358" s="45">
        <f t="shared" si="90"/>
        <v>28195</v>
      </c>
      <c r="AX358" s="29">
        <f t="shared" si="91"/>
        <v>44492</v>
      </c>
      <c r="AY358" s="29">
        <f t="shared" si="92"/>
        <v>21160</v>
      </c>
      <c r="AZ358" s="29">
        <f t="shared" si="92"/>
        <v>40325.714285714283</v>
      </c>
      <c r="BA358" s="29">
        <f t="shared" si="93"/>
        <v>61485.714285714283</v>
      </c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O358" s="29"/>
      <c r="BP358" s="29"/>
      <c r="BQ358" s="29"/>
      <c r="BR358" s="29"/>
      <c r="BT358" s="27"/>
      <c r="BU358" s="27"/>
      <c r="BV358" s="30"/>
      <c r="BW358" s="30"/>
      <c r="BX358" s="27"/>
      <c r="BY358" s="27"/>
      <c r="BZ358" s="27"/>
      <c r="CA358" s="27"/>
      <c r="CB358" s="27"/>
      <c r="CC358" s="27"/>
      <c r="CD358" s="27"/>
      <c r="CE358" s="27"/>
      <c r="CF358" s="33">
        <f t="shared" si="80"/>
        <v>2.1856291894958423E-2</v>
      </c>
      <c r="CG358" s="27"/>
      <c r="CH358" s="27"/>
      <c r="CI358" s="27"/>
      <c r="CJ358" s="27"/>
      <c r="CK358" s="27"/>
      <c r="CL358" s="27"/>
      <c r="CM358" s="27"/>
      <c r="CN358" s="27"/>
      <c r="CO358" s="27"/>
    </row>
    <row r="359" spans="1:93" ht="13">
      <c r="A359" s="18">
        <v>44250</v>
      </c>
      <c r="B359" s="19">
        <f t="shared" si="64"/>
        <v>9775</v>
      </c>
      <c r="C359" s="52"/>
      <c r="D359" s="52"/>
      <c r="E359" s="53">
        <v>1298608</v>
      </c>
      <c r="F359" s="21">
        <f t="shared" si="79"/>
        <v>158604</v>
      </c>
      <c r="G359" s="22">
        <f t="shared" si="68"/>
        <v>0.12213385409607826</v>
      </c>
      <c r="H359" s="19">
        <f t="shared" si="88"/>
        <v>7996</v>
      </c>
      <c r="I359" s="53">
        <v>1104990</v>
      </c>
      <c r="J359" s="22">
        <f t="shared" si="69"/>
        <v>0.85090342890233239</v>
      </c>
      <c r="K359" s="22">
        <f t="shared" si="74"/>
        <v>0.96928607268044675</v>
      </c>
      <c r="L359" s="19">
        <f t="shared" si="82"/>
        <v>323</v>
      </c>
      <c r="M359" s="53">
        <v>35014</v>
      </c>
      <c r="N359" s="23">
        <f t="shared" ca="1" si="73"/>
        <v>2.6962717001589396E-2</v>
      </c>
      <c r="O359" s="22">
        <f t="shared" si="75"/>
        <v>3.0713927319553264E-2</v>
      </c>
      <c r="P359" s="45"/>
      <c r="Q359" s="45"/>
      <c r="R359" s="45">
        <v>78616</v>
      </c>
      <c r="S359" s="45">
        <f t="shared" si="94"/>
        <v>10501877</v>
      </c>
      <c r="T359" s="45">
        <v>6999368</v>
      </c>
      <c r="U359" s="19">
        <f t="shared" si="87"/>
        <v>5700760</v>
      </c>
      <c r="V359" s="54"/>
      <c r="W359" s="54"/>
      <c r="X359" s="46">
        <v>65431</v>
      </c>
      <c r="Y359" s="46"/>
      <c r="Z359" s="46"/>
      <c r="AA359" s="21">
        <f t="shared" si="83"/>
        <v>55576</v>
      </c>
      <c r="AB359" s="46"/>
      <c r="AC359" s="46"/>
      <c r="AD359" s="54"/>
      <c r="AE359" s="21">
        <f t="shared" si="76"/>
        <v>25923.585185185184</v>
      </c>
      <c r="AF359" s="24">
        <f t="shared" si="70"/>
        <v>8.0870262619666597</v>
      </c>
      <c r="AG359" s="24">
        <f t="shared" si="71"/>
        <v>5.389900570456982</v>
      </c>
      <c r="AH359" s="24">
        <f t="shared" si="72"/>
        <v>5.685524296675192</v>
      </c>
      <c r="AI359" s="23">
        <f t="shared" si="65"/>
        <v>0.18553217947677561</v>
      </c>
      <c r="AJ359" s="23">
        <f t="shared" si="66"/>
        <v>0.17588527421908737</v>
      </c>
      <c r="AK359" s="23">
        <f t="shared" si="77"/>
        <v>7.5843805985725075E-3</v>
      </c>
      <c r="AL359" s="32">
        <f t="shared" si="78"/>
        <v>0.23301303307286411</v>
      </c>
      <c r="AM359" s="43">
        <f t="shared" si="84"/>
        <v>55130.571428571428</v>
      </c>
      <c r="AN359" s="43">
        <f t="shared" si="85"/>
        <v>39635.428571428572</v>
      </c>
      <c r="AO359" s="44">
        <f t="shared" si="86"/>
        <v>1.3909417260171275</v>
      </c>
      <c r="AP359" s="27"/>
      <c r="AQ359" s="53">
        <v>1269905</v>
      </c>
      <c r="AR359" s="53">
        <v>789966</v>
      </c>
      <c r="AS359" s="61"/>
      <c r="AT359" s="61">
        <f t="shared" si="89"/>
        <v>4.7033518518518518E-3</v>
      </c>
      <c r="AU359" s="61">
        <f t="shared" si="89"/>
        <v>2.9258000000000001E-3</v>
      </c>
      <c r="AV359" s="29">
        <f t="shared" si="90"/>
        <v>25690</v>
      </c>
      <c r="AW359" s="45">
        <f t="shared" si="90"/>
        <v>25061</v>
      </c>
      <c r="AX359" s="29">
        <f t="shared" si="91"/>
        <v>50751</v>
      </c>
      <c r="AY359" s="29">
        <f t="shared" si="92"/>
        <v>21277.428571428572</v>
      </c>
      <c r="AZ359" s="29">
        <f t="shared" si="92"/>
        <v>36117</v>
      </c>
      <c r="BA359" s="29">
        <f t="shared" si="93"/>
        <v>57394.428571428572</v>
      </c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O359" s="29"/>
      <c r="BP359" s="29"/>
      <c r="BQ359" s="29"/>
      <c r="BR359" s="29"/>
      <c r="BT359" s="27"/>
      <c r="BU359" s="27"/>
      <c r="BV359" s="30"/>
      <c r="BW359" s="30"/>
      <c r="BX359" s="27"/>
      <c r="BY359" s="27"/>
      <c r="BZ359" s="27"/>
      <c r="CA359" s="27"/>
      <c r="CB359" s="27"/>
      <c r="CC359" s="27"/>
      <c r="CD359" s="27"/>
      <c r="CE359" s="27"/>
      <c r="CF359" s="33">
        <f t="shared" si="80"/>
        <v>2.3095987471301069E-2</v>
      </c>
      <c r="CG359" s="27"/>
      <c r="CH359" s="27"/>
      <c r="CI359" s="27"/>
      <c r="CJ359" s="27"/>
      <c r="CK359" s="27"/>
      <c r="CL359" s="27"/>
      <c r="CM359" s="27"/>
      <c r="CN359" s="27"/>
      <c r="CO359" s="27"/>
    </row>
    <row r="360" spans="1:93" ht="13">
      <c r="A360" s="59">
        <v>44251</v>
      </c>
      <c r="B360" s="19">
        <f t="shared" si="64"/>
        <v>7533</v>
      </c>
      <c r="C360" s="52"/>
      <c r="D360" s="52"/>
      <c r="E360" s="53">
        <v>1306141</v>
      </c>
      <c r="F360" s="21">
        <f t="shared" si="79"/>
        <v>158162</v>
      </c>
      <c r="G360" s="22">
        <f t="shared" si="68"/>
        <v>0.12109106137851885</v>
      </c>
      <c r="H360" s="19">
        <f t="shared" si="88"/>
        <v>7735</v>
      </c>
      <c r="I360" s="53">
        <v>1112725</v>
      </c>
      <c r="J360" s="22">
        <f t="shared" si="69"/>
        <v>0.85191797822746551</v>
      </c>
      <c r="K360" s="22">
        <f t="shared" si="74"/>
        <v>0.96929037900519088</v>
      </c>
      <c r="L360" s="19">
        <f t="shared" si="82"/>
        <v>240</v>
      </c>
      <c r="M360" s="53">
        <v>35254</v>
      </c>
      <c r="N360" s="23">
        <f t="shared" ca="1" si="73"/>
        <v>2.6990960394015655E-2</v>
      </c>
      <c r="O360" s="22">
        <f t="shared" si="75"/>
        <v>3.0709620994809138E-2</v>
      </c>
      <c r="P360" s="45"/>
      <c r="Q360" s="45"/>
      <c r="R360" s="45">
        <v>77512</v>
      </c>
      <c r="S360" s="45">
        <f t="shared" si="94"/>
        <v>10574891</v>
      </c>
      <c r="T360" s="45">
        <v>7051844</v>
      </c>
      <c r="U360" s="19">
        <f t="shared" si="87"/>
        <v>5745703</v>
      </c>
      <c r="V360" s="54"/>
      <c r="W360" s="54"/>
      <c r="X360" s="46">
        <v>73014</v>
      </c>
      <c r="Y360" s="46"/>
      <c r="Z360" s="46"/>
      <c r="AA360" s="21">
        <f t="shared" si="83"/>
        <v>52476</v>
      </c>
      <c r="AB360" s="46"/>
      <c r="AC360" s="46"/>
      <c r="AD360" s="54"/>
      <c r="AE360" s="21">
        <f t="shared" si="76"/>
        <v>26117.940740740742</v>
      </c>
      <c r="AF360" s="24">
        <f t="shared" si="70"/>
        <v>8.0962859293139093</v>
      </c>
      <c r="AG360" s="24">
        <f t="shared" si="71"/>
        <v>5.3989913799505569</v>
      </c>
      <c r="AH360" s="24">
        <f t="shared" si="72"/>
        <v>6.9661489446435683</v>
      </c>
      <c r="AI360" s="23">
        <f t="shared" si="65"/>
        <v>0.18521978081194082</v>
      </c>
      <c r="AJ360" s="23">
        <f t="shared" si="66"/>
        <v>0.14355133775440201</v>
      </c>
      <c r="AK360" s="23">
        <f t="shared" si="77"/>
        <v>5.8008267313923835E-3</v>
      </c>
      <c r="AL360" s="32">
        <f t="shared" si="78"/>
        <v>0.20345146399109298</v>
      </c>
      <c r="AM360" s="43">
        <f t="shared" si="84"/>
        <v>61537.285714285717</v>
      </c>
      <c r="AN360" s="43">
        <f t="shared" si="85"/>
        <v>43882</v>
      </c>
      <c r="AO360" s="44">
        <f t="shared" si="86"/>
        <v>1.4023354841230053</v>
      </c>
      <c r="AP360" s="27"/>
      <c r="AQ360" s="53">
        <v>1363138</v>
      </c>
      <c r="AR360" s="53">
        <v>825650</v>
      </c>
      <c r="AS360" s="61"/>
      <c r="AT360" s="61">
        <f t="shared" si="89"/>
        <v>5.0486592592592595E-3</v>
      </c>
      <c r="AU360" s="61">
        <f t="shared" si="89"/>
        <v>3.0579629629629628E-3</v>
      </c>
      <c r="AV360" s="29">
        <f t="shared" si="90"/>
        <v>93233</v>
      </c>
      <c r="AW360" s="45">
        <f t="shared" si="90"/>
        <v>35684</v>
      </c>
      <c r="AX360" s="29">
        <f t="shared" si="91"/>
        <v>128917</v>
      </c>
      <c r="AY360" s="29">
        <f t="shared" si="92"/>
        <v>30457</v>
      </c>
      <c r="AZ360" s="29">
        <f t="shared" si="92"/>
        <v>32617.428571428572</v>
      </c>
      <c r="BA360" s="29">
        <f t="shared" si="93"/>
        <v>63074.428571428572</v>
      </c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O360" s="29"/>
      <c r="BP360" s="29"/>
      <c r="BQ360" s="29"/>
      <c r="BR360" s="29"/>
      <c r="BT360" s="27"/>
      <c r="BU360" s="27"/>
      <c r="BV360" s="30"/>
      <c r="BW360" s="30"/>
      <c r="BX360" s="27"/>
      <c r="BY360" s="27"/>
      <c r="BZ360" s="27"/>
      <c r="CA360" s="27"/>
      <c r="CB360" s="27"/>
      <c r="CC360" s="27"/>
      <c r="CD360" s="27"/>
      <c r="CE360" s="27"/>
      <c r="CF360" s="33">
        <f t="shared" si="80"/>
        <v>2.3791357425261842E-2</v>
      </c>
      <c r="CG360" s="27"/>
      <c r="CH360" s="27"/>
      <c r="CI360" s="27"/>
      <c r="CJ360" s="27"/>
      <c r="CK360" s="27"/>
      <c r="CL360" s="27"/>
      <c r="CM360" s="27"/>
      <c r="CN360" s="27"/>
      <c r="CO360" s="27"/>
    </row>
    <row r="361" spans="1:93" ht="13">
      <c r="A361" s="18">
        <v>44252</v>
      </c>
      <c r="B361" s="19">
        <f t="shared" si="64"/>
        <v>8493</v>
      </c>
      <c r="C361" s="52"/>
      <c r="D361" s="52"/>
      <c r="E361" s="53">
        <v>1314634</v>
      </c>
      <c r="F361" s="21">
        <f t="shared" si="79"/>
        <v>157705</v>
      </c>
      <c r="G361" s="22">
        <f t="shared" si="68"/>
        <v>0.11996114507916272</v>
      </c>
      <c r="H361" s="19">
        <f t="shared" si="88"/>
        <v>8686</v>
      </c>
      <c r="I361" s="53">
        <v>1121411</v>
      </c>
      <c r="J361" s="22">
        <f t="shared" si="69"/>
        <v>0.85302144931593127</v>
      </c>
      <c r="K361" s="22">
        <f t="shared" si="74"/>
        <v>0.96929975823926962</v>
      </c>
      <c r="L361" s="19">
        <f t="shared" si="82"/>
        <v>264</v>
      </c>
      <c r="M361" s="53">
        <v>35518</v>
      </c>
      <c r="N361" s="23">
        <f t="shared" ca="1" si="73"/>
        <v>2.7017405604906005E-2</v>
      </c>
      <c r="O361" s="22">
        <f t="shared" si="75"/>
        <v>3.0700241760730346E-2</v>
      </c>
      <c r="P361" s="45"/>
      <c r="Q361" s="45"/>
      <c r="R361" s="45">
        <v>77293</v>
      </c>
      <c r="S361" s="45">
        <f t="shared" ref="S361:S362" si="96">S362-X362</f>
        <v>10644390</v>
      </c>
      <c r="T361" s="45">
        <v>7101863</v>
      </c>
      <c r="U361" s="19">
        <f t="shared" si="87"/>
        <v>5787229</v>
      </c>
      <c r="V361" s="54"/>
      <c r="W361" s="54"/>
      <c r="X361" s="46">
        <v>69544</v>
      </c>
      <c r="Y361" s="46"/>
      <c r="Z361" s="46"/>
      <c r="AA361" s="21">
        <f t="shared" si="83"/>
        <v>50019</v>
      </c>
      <c r="AB361" s="46"/>
      <c r="AC361" s="46"/>
      <c r="AD361" s="54"/>
      <c r="AE361" s="21">
        <f t="shared" si="76"/>
        <v>26303.196296296297</v>
      </c>
      <c r="AF361" s="24">
        <f t="shared" si="70"/>
        <v>8.0968467269217133</v>
      </c>
      <c r="AG361" s="24">
        <f t="shared" si="71"/>
        <v>5.4021598406856963</v>
      </c>
      <c r="AH361" s="24">
        <f t="shared" si="72"/>
        <v>5.8894383610031795</v>
      </c>
      <c r="AI361" s="23">
        <f t="shared" si="65"/>
        <v>0.18511114618797914</v>
      </c>
      <c r="AJ361" s="23">
        <f t="shared" si="66"/>
        <v>0.16979547771846698</v>
      </c>
      <c r="AK361" s="23">
        <f t="shared" si="77"/>
        <v>6.5023607711571724E-3</v>
      </c>
      <c r="AL361" s="32">
        <f t="shared" si="78"/>
        <v>0.18512298400953869</v>
      </c>
      <c r="AM361" s="43">
        <f t="shared" si="84"/>
        <v>65098.285714285717</v>
      </c>
      <c r="AN361" s="43">
        <f t="shared" si="85"/>
        <v>47805.285714285717</v>
      </c>
      <c r="AO361" s="44">
        <f t="shared" si="86"/>
        <v>1.3617382417365682</v>
      </c>
      <c r="AP361" s="27"/>
      <c r="AQ361" s="53">
        <v>1461920</v>
      </c>
      <c r="AR361" s="53">
        <v>853745</v>
      </c>
      <c r="AS361" s="61"/>
      <c r="AT361" s="61">
        <f t="shared" si="89"/>
        <v>5.4145185185185182E-3</v>
      </c>
      <c r="AU361" s="61">
        <f t="shared" si="89"/>
        <v>3.1620185185185184E-3</v>
      </c>
      <c r="AV361" s="29">
        <f t="shared" si="90"/>
        <v>98782</v>
      </c>
      <c r="AW361" s="45">
        <f t="shared" si="90"/>
        <v>28095</v>
      </c>
      <c r="AX361" s="29">
        <f t="shared" si="91"/>
        <v>126877</v>
      </c>
      <c r="AY361" s="29">
        <f t="shared" si="92"/>
        <v>42539.428571428572</v>
      </c>
      <c r="AZ361" s="29">
        <f t="shared" si="92"/>
        <v>32844.714285714283</v>
      </c>
      <c r="BA361" s="29">
        <f t="shared" si="93"/>
        <v>75384.142857142855</v>
      </c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O361" s="29"/>
      <c r="BP361" s="29"/>
      <c r="BQ361" s="29"/>
      <c r="BR361" s="29"/>
      <c r="BT361" s="27"/>
      <c r="BU361" s="27"/>
      <c r="BV361" s="30"/>
      <c r="BW361" s="30"/>
      <c r="BX361" s="27"/>
      <c r="BY361" s="27"/>
      <c r="BZ361" s="27"/>
      <c r="CA361" s="27"/>
      <c r="CB361" s="27"/>
      <c r="CC361" s="27"/>
      <c r="CD361" s="27"/>
      <c r="CE361" s="27"/>
      <c r="CF361" s="33">
        <f t="shared" si="80"/>
        <v>2.4451650116139492E-2</v>
      </c>
      <c r="CG361" s="27"/>
      <c r="CH361" s="27"/>
      <c r="CI361" s="27"/>
      <c r="CJ361" s="27"/>
      <c r="CK361" s="27"/>
      <c r="CL361" s="27"/>
      <c r="CM361" s="27"/>
      <c r="CN361" s="27"/>
      <c r="CO361" s="27"/>
    </row>
    <row r="362" spans="1:93" ht="13">
      <c r="A362" s="18">
        <v>44253</v>
      </c>
      <c r="B362" s="19">
        <f t="shared" si="64"/>
        <v>8232</v>
      </c>
      <c r="C362" s="52"/>
      <c r="D362" s="52"/>
      <c r="E362" s="53">
        <v>1322866</v>
      </c>
      <c r="F362" s="21">
        <f t="shared" si="79"/>
        <v>158408</v>
      </c>
      <c r="G362" s="22">
        <f t="shared" si="68"/>
        <v>0.11974606649501915</v>
      </c>
      <c r="H362" s="19">
        <f t="shared" si="88"/>
        <v>7261</v>
      </c>
      <c r="I362" s="53">
        <v>1128672</v>
      </c>
      <c r="J362" s="22">
        <f t="shared" si="69"/>
        <v>0.85320206279396404</v>
      </c>
      <c r="K362" s="22">
        <f t="shared" si="74"/>
        <v>0.96926810584838607</v>
      </c>
      <c r="L362" s="19">
        <f t="shared" si="82"/>
        <v>268</v>
      </c>
      <c r="M362" s="53">
        <v>35786</v>
      </c>
      <c r="N362" s="23">
        <f t="shared" ca="1" si="73"/>
        <v>2.7051870711016838E-2</v>
      </c>
      <c r="O362" s="22">
        <f t="shared" si="75"/>
        <v>3.0731894151613884E-2</v>
      </c>
      <c r="P362" s="45"/>
      <c r="Q362" s="45"/>
      <c r="R362" s="45">
        <v>75822</v>
      </c>
      <c r="S362" s="45">
        <f t="shared" si="96"/>
        <v>10708262</v>
      </c>
      <c r="T362" s="45">
        <v>7141629</v>
      </c>
      <c r="U362" s="19">
        <f t="shared" si="87"/>
        <v>5818763</v>
      </c>
      <c r="V362" s="54"/>
      <c r="W362" s="54"/>
      <c r="X362" s="46">
        <v>63872</v>
      </c>
      <c r="Y362" s="46"/>
      <c r="Z362" s="46"/>
      <c r="AA362" s="21">
        <f t="shared" si="83"/>
        <v>39766</v>
      </c>
      <c r="AB362" s="46"/>
      <c r="AC362" s="46"/>
      <c r="AD362" s="54"/>
      <c r="AE362" s="21">
        <f t="shared" si="76"/>
        <v>26450.477777777778</v>
      </c>
      <c r="AF362" s="24">
        <f t="shared" si="70"/>
        <v>8.0947442900490305</v>
      </c>
      <c r="AG362" s="24">
        <f t="shared" si="71"/>
        <v>5.3986034866721191</v>
      </c>
      <c r="AH362" s="24">
        <f t="shared" si="72"/>
        <v>4.8306608357628766</v>
      </c>
      <c r="AI362" s="23">
        <f t="shared" si="65"/>
        <v>0.18523308897731877</v>
      </c>
      <c r="AJ362" s="23">
        <f t="shared" si="66"/>
        <v>0.20701101443444148</v>
      </c>
      <c r="AK362" s="23">
        <f t="shared" si="77"/>
        <v>6.2618188788666658E-3</v>
      </c>
      <c r="AL362" s="32">
        <f t="shared" si="78"/>
        <v>0.19685778399082585</v>
      </c>
      <c r="AM362" s="43">
        <f t="shared" si="84"/>
        <v>61534.142857142855</v>
      </c>
      <c r="AN362" s="43">
        <f t="shared" si="85"/>
        <v>43227</v>
      </c>
      <c r="AO362" s="44">
        <f t="shared" si="86"/>
        <v>1.4235117601763447</v>
      </c>
      <c r="AP362" s="27"/>
      <c r="AQ362" s="53">
        <v>1583581</v>
      </c>
      <c r="AR362" s="53">
        <v>865870</v>
      </c>
      <c r="AS362" s="61"/>
      <c r="AT362" s="61">
        <f t="shared" si="89"/>
        <v>5.8651148148148148E-3</v>
      </c>
      <c r="AU362" s="61">
        <f t="shared" si="89"/>
        <v>3.206925925925926E-3</v>
      </c>
      <c r="AV362" s="29">
        <f t="shared" si="90"/>
        <v>121661</v>
      </c>
      <c r="AW362" s="45">
        <f t="shared" si="90"/>
        <v>12125</v>
      </c>
      <c r="AX362" s="29">
        <f t="shared" si="91"/>
        <v>133786</v>
      </c>
      <c r="AY362" s="29">
        <f t="shared" si="92"/>
        <v>56078.571428571428</v>
      </c>
      <c r="AZ362" s="29">
        <f t="shared" si="92"/>
        <v>28136.571428571428</v>
      </c>
      <c r="BA362" s="29">
        <f t="shared" si="93"/>
        <v>84215.142857142855</v>
      </c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O362" s="29"/>
      <c r="BP362" s="29"/>
      <c r="BQ362" s="29"/>
      <c r="BR362" s="29"/>
      <c r="BT362" s="27"/>
      <c r="BU362" s="27"/>
      <c r="BV362" s="30"/>
      <c r="BW362" s="30"/>
      <c r="BX362" s="27"/>
      <c r="BY362" s="27"/>
      <c r="BZ362" s="27"/>
      <c r="CA362" s="27"/>
      <c r="CB362" s="27"/>
      <c r="CC362" s="27"/>
      <c r="CD362" s="27"/>
      <c r="CE362" s="27"/>
      <c r="CF362" s="33">
        <f t="shared" si="80"/>
        <v>2.5129460880735418E-2</v>
      </c>
      <c r="CG362" s="27"/>
      <c r="CH362" s="27"/>
      <c r="CI362" s="27"/>
      <c r="CJ362" s="27"/>
      <c r="CK362" s="27"/>
      <c r="CL362" s="27"/>
      <c r="CM362" s="27"/>
      <c r="CN362" s="27"/>
      <c r="CO362" s="27"/>
    </row>
    <row r="363" spans="1:93" ht="13">
      <c r="A363" s="18">
        <v>44254</v>
      </c>
      <c r="B363" s="19">
        <f t="shared" si="64"/>
        <v>6208</v>
      </c>
      <c r="C363" s="52"/>
      <c r="D363" s="52"/>
      <c r="E363" s="53">
        <v>1329074</v>
      </c>
      <c r="F363" s="21">
        <f t="shared" si="79"/>
        <v>157039</v>
      </c>
      <c r="G363" s="22">
        <f t="shared" si="68"/>
        <v>0.11815670158320755</v>
      </c>
      <c r="H363" s="19">
        <f t="shared" si="88"/>
        <v>7382</v>
      </c>
      <c r="I363" s="53">
        <v>1136054</v>
      </c>
      <c r="J363" s="22">
        <f t="shared" si="69"/>
        <v>0.85477106617088283</v>
      </c>
      <c r="K363" s="22">
        <f t="shared" si="74"/>
        <v>0.96930040485139091</v>
      </c>
      <c r="L363" s="19">
        <f t="shared" si="82"/>
        <v>195</v>
      </c>
      <c r="M363" s="53">
        <v>35981</v>
      </c>
      <c r="N363" s="23">
        <f t="shared" ca="1" si="73"/>
        <v>2.7072232245909558E-2</v>
      </c>
      <c r="O363" s="22">
        <f t="shared" si="75"/>
        <v>3.0699595148609045E-2</v>
      </c>
      <c r="P363" s="45"/>
      <c r="Q363" s="45"/>
      <c r="R363" s="45">
        <v>78746</v>
      </c>
      <c r="S363" s="45">
        <v>10763757</v>
      </c>
      <c r="T363" s="45">
        <v>7173023</v>
      </c>
      <c r="U363" s="19">
        <f t="shared" si="87"/>
        <v>5843949</v>
      </c>
      <c r="V363" s="54"/>
      <c r="W363" s="54"/>
      <c r="X363" s="46">
        <v>55495</v>
      </c>
      <c r="Y363" s="46"/>
      <c r="Z363" s="46"/>
      <c r="AA363" s="21">
        <f t="shared" si="83"/>
        <v>31394</v>
      </c>
      <c r="AB363" s="46"/>
      <c r="AC363" s="46"/>
      <c r="AD363" s="54"/>
      <c r="AE363" s="21">
        <f t="shared" si="76"/>
        <v>26566.751851851852</v>
      </c>
      <c r="AF363" s="24">
        <f t="shared" si="70"/>
        <v>8.0986890120489914</v>
      </c>
      <c r="AG363" s="24">
        <f t="shared" si="71"/>
        <v>5.3970079920305416</v>
      </c>
      <c r="AH363" s="24">
        <f t="shared" si="72"/>
        <v>5.0570231958762886</v>
      </c>
      <c r="AI363" s="23">
        <f t="shared" si="65"/>
        <v>0.18528784865181666</v>
      </c>
      <c r="AJ363" s="23">
        <f t="shared" si="66"/>
        <v>0.19774479199847106</v>
      </c>
      <c r="AK363" s="23">
        <f t="shared" si="77"/>
        <v>4.692841149443708E-3</v>
      </c>
      <c r="AL363" s="32">
        <f t="shared" si="78"/>
        <v>0.1912475605755882</v>
      </c>
      <c r="AM363" s="43">
        <f t="shared" si="84"/>
        <v>59536.428571428572</v>
      </c>
      <c r="AN363" s="43">
        <f t="shared" si="85"/>
        <v>43116.142857142855</v>
      </c>
      <c r="AO363" s="44">
        <f t="shared" si="86"/>
        <v>1.3808384662025825</v>
      </c>
      <c r="AP363" s="27"/>
      <c r="AQ363" s="53">
        <v>1616165</v>
      </c>
      <c r="AR363" s="53">
        <v>982370</v>
      </c>
      <c r="AS363" s="61"/>
      <c r="AT363" s="61">
        <f t="shared" si="89"/>
        <v>5.9857962962962964E-3</v>
      </c>
      <c r="AU363" s="61">
        <f t="shared" si="89"/>
        <v>3.6384074074074075E-3</v>
      </c>
      <c r="AV363" s="29">
        <f t="shared" si="90"/>
        <v>32584</v>
      </c>
      <c r="AW363" s="45">
        <f t="shared" si="90"/>
        <v>116500</v>
      </c>
      <c r="AX363" s="29">
        <f t="shared" si="91"/>
        <v>149084</v>
      </c>
      <c r="AY363" s="29">
        <f t="shared" si="92"/>
        <v>56010.571428571428</v>
      </c>
      <c r="AZ363" s="29">
        <f t="shared" si="92"/>
        <v>35676.571428571428</v>
      </c>
      <c r="BA363" s="29">
        <f t="shared" si="93"/>
        <v>91687.142857142855</v>
      </c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O363" s="29"/>
      <c r="BP363" s="29"/>
      <c r="BQ363" s="29"/>
      <c r="BR363" s="29"/>
      <c r="BT363" s="27"/>
      <c r="BU363" s="27"/>
      <c r="BV363" s="30"/>
      <c r="BW363" s="30"/>
      <c r="BX363" s="27"/>
      <c r="BY363" s="27"/>
      <c r="BZ363" s="27"/>
      <c r="CA363" s="27"/>
      <c r="CB363" s="27"/>
      <c r="CC363" s="27"/>
      <c r="CD363" s="27"/>
      <c r="CE363" s="27"/>
      <c r="CF363" s="33">
        <f t="shared" si="80"/>
        <v>2.5371194320851873E-2</v>
      </c>
      <c r="CG363" s="27"/>
      <c r="CH363" s="27"/>
      <c r="CI363" s="27"/>
      <c r="CJ363" s="27"/>
      <c r="CK363" s="27"/>
      <c r="CL363" s="27"/>
      <c r="CM363" s="27"/>
      <c r="CN363" s="27"/>
      <c r="CO363" s="27"/>
    </row>
    <row r="364" spans="1:93" ht="13">
      <c r="A364" s="18">
        <v>44255</v>
      </c>
      <c r="B364" s="19">
        <f t="shared" si="64"/>
        <v>5560</v>
      </c>
      <c r="C364" s="52"/>
      <c r="D364" s="52"/>
      <c r="E364" s="53">
        <v>1334634</v>
      </c>
      <c r="F364" s="21">
        <f t="shared" si="79"/>
        <v>155765</v>
      </c>
      <c r="G364" s="22">
        <f t="shared" si="68"/>
        <v>0.11670989949304454</v>
      </c>
      <c r="H364" s="19">
        <f t="shared" si="88"/>
        <v>6649</v>
      </c>
      <c r="I364" s="53">
        <v>1142703</v>
      </c>
      <c r="J364" s="22">
        <f t="shared" si="69"/>
        <v>0.85619203467017924</v>
      </c>
      <c r="K364" s="22">
        <f t="shared" si="74"/>
        <v>0.9693214428405531</v>
      </c>
      <c r="L364" s="19">
        <f t="shared" si="82"/>
        <v>185</v>
      </c>
      <c r="M364" s="53">
        <v>36166</v>
      </c>
      <c r="N364" s="23">
        <f t="shared" ca="1" si="73"/>
        <v>2.7098065836776226E-2</v>
      </c>
      <c r="O364" s="22">
        <f t="shared" si="75"/>
        <v>3.0678557159446895E-2</v>
      </c>
      <c r="P364" s="45"/>
      <c r="Q364" s="45"/>
      <c r="R364" s="45">
        <v>71668</v>
      </c>
      <c r="S364" s="45">
        <f t="shared" ref="S364:S368" si="97">S363+X364</f>
        <v>10799191</v>
      </c>
      <c r="T364" s="45">
        <v>7194252</v>
      </c>
      <c r="U364" s="19">
        <f t="shared" si="87"/>
        <v>5859618</v>
      </c>
      <c r="V364" s="54"/>
      <c r="W364" s="54"/>
      <c r="X364" s="46">
        <v>35434</v>
      </c>
      <c r="Y364" s="46"/>
      <c r="Z364" s="46"/>
      <c r="AA364" s="21">
        <f t="shared" si="83"/>
        <v>21229</v>
      </c>
      <c r="AB364" s="46"/>
      <c r="AC364" s="46"/>
      <c r="AD364" s="54"/>
      <c r="AE364" s="21">
        <f t="shared" si="76"/>
        <v>26645.37777777778</v>
      </c>
      <c r="AF364" s="24">
        <f t="shared" si="70"/>
        <v>8.0914999917580399</v>
      </c>
      <c r="AG364" s="24">
        <f t="shared" si="71"/>
        <v>5.3904306349156395</v>
      </c>
      <c r="AH364" s="24">
        <f t="shared" si="72"/>
        <v>3.8181654676258994</v>
      </c>
      <c r="AI364" s="23">
        <f t="shared" si="65"/>
        <v>0.18551393529167451</v>
      </c>
      <c r="AJ364" s="23">
        <f t="shared" si="66"/>
        <v>0.26190588346130295</v>
      </c>
      <c r="AK364" s="23">
        <f t="shared" si="77"/>
        <v>4.1833637555169986E-3</v>
      </c>
      <c r="AL364" s="32">
        <f t="shared" si="78"/>
        <v>0.19058464660082455</v>
      </c>
      <c r="AM364" s="43">
        <f t="shared" si="84"/>
        <v>58478.857142857145</v>
      </c>
      <c r="AN364" s="43">
        <f t="shared" si="85"/>
        <v>41961.857142857145</v>
      </c>
      <c r="AO364" s="44">
        <f t="shared" si="86"/>
        <v>1.3936193754191732</v>
      </c>
      <c r="AP364" s="27"/>
      <c r="AQ364" s="53">
        <v>1691724</v>
      </c>
      <c r="AR364" s="53">
        <v>998439</v>
      </c>
      <c r="AS364" s="61"/>
      <c r="AT364" s="61">
        <f t="shared" si="89"/>
        <v>6.2656444444444447E-3</v>
      </c>
      <c r="AU364" s="61">
        <f t="shared" si="89"/>
        <v>3.6979222222222221E-3</v>
      </c>
      <c r="AV364" s="29">
        <f t="shared" si="90"/>
        <v>75559</v>
      </c>
      <c r="AW364" s="45">
        <f t="shared" si="90"/>
        <v>16069</v>
      </c>
      <c r="AX364" s="29">
        <f t="shared" si="91"/>
        <v>91628</v>
      </c>
      <c r="AY364" s="29">
        <f t="shared" si="92"/>
        <v>66258</v>
      </c>
      <c r="AZ364" s="29">
        <f t="shared" si="92"/>
        <v>37389.857142857145</v>
      </c>
      <c r="BA364" s="29">
        <f t="shared" si="93"/>
        <v>103647.85714285714</v>
      </c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O364" s="29"/>
      <c r="BP364" s="29"/>
      <c r="BQ364" s="29"/>
      <c r="BR364" s="29"/>
      <c r="BT364" s="27"/>
      <c r="BU364" s="27"/>
      <c r="BV364" s="30"/>
      <c r="BW364" s="30"/>
      <c r="BX364" s="27"/>
      <c r="BY364" s="27"/>
      <c r="BZ364" s="27"/>
      <c r="CA364" s="27"/>
      <c r="CB364" s="27"/>
      <c r="CC364" s="27"/>
      <c r="CD364" s="27"/>
      <c r="CE364" s="27"/>
      <c r="CF364" s="33">
        <f t="shared" si="80"/>
        <v>2.5402367367793579E-2</v>
      </c>
      <c r="CG364" s="27"/>
      <c r="CH364" s="27"/>
      <c r="CI364" s="27"/>
      <c r="CJ364" s="27"/>
      <c r="CK364" s="27"/>
      <c r="CL364" s="27"/>
      <c r="CM364" s="27"/>
      <c r="CN364" s="27"/>
      <c r="CO364" s="27"/>
    </row>
    <row r="365" spans="1:93" ht="13">
      <c r="A365" s="18">
        <v>44256</v>
      </c>
      <c r="B365" s="19">
        <f t="shared" si="64"/>
        <v>6680</v>
      </c>
      <c r="C365" s="52"/>
      <c r="D365" s="52"/>
      <c r="E365" s="53">
        <v>1341314</v>
      </c>
      <c r="F365" s="21">
        <f t="shared" si="79"/>
        <v>153074</v>
      </c>
      <c r="G365" s="22">
        <f t="shared" si="68"/>
        <v>0.11412242025357225</v>
      </c>
      <c r="H365" s="19">
        <f t="shared" si="88"/>
        <v>9212</v>
      </c>
      <c r="I365" s="53">
        <v>1151915</v>
      </c>
      <c r="J365" s="22">
        <f t="shared" si="69"/>
        <v>0.85879592697906681</v>
      </c>
      <c r="K365" s="22">
        <f t="shared" si="74"/>
        <v>0.96942957651652861</v>
      </c>
      <c r="L365" s="19">
        <f t="shared" si="82"/>
        <v>159</v>
      </c>
      <c r="M365" s="53">
        <v>36325</v>
      </c>
      <c r="N365" s="23">
        <f t="shared" ca="1" si="73"/>
        <v>2.7081652767360961E-2</v>
      </c>
      <c r="O365" s="22">
        <f t="shared" si="75"/>
        <v>3.0570423483471353E-2</v>
      </c>
      <c r="P365" s="45"/>
      <c r="Q365" s="45"/>
      <c r="R365" s="45">
        <v>73434</v>
      </c>
      <c r="S365" s="45">
        <f t="shared" si="97"/>
        <v>10834875</v>
      </c>
      <c r="T365" s="45">
        <f t="shared" ref="T365:T370" si="98">T366-AA366</f>
        <v>7218157</v>
      </c>
      <c r="U365" s="19">
        <f t="shared" si="87"/>
        <v>5876843</v>
      </c>
      <c r="V365" s="54"/>
      <c r="W365" s="54"/>
      <c r="X365" s="46">
        <v>35684</v>
      </c>
      <c r="Y365" s="46"/>
      <c r="Z365" s="46"/>
      <c r="AA365" s="21">
        <v>18940</v>
      </c>
      <c r="AB365" s="46"/>
      <c r="AC365" s="46"/>
      <c r="AD365" s="54"/>
      <c r="AE365" s="21">
        <f t="shared" si="76"/>
        <v>26733.914814814816</v>
      </c>
      <c r="AF365" s="24">
        <f t="shared" si="70"/>
        <v>8.0778065389610489</v>
      </c>
      <c r="AG365" s="24">
        <f t="shared" si="71"/>
        <v>5.3814073363880492</v>
      </c>
      <c r="AH365" s="24">
        <f t="shared" si="72"/>
        <v>2.8353293413173652</v>
      </c>
      <c r="AI365" s="23">
        <f t="shared" si="65"/>
        <v>0.1858249966023183</v>
      </c>
      <c r="AJ365" s="23">
        <f t="shared" si="66"/>
        <v>0.27943944781426477</v>
      </c>
      <c r="AK365" s="23">
        <f t="shared" si="77"/>
        <v>5.0051175078710715E-3</v>
      </c>
      <c r="AL365" s="32">
        <f t="shared" si="78"/>
        <v>0.19480697847067557</v>
      </c>
      <c r="AM365" s="43">
        <f t="shared" si="84"/>
        <v>56924.857142857145</v>
      </c>
      <c r="AN365" s="43">
        <f t="shared" si="85"/>
        <v>38485.714285714283</v>
      </c>
      <c r="AO365" s="44">
        <f t="shared" si="86"/>
        <v>1.4791165553080923</v>
      </c>
      <c r="AP365" s="27"/>
      <c r="AQ365" s="53">
        <v>1720523</v>
      </c>
      <c r="AR365" s="53">
        <v>1002218</v>
      </c>
      <c r="AS365" s="61"/>
      <c r="AT365" s="61">
        <f t="shared" si="89"/>
        <v>6.3723074074074071E-3</v>
      </c>
      <c r="AU365" s="61">
        <f t="shared" si="89"/>
        <v>3.7119185185185187E-3</v>
      </c>
      <c r="AV365" s="29">
        <f t="shared" si="90"/>
        <v>28799</v>
      </c>
      <c r="AW365" s="45">
        <f t="shared" si="90"/>
        <v>3779</v>
      </c>
      <c r="AX365" s="29">
        <f t="shared" si="91"/>
        <v>32578</v>
      </c>
      <c r="AY365" s="29">
        <f t="shared" si="92"/>
        <v>68044</v>
      </c>
      <c r="AZ365" s="29">
        <f t="shared" si="92"/>
        <v>33901.857142857145</v>
      </c>
      <c r="BA365" s="29">
        <f t="shared" si="93"/>
        <v>101945.85714285714</v>
      </c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O365" s="29"/>
      <c r="BP365" s="29"/>
      <c r="BQ365" s="29"/>
      <c r="BR365" s="29"/>
      <c r="BT365" s="27"/>
      <c r="BU365" s="27"/>
      <c r="BV365" s="30"/>
      <c r="BW365" s="30"/>
      <c r="BX365" s="27"/>
      <c r="BY365" s="27"/>
      <c r="BZ365" s="27"/>
      <c r="CA365" s="27"/>
      <c r="CB365" s="27"/>
      <c r="CC365" s="27"/>
      <c r="CD365" s="27"/>
      <c r="CE365" s="27"/>
      <c r="CF365" s="33">
        <f t="shared" si="80"/>
        <v>2.4680851063829789E-2</v>
      </c>
      <c r="CG365" s="27"/>
      <c r="CH365" s="27"/>
      <c r="CI365" s="27"/>
      <c r="CJ365" s="27"/>
      <c r="CK365" s="27"/>
      <c r="CL365" s="27"/>
      <c r="CM365" s="27"/>
      <c r="CN365" s="27"/>
      <c r="CO365" s="27"/>
    </row>
    <row r="366" spans="1:93" ht="13">
      <c r="A366" s="18">
        <v>44257</v>
      </c>
      <c r="B366" s="19">
        <f t="shared" si="64"/>
        <v>5712</v>
      </c>
      <c r="C366" s="52"/>
      <c r="D366" s="52"/>
      <c r="E366" s="53">
        <v>1347026</v>
      </c>
      <c r="F366" s="21">
        <f t="shared" si="79"/>
        <v>149645</v>
      </c>
      <c r="G366" s="22">
        <f t="shared" si="68"/>
        <v>0.11109288165187606</v>
      </c>
      <c r="H366" s="19">
        <f t="shared" si="88"/>
        <v>8948</v>
      </c>
      <c r="I366" s="53">
        <v>1160863</v>
      </c>
      <c r="J366" s="22">
        <f t="shared" si="69"/>
        <v>0.8617970254471703</v>
      </c>
      <c r="K366" s="22">
        <f t="shared" si="74"/>
        <v>0.96950177094842827</v>
      </c>
      <c r="L366" s="19">
        <f t="shared" si="82"/>
        <v>193</v>
      </c>
      <c r="M366" s="53">
        <v>36518</v>
      </c>
      <c r="N366" s="23">
        <f t="shared" ca="1" si="73"/>
        <v>2.7110092900953658E-2</v>
      </c>
      <c r="O366" s="22">
        <f t="shared" si="75"/>
        <v>3.0498229051571721E-2</v>
      </c>
      <c r="P366" s="45"/>
      <c r="Q366" s="45"/>
      <c r="R366" s="45">
        <v>73977</v>
      </c>
      <c r="S366" s="45">
        <f t="shared" si="97"/>
        <v>10868049</v>
      </c>
      <c r="T366" s="45">
        <f t="shared" si="98"/>
        <v>7248147</v>
      </c>
      <c r="U366" s="19">
        <f t="shared" si="87"/>
        <v>5901121</v>
      </c>
      <c r="V366" s="54"/>
      <c r="W366" s="54"/>
      <c r="X366" s="46">
        <v>33174</v>
      </c>
      <c r="Y366" s="46"/>
      <c r="Z366" s="46"/>
      <c r="AA366" s="21">
        <v>29990</v>
      </c>
      <c r="AB366" s="46"/>
      <c r="AC366" s="46"/>
      <c r="AD366" s="54"/>
      <c r="AE366" s="21">
        <f t="shared" si="76"/>
        <v>26844.988888888889</v>
      </c>
      <c r="AF366" s="24">
        <f t="shared" si="70"/>
        <v>8.0681805696400808</v>
      </c>
      <c r="AG366" s="24">
        <f t="shared" si="71"/>
        <v>5.380851594549771</v>
      </c>
      <c r="AH366" s="24">
        <f t="shared" si="72"/>
        <v>5.2503501400560229</v>
      </c>
      <c r="AI366" s="23">
        <f t="shared" si="65"/>
        <v>0.18584418886647858</v>
      </c>
      <c r="AJ366" s="23">
        <f t="shared" si="66"/>
        <v>0.19046348782927641</v>
      </c>
      <c r="AK366" s="23">
        <f t="shared" si="77"/>
        <v>4.2585106842991279E-3</v>
      </c>
      <c r="AL366" s="32">
        <f t="shared" ref="AL366:AL535" si="99">SUM(B360:B366)/(T366-T359)</f>
        <v>0.19462253646811026</v>
      </c>
      <c r="AM366" s="43">
        <f t="shared" ref="AM366:AN381" si="100">(S366-S359)/7</f>
        <v>52310.285714285717</v>
      </c>
      <c r="AN366" s="43">
        <f t="shared" si="100"/>
        <v>35539.857142857145</v>
      </c>
      <c r="AO366" s="44">
        <f t="shared" si="86"/>
        <v>1.4718766455368018</v>
      </c>
      <c r="AP366" s="27"/>
      <c r="AQ366" s="62">
        <v>1935478</v>
      </c>
      <c r="AR366" s="62">
        <v>1047288</v>
      </c>
      <c r="AS366" s="61"/>
      <c r="AT366" s="61">
        <f t="shared" si="89"/>
        <v>7.1684370370370372E-3</v>
      </c>
      <c r="AU366" s="61">
        <f t="shared" si="89"/>
        <v>3.8788444444444446E-3</v>
      </c>
      <c r="AV366" s="29">
        <f t="shared" si="90"/>
        <v>214955</v>
      </c>
      <c r="AW366" s="45">
        <f t="shared" si="90"/>
        <v>45070</v>
      </c>
      <c r="AX366" s="29">
        <f t="shared" si="91"/>
        <v>260025</v>
      </c>
      <c r="AY366" s="29">
        <f t="shared" si="92"/>
        <v>95081.857142857145</v>
      </c>
      <c r="AZ366" s="29">
        <f t="shared" si="92"/>
        <v>36760.285714285717</v>
      </c>
      <c r="BA366" s="29">
        <f t="shared" si="93"/>
        <v>131842.14285714287</v>
      </c>
      <c r="BB366" s="29">
        <v>1535093</v>
      </c>
      <c r="BC366" s="29">
        <v>1055290</v>
      </c>
      <c r="BD366" s="61"/>
      <c r="BE366" s="61"/>
      <c r="BF366" s="61"/>
      <c r="BG366" s="29">
        <v>309677</v>
      </c>
      <c r="BH366" s="29">
        <v>1</v>
      </c>
      <c r="BI366" s="29"/>
      <c r="BJ366" s="29"/>
      <c r="BK366" s="29">
        <v>123287</v>
      </c>
      <c r="BL366" s="29">
        <v>0</v>
      </c>
      <c r="BO366" s="29"/>
      <c r="BP366" s="29"/>
      <c r="BQ366" s="29"/>
      <c r="BR366" s="29"/>
      <c r="BT366" s="27"/>
      <c r="BU366" s="27"/>
      <c r="BV366" s="30"/>
      <c r="BW366" s="30"/>
      <c r="BX366" s="27"/>
      <c r="BY366" s="27"/>
      <c r="BZ366" s="27"/>
      <c r="CA366" s="27"/>
      <c r="CB366" s="27"/>
      <c r="CC366" s="27"/>
      <c r="CD366" s="27"/>
      <c r="CE366" s="27"/>
      <c r="CF366" s="33">
        <f t="shared" si="80"/>
        <v>2.4111099192170908E-2</v>
      </c>
      <c r="CG366" s="27"/>
      <c r="CH366" s="27"/>
      <c r="CI366" s="27"/>
      <c r="CJ366" s="27"/>
      <c r="CK366" s="27"/>
      <c r="CL366" s="27"/>
      <c r="CM366" s="27"/>
      <c r="CN366" s="27"/>
      <c r="CO366" s="27"/>
    </row>
    <row r="367" spans="1:93" ht="13">
      <c r="A367" s="18">
        <v>44258</v>
      </c>
      <c r="B367" s="19">
        <f t="shared" si="64"/>
        <v>6808</v>
      </c>
      <c r="C367" s="52"/>
      <c r="D367" s="52"/>
      <c r="E367" s="53">
        <v>1353834</v>
      </c>
      <c r="F367" s="21">
        <f t="shared" si="79"/>
        <v>147197</v>
      </c>
      <c r="G367" s="22">
        <f t="shared" si="68"/>
        <v>0.10872603288143155</v>
      </c>
      <c r="H367" s="19">
        <f t="shared" si="88"/>
        <v>9053</v>
      </c>
      <c r="I367" s="53">
        <v>1169916</v>
      </c>
      <c r="J367" s="22">
        <f t="shared" si="69"/>
        <v>0.86415025771254084</v>
      </c>
      <c r="K367" s="22">
        <f t="shared" si="74"/>
        <v>0.96956748384145353</v>
      </c>
      <c r="L367" s="19">
        <f t="shared" si="82"/>
        <v>203</v>
      </c>
      <c r="M367" s="53">
        <v>36721</v>
      </c>
      <c r="N367" s="23">
        <f t="shared" ca="1" si="73"/>
        <v>2.7123709406027621E-2</v>
      </c>
      <c r="O367" s="22">
        <f t="shared" si="75"/>
        <v>3.043251615854644E-2</v>
      </c>
      <c r="P367" s="45"/>
      <c r="Q367" s="45"/>
      <c r="R367" s="45">
        <v>69631</v>
      </c>
      <c r="S367" s="45">
        <f t="shared" si="97"/>
        <v>10948193</v>
      </c>
      <c r="T367" s="45">
        <f t="shared" si="98"/>
        <v>7295814</v>
      </c>
      <c r="U367" s="19">
        <f t="shared" si="87"/>
        <v>5941980</v>
      </c>
      <c r="V367" s="54"/>
      <c r="W367" s="54"/>
      <c r="X367" s="46">
        <f>78673+1471</f>
        <v>80144</v>
      </c>
      <c r="Y367" s="46"/>
      <c r="Z367" s="46"/>
      <c r="AA367" s="21">
        <v>47667</v>
      </c>
      <c r="AB367" s="46"/>
      <c r="AC367" s="46"/>
      <c r="AD367" s="54"/>
      <c r="AE367" s="21">
        <f t="shared" si="76"/>
        <v>27021.533333333333</v>
      </c>
      <c r="AF367" s="24">
        <f t="shared" si="70"/>
        <v>8.0868060633726149</v>
      </c>
      <c r="AG367" s="24">
        <f t="shared" si="71"/>
        <v>5.3890019012670685</v>
      </c>
      <c r="AH367" s="24">
        <f t="shared" si="72"/>
        <v>7.0016157461809634</v>
      </c>
      <c r="AI367" s="23">
        <f t="shared" si="65"/>
        <v>0.18556311879661405</v>
      </c>
      <c r="AJ367" s="23">
        <f t="shared" si="66"/>
        <v>0.1428241760547129</v>
      </c>
      <c r="AK367" s="23">
        <f t="shared" si="77"/>
        <v>5.0540969513580289E-3</v>
      </c>
      <c r="AL367" s="32">
        <f t="shared" si="99"/>
        <v>0.19548715005943354</v>
      </c>
      <c r="AM367" s="43">
        <f t="shared" si="100"/>
        <v>53328.857142857145</v>
      </c>
      <c r="AN367" s="43">
        <f t="shared" ref="AN367:AN371" si="101">AVERAGE(AA361:AA367)</f>
        <v>34143.571428571428</v>
      </c>
      <c r="AO367" s="44">
        <f t="shared" si="86"/>
        <v>1.5619003786531664</v>
      </c>
      <c r="AP367" s="27"/>
      <c r="AQ367" s="53">
        <v>2104967</v>
      </c>
      <c r="AR367" s="53">
        <v>1076409</v>
      </c>
      <c r="AS367" s="61"/>
      <c r="AT367" s="61">
        <f t="shared" si="89"/>
        <v>7.7961740740740745E-3</v>
      </c>
      <c r="AU367" s="61">
        <f t="shared" si="89"/>
        <v>3.9867000000000001E-3</v>
      </c>
      <c r="AV367" s="29">
        <f t="shared" si="90"/>
        <v>169489</v>
      </c>
      <c r="AW367" s="45">
        <f t="shared" si="90"/>
        <v>29121</v>
      </c>
      <c r="AX367" s="29">
        <f t="shared" si="91"/>
        <v>198610</v>
      </c>
      <c r="AY367" s="29">
        <f t="shared" si="92"/>
        <v>105975.57142857143</v>
      </c>
      <c r="AZ367" s="29">
        <f t="shared" si="92"/>
        <v>35822.714285714283</v>
      </c>
      <c r="BA367" s="29">
        <f t="shared" si="93"/>
        <v>141798.28571428571</v>
      </c>
      <c r="BB367" s="29">
        <v>1584300</v>
      </c>
      <c r="BC367" s="29">
        <v>1075729</v>
      </c>
      <c r="BD367" s="61"/>
      <c r="BE367" s="61"/>
      <c r="BF367" s="61"/>
      <c r="BG367" s="29">
        <v>381939</v>
      </c>
      <c r="BH367" s="29">
        <v>680</v>
      </c>
      <c r="BI367" s="29"/>
      <c r="BJ367" s="29"/>
      <c r="BK367" s="29">
        <v>138728</v>
      </c>
      <c r="BL367" s="29">
        <v>0</v>
      </c>
      <c r="BO367" s="29"/>
      <c r="BP367" s="29"/>
      <c r="BQ367" s="29"/>
      <c r="BR367" s="29"/>
      <c r="BT367" s="27"/>
      <c r="BU367" s="27"/>
      <c r="BV367" s="30"/>
      <c r="BW367" s="30"/>
      <c r="BX367" s="27"/>
      <c r="BY367" s="27"/>
      <c r="BZ367" s="27"/>
      <c r="CA367" s="27"/>
      <c r="CB367" s="27"/>
      <c r="CC367" s="27"/>
      <c r="CD367" s="27"/>
      <c r="CE367" s="27"/>
      <c r="CF367" s="33">
        <f t="shared" si="80"/>
        <v>2.3993782722513089E-2</v>
      </c>
      <c r="CG367" s="27"/>
      <c r="CH367" s="27"/>
      <c r="CI367" s="27"/>
      <c r="CJ367" s="27"/>
      <c r="CK367" s="27"/>
      <c r="CL367" s="27"/>
      <c r="CM367" s="27"/>
      <c r="CN367" s="27"/>
      <c r="CO367" s="27"/>
    </row>
    <row r="368" spans="1:93" ht="13">
      <c r="A368" s="18">
        <v>44259</v>
      </c>
      <c r="B368" s="19">
        <f t="shared" si="64"/>
        <v>7264</v>
      </c>
      <c r="C368" s="52"/>
      <c r="D368" s="52"/>
      <c r="E368" s="53">
        <v>1361098</v>
      </c>
      <c r="F368" s="21">
        <f t="shared" si="79"/>
        <v>147845</v>
      </c>
      <c r="G368" s="22">
        <f t="shared" si="68"/>
        <v>0.10862186264324832</v>
      </c>
      <c r="H368" s="19">
        <f t="shared" si="88"/>
        <v>6440</v>
      </c>
      <c r="I368" s="53">
        <v>1176356</v>
      </c>
      <c r="J368" s="22">
        <f t="shared" si="69"/>
        <v>0.86426987623227713</v>
      </c>
      <c r="K368" s="22">
        <f t="shared" si="74"/>
        <v>0.96958837109819629</v>
      </c>
      <c r="L368" s="19">
        <f t="shared" si="82"/>
        <v>176</v>
      </c>
      <c r="M368" s="53">
        <v>36897</v>
      </c>
      <c r="N368" s="23">
        <f t="shared" ca="1" si="73"/>
        <v>2.7108261124474505E-2</v>
      </c>
      <c r="O368" s="22">
        <f t="shared" si="75"/>
        <v>3.0411628901803663E-2</v>
      </c>
      <c r="P368" s="45"/>
      <c r="Q368" s="45"/>
      <c r="R368" s="45">
        <v>67095</v>
      </c>
      <c r="S368" s="45">
        <f t="shared" si="97"/>
        <v>11011244</v>
      </c>
      <c r="T368" s="45">
        <f t="shared" si="98"/>
        <v>7334310</v>
      </c>
      <c r="U368" s="19">
        <f t="shared" si="87"/>
        <v>5973212</v>
      </c>
      <c r="V368" s="54"/>
      <c r="W368" s="54"/>
      <c r="X368" s="46">
        <v>63051</v>
      </c>
      <c r="Y368" s="46"/>
      <c r="Z368" s="46"/>
      <c r="AA368" s="46">
        <v>38496</v>
      </c>
      <c r="AB368" s="46"/>
      <c r="AC368" s="46"/>
      <c r="AD368" s="54"/>
      <c r="AE368" s="21">
        <f t="shared" si="76"/>
        <v>27164.111111111109</v>
      </c>
      <c r="AF368" s="24">
        <f t="shared" si="70"/>
        <v>8.0899714789089394</v>
      </c>
      <c r="AG368" s="24">
        <f t="shared" si="71"/>
        <v>5.388524558848812</v>
      </c>
      <c r="AH368" s="24">
        <f t="shared" si="72"/>
        <v>5.2995594713656384</v>
      </c>
      <c r="AI368" s="23">
        <f t="shared" si="65"/>
        <v>0.18557955690446681</v>
      </c>
      <c r="AJ368" s="23">
        <f t="shared" si="66"/>
        <v>0.18869492934330839</v>
      </c>
      <c r="AK368" s="23">
        <f t="shared" si="77"/>
        <v>5.3655027130357193E-3</v>
      </c>
      <c r="AL368" s="32">
        <f t="shared" si="99"/>
        <v>0.19989072777880548</v>
      </c>
      <c r="AM368" s="43">
        <f t="shared" si="100"/>
        <v>52407.714285714283</v>
      </c>
      <c r="AN368" s="43">
        <f t="shared" si="101"/>
        <v>32497.428571428572</v>
      </c>
      <c r="AO368" s="44">
        <f t="shared" si="86"/>
        <v>1.6126726510229379</v>
      </c>
      <c r="AP368" s="27"/>
      <c r="AQ368" s="53">
        <v>2286123</v>
      </c>
      <c r="AR368" s="53">
        <v>1100228</v>
      </c>
      <c r="AS368" s="61"/>
      <c r="AT368" s="61">
        <f t="shared" si="89"/>
        <v>8.4671222222222221E-3</v>
      </c>
      <c r="AU368" s="61">
        <f t="shared" si="89"/>
        <v>4.0749185185185183E-3</v>
      </c>
      <c r="AV368" s="29">
        <f t="shared" si="90"/>
        <v>181156</v>
      </c>
      <c r="AW368" s="45">
        <f t="shared" si="90"/>
        <v>23819</v>
      </c>
      <c r="AX368" s="29">
        <f t="shared" si="91"/>
        <v>204975</v>
      </c>
      <c r="AY368" s="29">
        <f t="shared" si="92"/>
        <v>117743.28571428571</v>
      </c>
      <c r="AZ368" s="29">
        <f t="shared" si="92"/>
        <v>35211.857142857145</v>
      </c>
      <c r="BA368" s="29">
        <f t="shared" si="93"/>
        <v>152955.14285714284</v>
      </c>
      <c r="BB368" s="29">
        <v>1646685</v>
      </c>
      <c r="BC368" s="29">
        <v>1098550</v>
      </c>
      <c r="BD368" s="61"/>
      <c r="BE368" s="61"/>
      <c r="BF368" s="61"/>
      <c r="BG368" s="29">
        <v>479119</v>
      </c>
      <c r="BH368" s="29">
        <v>1676</v>
      </c>
      <c r="BI368" s="29"/>
      <c r="BJ368" s="29"/>
      <c r="BK368" s="29">
        <v>160319</v>
      </c>
      <c r="BL368" s="29">
        <v>2</v>
      </c>
      <c r="BO368" s="29"/>
      <c r="BP368" s="29"/>
      <c r="BQ368" s="29"/>
      <c r="BR368" s="29"/>
      <c r="BT368" s="27"/>
      <c r="BU368" s="27"/>
      <c r="BV368" s="30"/>
      <c r="BW368" s="30"/>
      <c r="BX368" s="27"/>
      <c r="BY368" s="27"/>
      <c r="BZ368" s="27"/>
      <c r="CA368" s="27"/>
      <c r="CB368" s="27"/>
      <c r="CC368" s="27"/>
      <c r="CD368" s="27"/>
      <c r="CE368" s="27"/>
      <c r="CF368" s="33">
        <f t="shared" si="80"/>
        <v>2.4785413174869216E-2</v>
      </c>
      <c r="CG368" s="27"/>
      <c r="CH368" s="27"/>
      <c r="CI368" s="27"/>
      <c r="CJ368" s="27"/>
      <c r="CK368" s="27"/>
      <c r="CL368" s="27"/>
      <c r="CM368" s="27"/>
      <c r="CN368" s="27"/>
      <c r="CO368" s="27"/>
    </row>
    <row r="369" spans="1:93" ht="13">
      <c r="A369" s="18">
        <v>44260</v>
      </c>
      <c r="B369" s="19">
        <f t="shared" si="64"/>
        <v>6971</v>
      </c>
      <c r="C369" s="52"/>
      <c r="D369" s="52"/>
      <c r="E369" s="53">
        <v>1368069</v>
      </c>
      <c r="F369" s="21">
        <f t="shared" si="79"/>
        <v>148356</v>
      </c>
      <c r="G369" s="22">
        <f t="shared" si="68"/>
        <v>0.10844189876387814</v>
      </c>
      <c r="H369" s="19">
        <f t="shared" si="88"/>
        <v>6331</v>
      </c>
      <c r="I369" s="53">
        <v>1182687</v>
      </c>
      <c r="J369" s="22">
        <f t="shared" si="69"/>
        <v>0.86449367685401834</v>
      </c>
      <c r="K369" s="22">
        <f t="shared" si="74"/>
        <v>0.9696436784719028</v>
      </c>
      <c r="L369" s="19">
        <f t="shared" si="82"/>
        <v>129</v>
      </c>
      <c r="M369" s="53">
        <v>37026</v>
      </c>
      <c r="N369" s="23">
        <f t="shared" ca="1" si="73"/>
        <v>2.7064424382103533E-2</v>
      </c>
      <c r="O369" s="22">
        <f t="shared" si="75"/>
        <v>3.0356321528097183E-2</v>
      </c>
      <c r="P369" s="45"/>
      <c r="Q369" s="45"/>
      <c r="R369" s="45">
        <v>66546</v>
      </c>
      <c r="S369" s="45">
        <f t="shared" ref="S369:S370" si="102">S370-X370</f>
        <v>11060677</v>
      </c>
      <c r="T369" s="45">
        <f t="shared" si="98"/>
        <v>7355608</v>
      </c>
      <c r="U369" s="19">
        <f t="shared" si="87"/>
        <v>5987539</v>
      </c>
      <c r="V369" s="54"/>
      <c r="W369" s="54"/>
      <c r="X369" s="46">
        <v>36107</v>
      </c>
      <c r="Y369" s="46"/>
      <c r="Z369" s="46"/>
      <c r="AA369" s="46">
        <v>21298</v>
      </c>
      <c r="AB369" s="46"/>
      <c r="AC369" s="46"/>
      <c r="AD369" s="54"/>
      <c r="AE369" s="21">
        <f t="shared" si="76"/>
        <v>27242.992592592593</v>
      </c>
      <c r="AF369" s="24">
        <f t="shared" si="70"/>
        <v>8.0848824145565761</v>
      </c>
      <c r="AG369" s="24">
        <f t="shared" si="71"/>
        <v>5.3766352428130455</v>
      </c>
      <c r="AH369" s="24">
        <f t="shared" si="72"/>
        <v>3.0552288050494907</v>
      </c>
      <c r="AI369" s="23">
        <f t="shared" si="65"/>
        <v>0.18598992768510775</v>
      </c>
      <c r="AJ369" s="23">
        <f t="shared" si="66"/>
        <v>0.32730772842520423</v>
      </c>
      <c r="AK369" s="23">
        <f t="shared" si="77"/>
        <v>5.1216003550075013E-3</v>
      </c>
      <c r="AL369" s="32">
        <f t="shared" si="99"/>
        <v>0.21124970207356797</v>
      </c>
      <c r="AM369" s="43">
        <f t="shared" si="100"/>
        <v>50345</v>
      </c>
      <c r="AN369" s="43">
        <f t="shared" si="101"/>
        <v>29859.142857142859</v>
      </c>
      <c r="AO369" s="44">
        <f t="shared" si="86"/>
        <v>1.6860832288746208</v>
      </c>
      <c r="AP369" s="27"/>
      <c r="AQ369" s="53">
        <v>2413615</v>
      </c>
      <c r="AR369" s="53">
        <v>1114537</v>
      </c>
      <c r="AS369" s="61"/>
      <c r="AT369" s="61">
        <f t="shared" si="89"/>
        <v>8.9393148148148149E-3</v>
      </c>
      <c r="AU369" s="61">
        <f t="shared" si="89"/>
        <v>4.1279148148148145E-3</v>
      </c>
      <c r="AV369" s="29">
        <f t="shared" si="90"/>
        <v>127492</v>
      </c>
      <c r="AW369" s="45">
        <f t="shared" si="90"/>
        <v>14309</v>
      </c>
      <c r="AX369" s="29">
        <f t="shared" si="91"/>
        <v>141801</v>
      </c>
      <c r="AY369" s="29">
        <f t="shared" si="92"/>
        <v>118576.28571428571</v>
      </c>
      <c r="AZ369" s="29">
        <f t="shared" si="92"/>
        <v>35523.857142857145</v>
      </c>
      <c r="BA369" s="29">
        <f t="shared" si="93"/>
        <v>154100.14285714284</v>
      </c>
      <c r="BB369" s="29">
        <v>1692016</v>
      </c>
      <c r="BC369" s="29">
        <v>1111938</v>
      </c>
      <c r="BD369" s="61"/>
      <c r="BE369" s="61"/>
      <c r="BF369" s="61"/>
      <c r="BG369" s="29">
        <v>541888</v>
      </c>
      <c r="BH369" s="29">
        <v>2597</v>
      </c>
      <c r="BI369" s="29"/>
      <c r="BJ369" s="29"/>
      <c r="BK369" s="29">
        <v>179711</v>
      </c>
      <c r="BL369" s="29">
        <v>2</v>
      </c>
      <c r="BO369" s="29"/>
      <c r="BP369" s="29"/>
      <c r="BQ369" s="29"/>
      <c r="BR369" s="29"/>
      <c r="BT369" s="27"/>
      <c r="BU369" s="27"/>
      <c r="BV369" s="30"/>
      <c r="BW369" s="30"/>
      <c r="BX369" s="27"/>
      <c r="BY369" s="27"/>
      <c r="BZ369" s="27"/>
      <c r="CA369" s="27"/>
      <c r="CB369" s="27"/>
      <c r="CC369" s="27"/>
      <c r="CD369" s="27"/>
      <c r="CE369" s="27"/>
      <c r="CF369" s="33">
        <f t="shared" si="80"/>
        <v>2.5281047131472001E-2</v>
      </c>
      <c r="CG369" s="27"/>
      <c r="CH369" s="27"/>
      <c r="CI369" s="27"/>
      <c r="CJ369" s="27"/>
      <c r="CK369" s="27"/>
      <c r="CL369" s="27"/>
      <c r="CM369" s="27"/>
      <c r="CN369" s="27"/>
      <c r="CO369" s="27"/>
    </row>
    <row r="370" spans="1:93" ht="13">
      <c r="A370" s="18">
        <v>44261</v>
      </c>
      <c r="B370" s="19">
        <f t="shared" si="64"/>
        <v>5767</v>
      </c>
      <c r="C370" s="52"/>
      <c r="D370" s="52"/>
      <c r="E370" s="53">
        <v>1373836</v>
      </c>
      <c r="F370" s="21">
        <f t="shared" si="79"/>
        <v>147172</v>
      </c>
      <c r="G370" s="22">
        <f t="shared" si="68"/>
        <v>0.10712486788816132</v>
      </c>
      <c r="H370" s="19">
        <f t="shared" si="88"/>
        <v>6823</v>
      </c>
      <c r="I370" s="53">
        <v>1189510</v>
      </c>
      <c r="J370" s="22">
        <f t="shared" si="69"/>
        <v>0.86583114724028198</v>
      </c>
      <c r="K370" s="22">
        <f t="shared" si="74"/>
        <v>0.96971134719858088</v>
      </c>
      <c r="L370" s="19">
        <f t="shared" si="82"/>
        <v>128</v>
      </c>
      <c r="M370" s="53">
        <v>37154</v>
      </c>
      <c r="N370" s="23">
        <f t="shared" ca="1" si="73"/>
        <v>2.7043984871556723E-2</v>
      </c>
      <c r="O370" s="22">
        <f t="shared" si="75"/>
        <v>3.0288652801419135E-2</v>
      </c>
      <c r="P370" s="45"/>
      <c r="Q370" s="45"/>
      <c r="R370" s="45">
        <v>66525</v>
      </c>
      <c r="S370" s="45">
        <f t="shared" si="102"/>
        <v>11104577</v>
      </c>
      <c r="T370" s="45">
        <f t="shared" si="98"/>
        <v>7393492</v>
      </c>
      <c r="U370" s="19">
        <f t="shared" si="87"/>
        <v>6019656</v>
      </c>
      <c r="V370" s="54"/>
      <c r="W370" s="54"/>
      <c r="X370" s="46">
        <f>S371-S370</f>
        <v>43900</v>
      </c>
      <c r="Y370" s="46"/>
      <c r="Z370" s="46"/>
      <c r="AA370" s="46">
        <v>37884</v>
      </c>
      <c r="AB370" s="46"/>
      <c r="AC370" s="46"/>
      <c r="AD370" s="54"/>
      <c r="AE370" s="21">
        <f t="shared" si="76"/>
        <v>27383.303703703703</v>
      </c>
      <c r="AF370" s="24">
        <f t="shared" si="70"/>
        <v>8.0828985410194516</v>
      </c>
      <c r="AG370" s="24">
        <f t="shared" si="71"/>
        <v>5.381640894546365</v>
      </c>
      <c r="AH370" s="24">
        <f t="shared" si="72"/>
        <v>6.5691000520201142</v>
      </c>
      <c r="AI370" s="23">
        <f t="shared" si="65"/>
        <v>0.18581693197206409</v>
      </c>
      <c r="AJ370" s="23">
        <f t="shared" si="66"/>
        <v>0.15222785344736564</v>
      </c>
      <c r="AK370" s="23">
        <f t="shared" si="77"/>
        <v>4.2154306544479846E-3</v>
      </c>
      <c r="AL370" s="32">
        <f t="shared" si="99"/>
        <v>0.20303081158802372</v>
      </c>
      <c r="AM370" s="43">
        <f t="shared" si="100"/>
        <v>48688.571428571428</v>
      </c>
      <c r="AN370" s="43">
        <f t="shared" si="101"/>
        <v>30786.285714285714</v>
      </c>
      <c r="AO370" s="44">
        <f t="shared" si="86"/>
        <v>1.5815019674808821</v>
      </c>
      <c r="AP370" s="27"/>
      <c r="AQ370" s="53">
        <v>2552265</v>
      </c>
      <c r="AR370" s="53">
        <v>1130524</v>
      </c>
      <c r="AS370" s="61"/>
      <c r="AT370" s="61">
        <f t="shared" si="89"/>
        <v>9.4528333333333339E-3</v>
      </c>
      <c r="AU370" s="61">
        <f t="shared" si="89"/>
        <v>4.1871259259259261E-3</v>
      </c>
      <c r="AV370" s="29">
        <f t="shared" si="90"/>
        <v>138650</v>
      </c>
      <c r="AW370" s="45">
        <f t="shared" si="90"/>
        <v>15987</v>
      </c>
      <c r="AX370" s="29">
        <f t="shared" si="91"/>
        <v>154637</v>
      </c>
      <c r="AY370" s="29">
        <f t="shared" si="92"/>
        <v>133728.57142857142</v>
      </c>
      <c r="AZ370" s="29">
        <f t="shared" si="92"/>
        <v>21164.857142857141</v>
      </c>
      <c r="BA370" s="29">
        <f t="shared" si="93"/>
        <v>154893.42857142855</v>
      </c>
      <c r="BB370" s="29">
        <v>1741784</v>
      </c>
      <c r="BC370" s="29">
        <v>1126353</v>
      </c>
      <c r="BD370" s="61"/>
      <c r="BE370" s="61"/>
      <c r="BF370" s="61"/>
      <c r="BG370" s="29">
        <v>604456</v>
      </c>
      <c r="BH370" s="29">
        <v>4169</v>
      </c>
      <c r="BI370" s="29"/>
      <c r="BJ370" s="29"/>
      <c r="BK370" s="29">
        <v>206025</v>
      </c>
      <c r="BL370" s="29">
        <v>2</v>
      </c>
      <c r="BO370" s="29"/>
      <c r="BP370" s="29"/>
      <c r="BQ370" s="29"/>
      <c r="BR370" s="29"/>
      <c r="BT370" s="27"/>
      <c r="BU370" s="27"/>
      <c r="BV370" s="30"/>
      <c r="BW370" s="30"/>
      <c r="BX370" s="27"/>
      <c r="BY370" s="27"/>
      <c r="BZ370" s="27"/>
      <c r="CA370" s="27"/>
      <c r="CB370" s="27"/>
      <c r="CC370" s="27"/>
      <c r="CD370" s="27"/>
      <c r="CE370" s="27"/>
      <c r="CF370" s="33">
        <f t="shared" si="80"/>
        <v>2.5643805909460558E-2</v>
      </c>
      <c r="CG370" s="27"/>
      <c r="CH370" s="27"/>
      <c r="CI370" s="27"/>
      <c r="CJ370" s="27"/>
      <c r="CK370" s="27"/>
      <c r="CL370" s="27"/>
      <c r="CM370" s="27"/>
      <c r="CN370" s="27"/>
      <c r="CO370" s="27"/>
    </row>
    <row r="371" spans="1:93" ht="13">
      <c r="A371" s="18">
        <v>44262</v>
      </c>
      <c r="B371" s="19">
        <f t="shared" si="64"/>
        <v>5826</v>
      </c>
      <c r="C371" s="52"/>
      <c r="D371" s="52"/>
      <c r="E371" s="53">
        <v>1379662</v>
      </c>
      <c r="F371" s="21">
        <f t="shared" si="79"/>
        <v>147740</v>
      </c>
      <c r="G371" s="22">
        <f t="shared" si="68"/>
        <v>0.10708419888349466</v>
      </c>
      <c r="H371" s="19">
        <f t="shared" si="88"/>
        <v>5146</v>
      </c>
      <c r="I371" s="53">
        <v>1194656</v>
      </c>
      <c r="J371" s="22">
        <f t="shared" si="69"/>
        <v>0.8659048375616637</v>
      </c>
      <c r="K371" s="22">
        <f t="shared" si="74"/>
        <v>0.96974970817957629</v>
      </c>
      <c r="L371" s="19">
        <f t="shared" si="82"/>
        <v>112</v>
      </c>
      <c r="M371" s="53">
        <v>37266</v>
      </c>
      <c r="N371" s="23">
        <f t="shared" ca="1" si="73"/>
        <v>2.7010963554841692E-2</v>
      </c>
      <c r="O371" s="22">
        <f t="shared" si="75"/>
        <v>3.0250291820423696E-2</v>
      </c>
      <c r="P371" s="45"/>
      <c r="Q371" s="45"/>
      <c r="R371" s="45">
        <v>67659</v>
      </c>
      <c r="S371" s="64">
        <v>11148477</v>
      </c>
      <c r="T371" s="64">
        <v>7423376</v>
      </c>
      <c r="U371" s="19">
        <f t="shared" si="87"/>
        <v>6043714</v>
      </c>
      <c r="V371" s="54"/>
      <c r="W371" s="54"/>
      <c r="X371" s="46">
        <v>43900</v>
      </c>
      <c r="Y371" s="46">
        <f>29797+252</f>
        <v>30049</v>
      </c>
      <c r="Z371" s="46">
        <v>13851</v>
      </c>
      <c r="AA371" s="46">
        <v>29884</v>
      </c>
      <c r="AB371" s="46">
        <f>15789+244</f>
        <v>16033</v>
      </c>
      <c r="AC371" s="46">
        <v>13851</v>
      </c>
      <c r="AD371" s="54"/>
      <c r="AE371" s="21">
        <f t="shared" si="76"/>
        <v>27493.985185185185</v>
      </c>
      <c r="AF371" s="24">
        <f t="shared" si="70"/>
        <v>8.080585679680965</v>
      </c>
      <c r="AG371" s="24">
        <f t="shared" si="71"/>
        <v>5.3805758221941318</v>
      </c>
      <c r="AH371" s="24">
        <f t="shared" si="72"/>
        <v>5.129419842087195</v>
      </c>
      <c r="AI371" s="23">
        <f t="shared" si="65"/>
        <v>0.18585371399751272</v>
      </c>
      <c r="AJ371" s="23">
        <f t="shared" ref="AJ371:AJ535" si="103">B371/AA371</f>
        <v>0.19495382144291259</v>
      </c>
      <c r="AK371" s="23">
        <f t="shared" si="77"/>
        <v>4.2406808381786473E-3</v>
      </c>
      <c r="AL371" s="32">
        <f t="shared" si="99"/>
        <v>0.19652240708088198</v>
      </c>
      <c r="AM371" s="43">
        <f t="shared" si="100"/>
        <v>49898</v>
      </c>
      <c r="AN371" s="43">
        <f t="shared" si="101"/>
        <v>32022.714285714286</v>
      </c>
      <c r="AO371" s="44">
        <f t="shared" si="86"/>
        <v>1.5582064516704661</v>
      </c>
      <c r="AP371" s="27"/>
      <c r="AQ371" s="53">
        <v>2888757</v>
      </c>
      <c r="AR371" s="53">
        <v>1133787</v>
      </c>
      <c r="AS371" s="61"/>
      <c r="AT371" s="61">
        <f t="shared" si="89"/>
        <v>1.06991E-2</v>
      </c>
      <c r="AU371" s="61">
        <f t="shared" si="89"/>
        <v>4.1992111111111112E-3</v>
      </c>
      <c r="AV371" s="29">
        <f t="shared" si="90"/>
        <v>336492</v>
      </c>
      <c r="AW371" s="45">
        <f t="shared" si="90"/>
        <v>3263</v>
      </c>
      <c r="AX371" s="29">
        <f t="shared" si="91"/>
        <v>339755</v>
      </c>
      <c r="AY371" s="29">
        <f t="shared" si="92"/>
        <v>171004.71428571429</v>
      </c>
      <c r="AZ371" s="29">
        <f t="shared" si="92"/>
        <v>19335.428571428572</v>
      </c>
      <c r="BA371" s="29">
        <f t="shared" si="93"/>
        <v>190340.14285714287</v>
      </c>
      <c r="BB371" s="29">
        <v>2049551</v>
      </c>
      <c r="BC371" s="29">
        <v>1129340</v>
      </c>
      <c r="BD371" s="61"/>
      <c r="BE371" s="61"/>
      <c r="BF371" s="61"/>
      <c r="BG371" s="29">
        <v>623474</v>
      </c>
      <c r="BH371" s="29">
        <v>4445</v>
      </c>
      <c r="BI371" s="29"/>
      <c r="BJ371" s="29"/>
      <c r="BK371" s="29">
        <v>215632</v>
      </c>
      <c r="BL371" s="29">
        <v>2</v>
      </c>
      <c r="BO371" s="29"/>
      <c r="BP371" s="29"/>
      <c r="BQ371" s="29"/>
      <c r="BR371" s="29"/>
      <c r="BT371" s="27"/>
      <c r="BU371" s="27"/>
      <c r="BV371" s="30"/>
      <c r="BW371" s="30"/>
      <c r="BX371" s="27"/>
      <c r="BY371" s="27"/>
      <c r="BZ371" s="27"/>
      <c r="CA371" s="27"/>
      <c r="CB371" s="27"/>
      <c r="CC371" s="27"/>
      <c r="CD371" s="27"/>
      <c r="CE371" s="27"/>
      <c r="CF371" s="33">
        <f t="shared" si="80"/>
        <v>2.5813348205986242E-2</v>
      </c>
      <c r="CG371" s="27"/>
      <c r="CH371" s="27"/>
      <c r="CI371" s="27"/>
      <c r="CJ371" s="27"/>
      <c r="CK371" s="27"/>
      <c r="CL371" s="27"/>
      <c r="CM371" s="27"/>
      <c r="CN371" s="27"/>
      <c r="CO371" s="27"/>
    </row>
    <row r="372" spans="1:93" ht="13">
      <c r="A372" s="18">
        <v>44263</v>
      </c>
      <c r="B372" s="19">
        <f t="shared" si="64"/>
        <v>6894</v>
      </c>
      <c r="C372" s="52"/>
      <c r="D372" s="52"/>
      <c r="E372" s="53">
        <v>1386556</v>
      </c>
      <c r="F372" s="21">
        <f t="shared" si="79"/>
        <v>145628</v>
      </c>
      <c r="G372" s="22">
        <f t="shared" si="68"/>
        <v>0.10502857439584121</v>
      </c>
      <c r="H372" s="19">
        <f t="shared" si="88"/>
        <v>8725</v>
      </c>
      <c r="I372" s="53">
        <v>1203381</v>
      </c>
      <c r="J372" s="22">
        <f t="shared" si="69"/>
        <v>0.86789210100421477</v>
      </c>
      <c r="K372" s="22">
        <f t="shared" si="74"/>
        <v>0.96974280538435753</v>
      </c>
      <c r="L372" s="19">
        <f t="shared" si="82"/>
        <v>281</v>
      </c>
      <c r="M372" s="53">
        <v>37547</v>
      </c>
      <c r="N372" s="23">
        <f t="shared" ca="1" si="73"/>
        <v>2.7079324599944034E-2</v>
      </c>
      <c r="O372" s="22">
        <f t="shared" si="75"/>
        <v>3.0257194615642486E-2</v>
      </c>
      <c r="P372" s="45"/>
      <c r="Q372" s="45"/>
      <c r="R372" s="45">
        <v>64914</v>
      </c>
      <c r="S372" s="45">
        <f t="shared" ref="S372:S374" si="104">S373-X373</f>
        <v>11197783</v>
      </c>
      <c r="T372" s="45">
        <f t="shared" ref="T372:T383" si="105">T371+AA372</f>
        <v>7461213</v>
      </c>
      <c r="U372" s="19">
        <f t="shared" si="87"/>
        <v>6074657</v>
      </c>
      <c r="V372" s="54"/>
      <c r="W372" s="54"/>
      <c r="X372" s="46">
        <f t="shared" ref="X372:X374" si="106">Y372+Z372</f>
        <v>50261</v>
      </c>
      <c r="Y372" s="46">
        <f>34967+450</f>
        <v>35417</v>
      </c>
      <c r="Z372" s="46">
        <v>14844</v>
      </c>
      <c r="AA372" s="46">
        <f t="shared" ref="AA372:AA374" si="107">AB372+AC372</f>
        <v>37837</v>
      </c>
      <c r="AB372" s="46">
        <f>22594+399</f>
        <v>22993</v>
      </c>
      <c r="AC372" s="46">
        <v>14844</v>
      </c>
      <c r="AD372" s="54"/>
      <c r="AE372" s="21">
        <f t="shared" si="76"/>
        <v>27634.12222222222</v>
      </c>
      <c r="AF372" s="24">
        <f t="shared" si="70"/>
        <v>8.0759688032794923</v>
      </c>
      <c r="AG372" s="24">
        <f t="shared" si="71"/>
        <v>5.3811119060463479</v>
      </c>
      <c r="AH372" s="24">
        <f t="shared" si="72"/>
        <v>5.4883957064113726</v>
      </c>
      <c r="AI372" s="23">
        <f t="shared" si="65"/>
        <v>0.18583519864665438</v>
      </c>
      <c r="AJ372" s="23">
        <f t="shared" si="103"/>
        <v>0.18220260591484524</v>
      </c>
      <c r="AK372" s="23">
        <f t="shared" si="77"/>
        <v>4.9968760464519568E-3</v>
      </c>
      <c r="AL372" s="32">
        <f t="shared" si="99"/>
        <v>0.18613817391876769</v>
      </c>
      <c r="AM372" s="43">
        <f t="shared" si="100"/>
        <v>51844</v>
      </c>
      <c r="AN372" s="43">
        <f t="shared" si="100"/>
        <v>34722.285714285717</v>
      </c>
      <c r="AO372" s="44">
        <f t="shared" si="86"/>
        <v>1.4931044697518265</v>
      </c>
      <c r="AP372" s="27"/>
      <c r="AQ372" s="53">
        <v>3098025</v>
      </c>
      <c r="AR372" s="53">
        <v>1158432</v>
      </c>
      <c r="AS372" s="61"/>
      <c r="AT372" s="61">
        <f t="shared" si="89"/>
        <v>1.1474166666666667E-2</v>
      </c>
      <c r="AU372" s="61">
        <f t="shared" si="89"/>
        <v>4.290488888888889E-3</v>
      </c>
      <c r="AV372" s="29">
        <f t="shared" si="90"/>
        <v>209268</v>
      </c>
      <c r="AW372" s="45">
        <f t="shared" si="90"/>
        <v>24645</v>
      </c>
      <c r="AX372" s="29">
        <f t="shared" si="91"/>
        <v>233913</v>
      </c>
      <c r="AY372" s="29">
        <f t="shared" si="92"/>
        <v>196786</v>
      </c>
      <c r="AZ372" s="29">
        <f t="shared" si="92"/>
        <v>22316.285714285714</v>
      </c>
      <c r="BA372" s="29">
        <f t="shared" si="93"/>
        <v>219102.28571428571</v>
      </c>
      <c r="BB372" s="29">
        <v>2114655</v>
      </c>
      <c r="BC372" s="29">
        <v>1149547</v>
      </c>
      <c r="BD372" s="61"/>
      <c r="BE372" s="61"/>
      <c r="BF372" s="61"/>
      <c r="BG372" s="29">
        <v>715767</v>
      </c>
      <c r="BH372" s="29">
        <v>8880</v>
      </c>
      <c r="BI372" s="29"/>
      <c r="BJ372" s="29"/>
      <c r="BK372" s="29">
        <v>267603</v>
      </c>
      <c r="BL372" s="29">
        <v>5</v>
      </c>
      <c r="BO372" s="29"/>
      <c r="BP372" s="29"/>
      <c r="BQ372" s="29"/>
      <c r="BR372" s="29"/>
      <c r="BT372" s="27"/>
      <c r="BU372" s="27"/>
      <c r="BV372" s="30"/>
      <c r="BW372" s="30"/>
      <c r="BX372" s="27"/>
      <c r="BY372" s="27"/>
      <c r="BZ372" s="27"/>
      <c r="CA372" s="27"/>
      <c r="CB372" s="27"/>
      <c r="CC372" s="27"/>
      <c r="CD372" s="27"/>
      <c r="CE372" s="27"/>
      <c r="CF372" s="33">
        <f t="shared" si="80"/>
        <v>2.6845385244437761E-2</v>
      </c>
      <c r="CG372" s="27"/>
      <c r="CH372" s="27"/>
      <c r="CI372" s="27"/>
      <c r="CJ372" s="27"/>
      <c r="CK372" s="27"/>
      <c r="CL372" s="27"/>
      <c r="CM372" s="27"/>
      <c r="CN372" s="27"/>
      <c r="CO372" s="27"/>
    </row>
    <row r="373" spans="1:93" ht="13">
      <c r="A373" s="18">
        <v>44264</v>
      </c>
      <c r="B373" s="19">
        <f t="shared" si="64"/>
        <v>6389</v>
      </c>
      <c r="C373" s="52"/>
      <c r="D373" s="52"/>
      <c r="E373" s="53">
        <v>1392945</v>
      </c>
      <c r="F373" s="21">
        <f t="shared" si="79"/>
        <v>144311</v>
      </c>
      <c r="G373" s="22">
        <f t="shared" si="68"/>
        <v>0.10360136258071927</v>
      </c>
      <c r="H373" s="19">
        <f t="shared" si="88"/>
        <v>7496</v>
      </c>
      <c r="I373" s="53">
        <v>1210877</v>
      </c>
      <c r="J373" s="22">
        <f t="shared" si="69"/>
        <v>0.86929275743119794</v>
      </c>
      <c r="K373" s="22">
        <f t="shared" si="74"/>
        <v>0.96976135520897233</v>
      </c>
      <c r="L373" s="19">
        <f t="shared" si="82"/>
        <v>210</v>
      </c>
      <c r="M373" s="53">
        <v>37757</v>
      </c>
      <c r="N373" s="23">
        <f t="shared" ca="1" si="73"/>
        <v>2.7105879988082802E-2</v>
      </c>
      <c r="O373" s="22">
        <f t="shared" si="75"/>
        <v>3.0238644791027634E-2</v>
      </c>
      <c r="P373" s="45"/>
      <c r="Q373" s="45"/>
      <c r="R373" s="45">
        <v>65480</v>
      </c>
      <c r="S373" s="45">
        <f t="shared" si="104"/>
        <v>11265637</v>
      </c>
      <c r="T373" s="45">
        <f t="shared" si="105"/>
        <v>7505175</v>
      </c>
      <c r="U373" s="19">
        <f t="shared" si="87"/>
        <v>6112230</v>
      </c>
      <c r="V373" s="54"/>
      <c r="W373" s="54"/>
      <c r="X373" s="46">
        <f t="shared" si="106"/>
        <v>67854</v>
      </c>
      <c r="Y373" s="46">
        <f>51448+332</f>
        <v>51780</v>
      </c>
      <c r="Z373" s="46">
        <v>16074</v>
      </c>
      <c r="AA373" s="46">
        <f t="shared" si="107"/>
        <v>43962</v>
      </c>
      <c r="AB373" s="46">
        <f>27599+289</f>
        <v>27888</v>
      </c>
      <c r="AC373" s="46">
        <v>16074</v>
      </c>
      <c r="AD373" s="54"/>
      <c r="AE373" s="21">
        <f t="shared" si="76"/>
        <v>27796.944444444445</v>
      </c>
      <c r="AF373" s="24">
        <f t="shared" si="70"/>
        <v>8.0876394976111765</v>
      </c>
      <c r="AG373" s="24">
        <f t="shared" si="71"/>
        <v>5.3879909113425155</v>
      </c>
      <c r="AH373" s="24">
        <f t="shared" si="72"/>
        <v>6.8808890280169042</v>
      </c>
      <c r="AI373" s="23">
        <f t="shared" si="65"/>
        <v>0.18559793742317801</v>
      </c>
      <c r="AJ373" s="23">
        <f t="shared" si="103"/>
        <v>0.1453300577771712</v>
      </c>
      <c r="AK373" s="23">
        <f t="shared" si="77"/>
        <v>4.6078196625307594E-3</v>
      </c>
      <c r="AL373" s="32">
        <f t="shared" si="99"/>
        <v>0.17865368753598829</v>
      </c>
      <c r="AM373" s="43">
        <f t="shared" si="100"/>
        <v>56798.285714285717</v>
      </c>
      <c r="AN373" s="43">
        <f t="shared" si="100"/>
        <v>36718.285714285717</v>
      </c>
      <c r="AO373" s="44">
        <f t="shared" si="86"/>
        <v>1.5468664892540891</v>
      </c>
      <c r="AP373" s="27"/>
      <c r="AQ373" s="53">
        <v>3337026</v>
      </c>
      <c r="AR373" s="53">
        <v>1197772</v>
      </c>
      <c r="AS373" s="61"/>
      <c r="AT373" s="61">
        <f t="shared" si="89"/>
        <v>1.2359355555555555E-2</v>
      </c>
      <c r="AU373" s="61">
        <f t="shared" si="89"/>
        <v>4.4361925925925924E-3</v>
      </c>
      <c r="AV373" s="29">
        <f t="shared" si="90"/>
        <v>239001</v>
      </c>
      <c r="AW373" s="45">
        <f t="shared" si="90"/>
        <v>39340</v>
      </c>
      <c r="AX373" s="29">
        <f t="shared" si="91"/>
        <v>278341</v>
      </c>
      <c r="AY373" s="29">
        <f t="shared" si="92"/>
        <v>200221.14285714287</v>
      </c>
      <c r="AZ373" s="29">
        <f t="shared" si="92"/>
        <v>21497.714285714286</v>
      </c>
      <c r="BA373" s="29">
        <f t="shared" si="93"/>
        <v>221718.85714285716</v>
      </c>
      <c r="BB373" s="29">
        <v>1395498</v>
      </c>
      <c r="BC373" s="29">
        <v>1127633</v>
      </c>
      <c r="BD373" s="61"/>
      <c r="BE373" s="61">
        <f t="shared" ref="BE373:BF388" si="108">BB373/1468764</f>
        <v>0.95011724143565612</v>
      </c>
      <c r="BF373" s="61">
        <f t="shared" si="108"/>
        <v>0.76774280960045316</v>
      </c>
      <c r="BG373" s="29">
        <v>1510937</v>
      </c>
      <c r="BH373" s="29">
        <v>68527</v>
      </c>
      <c r="BI373" s="61">
        <f t="shared" ref="BI373:BJ388" si="109">BG373/17327167</f>
        <v>8.7200463872715031E-2</v>
      </c>
      <c r="BJ373" s="61">
        <f t="shared" si="109"/>
        <v>3.9548877205373501E-3</v>
      </c>
      <c r="BK373" s="29">
        <v>430591</v>
      </c>
      <c r="BL373" s="29">
        <v>1612</v>
      </c>
      <c r="BM373" s="61">
        <f t="shared" ref="BM373:BN388" si="110">BK373/21553118</f>
        <v>1.9978130310426546E-2</v>
      </c>
      <c r="BN373" s="61">
        <f t="shared" si="110"/>
        <v>7.4791962814846564E-5</v>
      </c>
      <c r="BO373" s="29"/>
      <c r="BP373" s="29"/>
      <c r="BQ373" s="29"/>
      <c r="BR373" s="29"/>
      <c r="BT373" s="27"/>
      <c r="BU373" s="27"/>
      <c r="BV373" s="30"/>
      <c r="BW373" s="30"/>
      <c r="BX373" s="27"/>
      <c r="BY373" s="27"/>
      <c r="BZ373" s="27"/>
      <c r="CA373" s="27"/>
      <c r="CB373" s="27"/>
      <c r="CC373" s="27"/>
      <c r="CD373" s="27"/>
      <c r="CE373" s="27"/>
      <c r="CF373" s="33">
        <f t="shared" si="80"/>
        <v>2.590497417057807E-2</v>
      </c>
      <c r="CG373" s="27"/>
      <c r="CH373" s="27"/>
      <c r="CI373" s="27"/>
      <c r="CJ373" s="27"/>
      <c r="CK373" s="27"/>
      <c r="CL373" s="27"/>
      <c r="CM373" s="27"/>
      <c r="CN373" s="27"/>
      <c r="CO373" s="27"/>
    </row>
    <row r="374" spans="1:93" ht="13">
      <c r="A374" s="18">
        <v>44265</v>
      </c>
      <c r="B374" s="19">
        <f t="shared" si="64"/>
        <v>5633</v>
      </c>
      <c r="C374" s="52"/>
      <c r="D374" s="52"/>
      <c r="E374" s="53">
        <v>1398578</v>
      </c>
      <c r="F374" s="21">
        <f t="shared" si="79"/>
        <v>144213</v>
      </c>
      <c r="G374" s="22">
        <f t="shared" si="68"/>
        <v>0.10311402009755623</v>
      </c>
      <c r="H374" s="19">
        <f t="shared" si="88"/>
        <v>5556</v>
      </c>
      <c r="I374" s="53">
        <v>1216433</v>
      </c>
      <c r="J374" s="22">
        <f t="shared" si="69"/>
        <v>0.8697641461541652</v>
      </c>
      <c r="K374" s="22">
        <f t="shared" si="74"/>
        <v>0.96975999808668134</v>
      </c>
      <c r="L374" s="19">
        <f t="shared" si="82"/>
        <v>175</v>
      </c>
      <c r="M374" s="53">
        <v>37932</v>
      </c>
      <c r="N374" s="23">
        <f t="shared" ca="1" si="73"/>
        <v>2.7121833748278607E-2</v>
      </c>
      <c r="O374" s="22">
        <f t="shared" si="75"/>
        <v>3.0240001913318691E-2</v>
      </c>
      <c r="P374" s="45"/>
      <c r="Q374" s="45"/>
      <c r="R374" s="45">
        <v>63128</v>
      </c>
      <c r="S374" s="45">
        <f t="shared" si="104"/>
        <v>11358653</v>
      </c>
      <c r="T374" s="45">
        <f t="shared" si="105"/>
        <v>7566800</v>
      </c>
      <c r="U374" s="19">
        <f t="shared" si="87"/>
        <v>6168222</v>
      </c>
      <c r="V374" s="54"/>
      <c r="W374" s="54"/>
      <c r="X374" s="46">
        <f t="shared" si="106"/>
        <v>93016</v>
      </c>
      <c r="Y374" s="46">
        <f>53108+504</f>
        <v>53612</v>
      </c>
      <c r="Z374" s="46">
        <v>39404</v>
      </c>
      <c r="AA374" s="46">
        <f t="shared" si="107"/>
        <v>61625</v>
      </c>
      <c r="AB374" s="46">
        <f>21786+435</f>
        <v>22221</v>
      </c>
      <c r="AC374" s="46">
        <v>39404</v>
      </c>
      <c r="AD374" s="54"/>
      <c r="AE374" s="21">
        <f t="shared" si="76"/>
        <v>28025.185185185186</v>
      </c>
      <c r="AF374" s="24">
        <f t="shared" si="70"/>
        <v>8.121572768912424</v>
      </c>
      <c r="AG374" s="24">
        <f t="shared" si="71"/>
        <v>5.4103525151975793</v>
      </c>
      <c r="AH374" s="24">
        <f t="shared" si="72"/>
        <v>10.939996449494053</v>
      </c>
      <c r="AI374" s="23">
        <f t="shared" si="65"/>
        <v>0.1848308399851985</v>
      </c>
      <c r="AJ374" s="23">
        <f t="shared" si="103"/>
        <v>9.1407707910750507E-2</v>
      </c>
      <c r="AK374" s="23">
        <f t="shared" si="77"/>
        <v>4.0439500482790059E-3</v>
      </c>
      <c r="AL374" s="32">
        <f t="shared" si="99"/>
        <v>0.16511554102425954</v>
      </c>
      <c r="AM374" s="43">
        <f t="shared" si="100"/>
        <v>58637.142857142855</v>
      </c>
      <c r="AN374" s="43">
        <f t="shared" si="100"/>
        <v>38712.285714285717</v>
      </c>
      <c r="AO374" s="44">
        <f t="shared" si="86"/>
        <v>1.5146907958344711</v>
      </c>
      <c r="AP374" s="27"/>
      <c r="AQ374" s="53">
        <v>3574698</v>
      </c>
      <c r="AR374" s="53">
        <v>1262878</v>
      </c>
      <c r="AS374" s="61"/>
      <c r="AT374" s="61">
        <f t="shared" si="89"/>
        <v>1.3239622222222223E-2</v>
      </c>
      <c r="AU374" s="61">
        <f t="shared" si="89"/>
        <v>4.6773259259259257E-3</v>
      </c>
      <c r="AV374" s="29">
        <f t="shared" si="90"/>
        <v>237672</v>
      </c>
      <c r="AW374" s="45">
        <f t="shared" si="90"/>
        <v>65106</v>
      </c>
      <c r="AX374" s="29">
        <f t="shared" si="91"/>
        <v>302778</v>
      </c>
      <c r="AY374" s="29">
        <f t="shared" si="92"/>
        <v>209961.57142857142</v>
      </c>
      <c r="AZ374" s="29">
        <f t="shared" si="92"/>
        <v>26638.428571428572</v>
      </c>
      <c r="BA374" s="29">
        <f t="shared" si="93"/>
        <v>236600</v>
      </c>
      <c r="BB374" s="63">
        <v>1395498</v>
      </c>
      <c r="BC374" s="63">
        <v>1127633</v>
      </c>
      <c r="BD374" s="61"/>
      <c r="BE374" s="61">
        <f t="shared" si="108"/>
        <v>0.95011724143565612</v>
      </c>
      <c r="BF374" s="61">
        <f t="shared" si="108"/>
        <v>0.76774280960045316</v>
      </c>
      <c r="BG374" s="29">
        <v>1682896</v>
      </c>
      <c r="BH374" s="29">
        <v>119495</v>
      </c>
      <c r="BI374" s="61">
        <f t="shared" si="109"/>
        <v>9.7124705960299221E-2</v>
      </c>
      <c r="BJ374" s="61">
        <f t="shared" si="109"/>
        <v>6.8963957004627473E-3</v>
      </c>
      <c r="BK374" s="29">
        <v>494125</v>
      </c>
      <c r="BL374" s="29">
        <v>2694</v>
      </c>
      <c r="BM374" s="61">
        <f t="shared" si="110"/>
        <v>2.2925917261715913E-2</v>
      </c>
      <c r="BN374" s="61">
        <f t="shared" si="110"/>
        <v>1.2499351601935274E-4</v>
      </c>
      <c r="BO374" s="29"/>
      <c r="BP374" s="29"/>
      <c r="BQ374" s="29"/>
      <c r="BR374" s="29"/>
      <c r="BT374" s="27"/>
      <c r="BU374" s="27"/>
      <c r="BV374" s="30"/>
      <c r="BW374" s="30"/>
      <c r="BX374" s="27"/>
      <c r="BY374" s="27"/>
      <c r="BZ374" s="27"/>
      <c r="CA374" s="27"/>
      <c r="CB374" s="27"/>
      <c r="CC374" s="27"/>
      <c r="CD374" s="27"/>
      <c r="CE374" s="27"/>
      <c r="CF374" s="33">
        <f t="shared" si="80"/>
        <v>2.5822501639217805E-2</v>
      </c>
      <c r="CG374" s="27"/>
      <c r="CH374" s="27"/>
      <c r="CI374" s="27"/>
      <c r="CJ374" s="27"/>
      <c r="CK374" s="27"/>
      <c r="CL374" s="27"/>
      <c r="CM374" s="27"/>
      <c r="CN374" s="27"/>
      <c r="CO374" s="27"/>
    </row>
    <row r="375" spans="1:93" ht="13">
      <c r="A375" s="18">
        <v>44266</v>
      </c>
      <c r="B375" s="19">
        <f t="shared" si="64"/>
        <v>5144</v>
      </c>
      <c r="C375" s="52"/>
      <c r="D375" s="52"/>
      <c r="E375" s="53">
        <v>1403722</v>
      </c>
      <c r="F375" s="21">
        <f t="shared" si="79"/>
        <v>141070</v>
      </c>
      <c r="G375" s="22">
        <f t="shared" si="68"/>
        <v>0.10049710697702252</v>
      </c>
      <c r="H375" s="19">
        <f t="shared" si="88"/>
        <v>8170</v>
      </c>
      <c r="I375" s="53">
        <v>1224603</v>
      </c>
      <c r="J375" s="22">
        <f t="shared" si="69"/>
        <v>0.87239709857079961</v>
      </c>
      <c r="K375" s="22">
        <f t="shared" si="74"/>
        <v>0.9698658062554053</v>
      </c>
      <c r="L375" s="19">
        <f t="shared" si="82"/>
        <v>117</v>
      </c>
      <c r="M375" s="53">
        <v>38049</v>
      </c>
      <c r="N375" s="23">
        <f t="shared" ca="1" si="73"/>
        <v>2.7105794452177853E-2</v>
      </c>
      <c r="O375" s="22">
        <f t="shared" si="75"/>
        <v>3.0134193744594709E-2</v>
      </c>
      <c r="P375" s="45"/>
      <c r="Q375" s="45"/>
      <c r="R375" s="45">
        <v>61523</v>
      </c>
      <c r="S375" s="45">
        <v>11424389</v>
      </c>
      <c r="T375" s="45">
        <f t="shared" si="105"/>
        <v>7616505</v>
      </c>
      <c r="U375" s="19">
        <f t="shared" si="87"/>
        <v>6212783</v>
      </c>
      <c r="V375" s="54"/>
      <c r="W375" s="54"/>
      <c r="X375" s="46">
        <v>65736</v>
      </c>
      <c r="Y375" s="46"/>
      <c r="Z375" s="46"/>
      <c r="AA375" s="46">
        <v>49705</v>
      </c>
      <c r="AB375" s="46"/>
      <c r="AC375" s="46"/>
      <c r="AD375" s="54"/>
      <c r="AE375" s="21">
        <f t="shared" si="76"/>
        <v>28209.277777777777</v>
      </c>
      <c r="AF375" s="24">
        <f t="shared" si="70"/>
        <v>8.1386406995117273</v>
      </c>
      <c r="AG375" s="24">
        <f t="shared" si="71"/>
        <v>5.4259354772526187</v>
      </c>
      <c r="AH375" s="24">
        <f t="shared" si="72"/>
        <v>9.6627138413685856</v>
      </c>
      <c r="AI375" s="23">
        <f t="shared" si="65"/>
        <v>0.18430001687125525</v>
      </c>
      <c r="AJ375" s="23">
        <f t="shared" si="103"/>
        <v>0.1034905945075948</v>
      </c>
      <c r="AK375" s="23">
        <f t="shared" si="77"/>
        <v>3.6780215333002521E-3</v>
      </c>
      <c r="AL375" s="32">
        <f t="shared" si="99"/>
        <v>0.15104449051188007</v>
      </c>
      <c r="AM375" s="43">
        <f t="shared" si="100"/>
        <v>59020.714285714283</v>
      </c>
      <c r="AN375" s="43">
        <f t="shared" si="100"/>
        <v>40313.571428571428</v>
      </c>
      <c r="AO375" s="44">
        <f t="shared" si="86"/>
        <v>1.4640408228352735</v>
      </c>
      <c r="AP375" s="27"/>
      <c r="AQ375" s="53">
        <v>3696059</v>
      </c>
      <c r="AR375" s="53">
        <v>1295615</v>
      </c>
      <c r="AS375" s="61"/>
      <c r="AT375" s="61">
        <f t="shared" si="89"/>
        <v>1.3689107407407407E-2</v>
      </c>
      <c r="AU375" s="61">
        <f t="shared" si="89"/>
        <v>4.798574074074074E-3</v>
      </c>
      <c r="AV375" s="29">
        <f t="shared" si="90"/>
        <v>121361</v>
      </c>
      <c r="AW375" s="45">
        <f t="shared" si="90"/>
        <v>32737</v>
      </c>
      <c r="AX375" s="29">
        <f t="shared" si="91"/>
        <v>154098</v>
      </c>
      <c r="AY375" s="29">
        <f t="shared" si="92"/>
        <v>201419.42857142858</v>
      </c>
      <c r="AZ375" s="29">
        <f t="shared" si="92"/>
        <v>27912.428571428572</v>
      </c>
      <c r="BA375" s="29">
        <f t="shared" si="93"/>
        <v>229331.85714285716</v>
      </c>
      <c r="BB375" s="29">
        <v>1402959</v>
      </c>
      <c r="BC375" s="29">
        <v>1147846</v>
      </c>
      <c r="BD375" s="61"/>
      <c r="BE375" s="61">
        <f t="shared" si="108"/>
        <v>0.95519702280284646</v>
      </c>
      <c r="BF375" s="61">
        <f t="shared" si="108"/>
        <v>0.78150472097627666</v>
      </c>
      <c r="BG375" s="29">
        <v>1767209</v>
      </c>
      <c r="BH375" s="29">
        <v>144689</v>
      </c>
      <c r="BI375" s="61">
        <f t="shared" si="109"/>
        <v>0.10199064855783983</v>
      </c>
      <c r="BJ375" s="61">
        <f t="shared" si="109"/>
        <v>8.3504129671053556E-3</v>
      </c>
      <c r="BK375" s="29">
        <v>525891</v>
      </c>
      <c r="BL375" s="29">
        <v>3080</v>
      </c>
      <c r="BM375" s="61">
        <f t="shared" si="110"/>
        <v>2.4399764340361334E-2</v>
      </c>
      <c r="BN375" s="61">
        <f t="shared" si="110"/>
        <v>1.4290275773556289E-4</v>
      </c>
      <c r="BO375" s="29"/>
      <c r="BP375" s="29"/>
      <c r="BQ375" s="29"/>
      <c r="BR375" s="29"/>
      <c r="BT375" s="27"/>
      <c r="BU375" s="27"/>
      <c r="BV375" s="30"/>
      <c r="BW375" s="30"/>
      <c r="BX375" s="27"/>
      <c r="BY375" s="27"/>
      <c r="BZ375" s="27"/>
      <c r="CA375" s="27"/>
      <c r="CB375" s="27"/>
      <c r="CC375" s="27"/>
      <c r="CD375" s="27"/>
      <c r="CE375" s="27"/>
      <c r="CF375" s="33">
        <f t="shared" si="80"/>
        <v>2.4527095123652996E-2</v>
      </c>
      <c r="CG375" s="27"/>
      <c r="CH375" s="27"/>
      <c r="CI375" s="27"/>
      <c r="CJ375" s="27"/>
      <c r="CK375" s="27"/>
      <c r="CL375" s="27"/>
      <c r="CM375" s="27"/>
      <c r="CN375" s="27"/>
      <c r="CO375" s="27"/>
    </row>
    <row r="376" spans="1:93" ht="13">
      <c r="A376" s="18">
        <v>44267</v>
      </c>
      <c r="B376" s="19">
        <f t="shared" si="64"/>
        <v>6412</v>
      </c>
      <c r="C376" s="52"/>
      <c r="D376" s="52"/>
      <c r="E376" s="53">
        <v>1410134</v>
      </c>
      <c r="F376" s="21">
        <f t="shared" si="79"/>
        <v>140451</v>
      </c>
      <c r="G376" s="22">
        <f t="shared" si="68"/>
        <v>9.9601172654513681E-2</v>
      </c>
      <c r="H376" s="19">
        <f t="shared" si="88"/>
        <v>6851</v>
      </c>
      <c r="I376" s="53">
        <v>1231454</v>
      </c>
      <c r="J376" s="22">
        <f t="shared" si="69"/>
        <v>0.87328863781739896</v>
      </c>
      <c r="K376" s="22">
        <f t="shared" si="74"/>
        <v>0.96989090977826753</v>
      </c>
      <c r="L376" s="19">
        <f t="shared" si="82"/>
        <v>180</v>
      </c>
      <c r="M376" s="53">
        <v>38229</v>
      </c>
      <c r="N376" s="23">
        <f t="shared" ca="1" si="73"/>
        <v>2.71101895280874E-2</v>
      </c>
      <c r="O376" s="22">
        <f t="shared" si="75"/>
        <v>3.0109090221732512E-2</v>
      </c>
      <c r="P376" s="45"/>
      <c r="Q376" s="45"/>
      <c r="R376" s="45">
        <v>62883</v>
      </c>
      <c r="S376" s="45">
        <f t="shared" ref="S376:S384" si="111">S375+X376</f>
        <v>11481307</v>
      </c>
      <c r="T376" s="45">
        <f t="shared" si="105"/>
        <v>7661573</v>
      </c>
      <c r="U376" s="19">
        <f t="shared" si="87"/>
        <v>6251439</v>
      </c>
      <c r="V376" s="54"/>
      <c r="W376" s="54"/>
      <c r="X376" s="46">
        <f t="shared" ref="X376:X383" si="112">Y376+Z376</f>
        <v>56918</v>
      </c>
      <c r="Y376" s="46">
        <f>35307+375</f>
        <v>35682</v>
      </c>
      <c r="Z376" s="46">
        <v>21236</v>
      </c>
      <c r="AA376" s="46">
        <f t="shared" ref="AA376:AA383" si="113">AB376+AC376</f>
        <v>45068</v>
      </c>
      <c r="AB376" s="46">
        <v>23832</v>
      </c>
      <c r="AC376" s="46">
        <v>21236</v>
      </c>
      <c r="AD376" s="54"/>
      <c r="AE376" s="21">
        <f t="shared" si="76"/>
        <v>28376.196296296297</v>
      </c>
      <c r="AF376" s="24">
        <f t="shared" si="70"/>
        <v>8.1419971435338763</v>
      </c>
      <c r="AG376" s="24">
        <f t="shared" si="71"/>
        <v>5.4332233674246559</v>
      </c>
      <c r="AH376" s="24">
        <f t="shared" si="72"/>
        <v>7.0286961946350592</v>
      </c>
      <c r="AI376" s="23">
        <f t="shared" si="65"/>
        <v>0.18405280482219513</v>
      </c>
      <c r="AJ376" s="23">
        <f t="shared" si="103"/>
        <v>0.14227389722197567</v>
      </c>
      <c r="AK376" s="23">
        <f t="shared" si="77"/>
        <v>4.5678560284728746E-3</v>
      </c>
      <c r="AL376" s="32">
        <f t="shared" si="99"/>
        <v>0.13748304544637457</v>
      </c>
      <c r="AM376" s="43">
        <f t="shared" si="100"/>
        <v>60090</v>
      </c>
      <c r="AN376" s="43">
        <f t="shared" si="100"/>
        <v>43709.285714285717</v>
      </c>
      <c r="AO376" s="44">
        <f t="shared" si="86"/>
        <v>1.3747650875100093</v>
      </c>
      <c r="AP376" s="27"/>
      <c r="AQ376" s="53">
        <v>3769174</v>
      </c>
      <c r="AR376" s="53">
        <v>1339362</v>
      </c>
      <c r="AS376" s="61"/>
      <c r="AT376" s="61">
        <f t="shared" si="89"/>
        <v>1.3959903703703704E-2</v>
      </c>
      <c r="AU376" s="61">
        <f t="shared" si="89"/>
        <v>4.9605999999999999E-3</v>
      </c>
      <c r="AV376" s="29">
        <f t="shared" si="90"/>
        <v>73115</v>
      </c>
      <c r="AW376" s="45">
        <f t="shared" si="90"/>
        <v>43747</v>
      </c>
      <c r="AX376" s="29">
        <f t="shared" si="91"/>
        <v>116862</v>
      </c>
      <c r="AY376" s="29">
        <f t="shared" si="92"/>
        <v>193651.28571428571</v>
      </c>
      <c r="AZ376" s="29">
        <f t="shared" si="92"/>
        <v>32117.857142857141</v>
      </c>
      <c r="BA376" s="29">
        <f t="shared" si="93"/>
        <v>225769.14285714284</v>
      </c>
      <c r="BB376" s="29">
        <v>1404764</v>
      </c>
      <c r="BC376" s="29">
        <v>1153626</v>
      </c>
      <c r="BD376" s="61"/>
      <c r="BE376" s="61">
        <f t="shared" si="108"/>
        <v>0.95642594725905594</v>
      </c>
      <c r="BF376" s="61">
        <f t="shared" si="108"/>
        <v>0.78544000261444313</v>
      </c>
      <c r="BG376" s="29">
        <v>1819875</v>
      </c>
      <c r="BH376" s="29">
        <v>182177</v>
      </c>
      <c r="BI376" s="61">
        <f t="shared" si="109"/>
        <v>0.10503015293844631</v>
      </c>
      <c r="BJ376" s="61">
        <f t="shared" si="109"/>
        <v>1.0513951876841725E-2</v>
      </c>
      <c r="BK376" s="29">
        <v>544535</v>
      </c>
      <c r="BL376" s="29">
        <v>3559</v>
      </c>
      <c r="BM376" s="61">
        <f t="shared" si="110"/>
        <v>2.5264789994654136E-2</v>
      </c>
      <c r="BN376" s="61">
        <f t="shared" si="110"/>
        <v>1.6512692038339881E-4</v>
      </c>
      <c r="BO376" s="29"/>
      <c r="BP376" s="29"/>
      <c r="BQ376" s="29"/>
      <c r="BR376" s="29"/>
      <c r="BT376" s="27"/>
      <c r="BU376" s="27"/>
      <c r="BV376" s="30"/>
      <c r="BW376" s="30"/>
      <c r="BX376" s="27"/>
      <c r="BY376" s="27"/>
      <c r="BZ376" s="27"/>
      <c r="CA376" s="27"/>
      <c r="CB376" s="27"/>
      <c r="CC376" s="27"/>
      <c r="CD376" s="27"/>
      <c r="CE376" s="27"/>
      <c r="CF376" s="33">
        <f t="shared" si="80"/>
        <v>2.3768753283648889E-2</v>
      </c>
      <c r="CG376" s="27"/>
      <c r="CH376" s="27"/>
      <c r="CI376" s="27"/>
      <c r="CJ376" s="27"/>
      <c r="CK376" s="27"/>
      <c r="CL376" s="27"/>
      <c r="CM376" s="27"/>
      <c r="CN376" s="27"/>
      <c r="CO376" s="27"/>
    </row>
    <row r="377" spans="1:93" ht="13">
      <c r="A377" s="18">
        <v>44268</v>
      </c>
      <c r="B377" s="19">
        <f t="shared" si="64"/>
        <v>4607</v>
      </c>
      <c r="C377" s="52"/>
      <c r="D377" s="52"/>
      <c r="E377" s="53">
        <v>1414741</v>
      </c>
      <c r="F377" s="21">
        <f t="shared" si="79"/>
        <v>138942</v>
      </c>
      <c r="G377" s="22">
        <f t="shared" si="68"/>
        <v>9.8210202432812796E-2</v>
      </c>
      <c r="H377" s="19">
        <f t="shared" si="88"/>
        <v>6016</v>
      </c>
      <c r="I377" s="53">
        <v>1237470</v>
      </c>
      <c r="J377" s="22">
        <f t="shared" si="69"/>
        <v>0.87469720606103873</v>
      </c>
      <c r="K377" s="22">
        <f t="shared" si="74"/>
        <v>0.96995686624617206</v>
      </c>
      <c r="L377" s="19">
        <f t="shared" si="82"/>
        <v>100</v>
      </c>
      <c r="M377" s="53">
        <v>38329</v>
      </c>
      <c r="N377" s="23">
        <f t="shared" ca="1" si="73"/>
        <v>2.7092591506148476E-2</v>
      </c>
      <c r="O377" s="22">
        <f t="shared" si="75"/>
        <v>3.0043133753827993E-2</v>
      </c>
      <c r="P377" s="45"/>
      <c r="Q377" s="45"/>
      <c r="R377" s="45">
        <v>61103</v>
      </c>
      <c r="S377" s="45">
        <f t="shared" si="111"/>
        <v>11558221</v>
      </c>
      <c r="T377" s="45">
        <f t="shared" si="105"/>
        <v>7711729</v>
      </c>
      <c r="U377" s="19">
        <f t="shared" si="87"/>
        <v>6296988</v>
      </c>
      <c r="V377" s="54"/>
      <c r="W377" s="54"/>
      <c r="X377" s="46">
        <f t="shared" si="112"/>
        <v>76914</v>
      </c>
      <c r="Y377" s="46">
        <f>46867+320</f>
        <v>47187</v>
      </c>
      <c r="Z377" s="46">
        <v>29727</v>
      </c>
      <c r="AA377" s="46">
        <f t="shared" si="113"/>
        <v>50156</v>
      </c>
      <c r="AB377" s="46">
        <v>26659</v>
      </c>
      <c r="AC377" s="46">
        <v>23497</v>
      </c>
      <c r="AD377" s="54"/>
      <c r="AE377" s="21">
        <f t="shared" si="76"/>
        <v>28561.95925925926</v>
      </c>
      <c r="AF377" s="24">
        <f t="shared" si="70"/>
        <v>8.1698494636120671</v>
      </c>
      <c r="AG377" s="24">
        <f t="shared" si="71"/>
        <v>5.4509829007570998</v>
      </c>
      <c r="AH377" s="24">
        <f t="shared" si="72"/>
        <v>10.886911222053397</v>
      </c>
      <c r="AI377" s="23">
        <f t="shared" si="65"/>
        <v>0.18345315298294326</v>
      </c>
      <c r="AJ377" s="23">
        <f t="shared" si="103"/>
        <v>9.1853417337905738E-2</v>
      </c>
      <c r="AK377" s="23">
        <f t="shared" si="77"/>
        <v>3.267065399458491E-3</v>
      </c>
      <c r="AL377" s="32">
        <f t="shared" si="99"/>
        <v>0.1285362795652297</v>
      </c>
      <c r="AM377" s="43">
        <f t="shared" si="100"/>
        <v>64806.285714285717</v>
      </c>
      <c r="AN377" s="43">
        <f t="shared" si="100"/>
        <v>45462.428571428572</v>
      </c>
      <c r="AO377" s="44">
        <f t="shared" si="86"/>
        <v>1.4254910648353272</v>
      </c>
      <c r="AP377" s="27"/>
      <c r="AQ377" s="53">
        <v>3985596</v>
      </c>
      <c r="AR377" s="53">
        <v>1454836</v>
      </c>
      <c r="AS377" s="61"/>
      <c r="AT377" s="61">
        <f t="shared" si="89"/>
        <v>1.4761466666666667E-2</v>
      </c>
      <c r="AU377" s="61">
        <f t="shared" si="89"/>
        <v>5.3882814814814814E-3</v>
      </c>
      <c r="AV377" s="29">
        <f t="shared" si="90"/>
        <v>216422</v>
      </c>
      <c r="AW377" s="45">
        <f t="shared" si="90"/>
        <v>115474</v>
      </c>
      <c r="AX377" s="29">
        <f t="shared" si="91"/>
        <v>331896</v>
      </c>
      <c r="AY377" s="29">
        <f t="shared" si="92"/>
        <v>204761.57142857142</v>
      </c>
      <c r="AZ377" s="29">
        <f t="shared" si="92"/>
        <v>46330.285714285717</v>
      </c>
      <c r="BA377" s="29">
        <f t="shared" si="93"/>
        <v>251091.85714285713</v>
      </c>
      <c r="BB377" s="29">
        <v>1412736</v>
      </c>
      <c r="BC377" s="29">
        <v>1171385</v>
      </c>
      <c r="BD377" s="61"/>
      <c r="BE377" s="61">
        <f t="shared" si="108"/>
        <v>0.96185364020359976</v>
      </c>
      <c r="BF377" s="61">
        <f t="shared" si="108"/>
        <v>0.7975311214054811</v>
      </c>
      <c r="BG377" s="29">
        <v>1947195</v>
      </c>
      <c r="BH377" s="29">
        <v>278954</v>
      </c>
      <c r="BI377" s="61">
        <f t="shared" si="109"/>
        <v>0.11237815160435632</v>
      </c>
      <c r="BJ377" s="61">
        <f t="shared" si="109"/>
        <v>1.6099227300112016E-2</v>
      </c>
      <c r="BK377" s="29">
        <v>625665</v>
      </c>
      <c r="BL377" s="29">
        <v>4497</v>
      </c>
      <c r="BM377" s="61">
        <f t="shared" si="110"/>
        <v>2.9028978545006807E-2</v>
      </c>
      <c r="BN377" s="61">
        <f t="shared" si="110"/>
        <v>2.086473056937748E-4</v>
      </c>
      <c r="BO377" s="29"/>
      <c r="BP377" s="29"/>
      <c r="BQ377" s="29"/>
      <c r="BR377" s="29"/>
      <c r="BT377" s="27"/>
      <c r="BU377" s="27"/>
      <c r="BV377" s="30"/>
      <c r="BW377" s="30"/>
      <c r="BX377" s="27"/>
      <c r="BY377" s="27"/>
      <c r="BZ377" s="27"/>
      <c r="CA377" s="27"/>
      <c r="CB377" s="27"/>
      <c r="CC377" s="27"/>
      <c r="CD377" s="27"/>
      <c r="CE377" s="27"/>
      <c r="CF377" s="33">
        <f t="shared" si="80"/>
        <v>2.3152165338802554E-2</v>
      </c>
      <c r="CG377" s="27"/>
      <c r="CH377" s="27"/>
      <c r="CI377" s="27"/>
      <c r="CJ377" s="27"/>
      <c r="CK377" s="27"/>
      <c r="CL377" s="27"/>
      <c r="CM377" s="27"/>
      <c r="CN377" s="27"/>
      <c r="CO377" s="27"/>
    </row>
    <row r="378" spans="1:93" ht="13">
      <c r="A378" s="18">
        <v>44269</v>
      </c>
      <c r="B378" s="19">
        <f t="shared" si="64"/>
        <v>4714</v>
      </c>
      <c r="C378" s="52"/>
      <c r="D378" s="52"/>
      <c r="E378" s="53">
        <v>1419455</v>
      </c>
      <c r="F378" s="21">
        <f t="shared" si="79"/>
        <v>137912</v>
      </c>
      <c r="G378" s="22">
        <f t="shared" si="68"/>
        <v>9.7158416434476619E-2</v>
      </c>
      <c r="H378" s="19">
        <f t="shared" si="88"/>
        <v>5647</v>
      </c>
      <c r="I378" s="53">
        <v>1243117</v>
      </c>
      <c r="J378" s="22">
        <f t="shared" si="69"/>
        <v>0.87577063027711344</v>
      </c>
      <c r="K378" s="22">
        <f t="shared" si="74"/>
        <v>0.97001583247694378</v>
      </c>
      <c r="L378" s="19">
        <f t="shared" si="82"/>
        <v>97</v>
      </c>
      <c r="M378" s="53">
        <v>38426</v>
      </c>
      <c r="N378" s="23">
        <f t="shared" ca="1" si="73"/>
        <v>2.7070953288409989E-2</v>
      </c>
      <c r="O378" s="22">
        <f t="shared" si="75"/>
        <v>2.9984167523056191E-2</v>
      </c>
      <c r="P378" s="45"/>
      <c r="Q378" s="45"/>
      <c r="R378" s="45">
        <v>62804</v>
      </c>
      <c r="S378" s="45">
        <f t="shared" si="111"/>
        <v>11596046</v>
      </c>
      <c r="T378" s="45">
        <f t="shared" si="105"/>
        <v>7739831</v>
      </c>
      <c r="U378" s="19">
        <f t="shared" si="87"/>
        <v>6320376</v>
      </c>
      <c r="V378" s="54"/>
      <c r="W378" s="54"/>
      <c r="X378" s="46">
        <f t="shared" si="112"/>
        <v>37825</v>
      </c>
      <c r="Y378" s="46">
        <f>27262+261</f>
        <v>27523</v>
      </c>
      <c r="Z378" s="46">
        <v>10302</v>
      </c>
      <c r="AA378" s="46">
        <f t="shared" si="113"/>
        <v>28102</v>
      </c>
      <c r="AB378" s="46">
        <v>18388</v>
      </c>
      <c r="AC378" s="46">
        <v>9714</v>
      </c>
      <c r="AD378" s="54"/>
      <c r="AE378" s="21">
        <f t="shared" si="76"/>
        <v>28666.04074074074</v>
      </c>
      <c r="AF378" s="24">
        <f t="shared" si="70"/>
        <v>8.1693650027651454</v>
      </c>
      <c r="AG378" s="24">
        <f t="shared" si="71"/>
        <v>5.4526779644300101</v>
      </c>
      <c r="AH378" s="24">
        <f t="shared" si="72"/>
        <v>5.9613915994908782</v>
      </c>
      <c r="AI378" s="23">
        <f t="shared" si="65"/>
        <v>0.18339612324868593</v>
      </c>
      <c r="AJ378" s="23">
        <f t="shared" si="103"/>
        <v>0.16774606789552346</v>
      </c>
      <c r="AK378" s="23">
        <f t="shared" si="77"/>
        <v>3.3320586595002193E-3</v>
      </c>
      <c r="AL378" s="32">
        <f t="shared" si="99"/>
        <v>0.12574615664154462</v>
      </c>
      <c r="AM378" s="43">
        <f t="shared" si="100"/>
        <v>63938.428571428572</v>
      </c>
      <c r="AN378" s="43">
        <f t="shared" si="100"/>
        <v>45207.857142857145</v>
      </c>
      <c r="AO378" s="44">
        <f t="shared" si="86"/>
        <v>1.4143211515065333</v>
      </c>
      <c r="AP378" s="27"/>
      <c r="AQ378" s="53">
        <v>4020124</v>
      </c>
      <c r="AR378" s="53">
        <v>1460222</v>
      </c>
      <c r="AS378" s="61"/>
      <c r="AT378" s="61">
        <f t="shared" si="89"/>
        <v>1.4889348148148148E-2</v>
      </c>
      <c r="AU378" s="61">
        <f t="shared" si="89"/>
        <v>5.4082296296296293E-3</v>
      </c>
      <c r="AV378" s="29">
        <f t="shared" si="90"/>
        <v>34528</v>
      </c>
      <c r="AW378" s="45">
        <f t="shared" si="90"/>
        <v>5386</v>
      </c>
      <c r="AX378" s="29">
        <f t="shared" si="91"/>
        <v>39914</v>
      </c>
      <c r="AY378" s="29">
        <f t="shared" si="92"/>
        <v>161623.85714285713</v>
      </c>
      <c r="AZ378" s="29">
        <f t="shared" si="92"/>
        <v>46633.571428571428</v>
      </c>
      <c r="BA378" s="29">
        <f t="shared" si="93"/>
        <v>208257.42857142855</v>
      </c>
      <c r="BB378" s="29">
        <v>1413684</v>
      </c>
      <c r="BC378" s="29">
        <v>1172848</v>
      </c>
      <c r="BD378" s="61"/>
      <c r="BE378" s="61">
        <f t="shared" si="108"/>
        <v>0.96249908085982494</v>
      </c>
      <c r="BF378" s="61">
        <f t="shared" si="108"/>
        <v>0.79852719701735608</v>
      </c>
      <c r="BG378" s="29">
        <v>1967948</v>
      </c>
      <c r="BH378" s="29">
        <v>282844</v>
      </c>
      <c r="BI378" s="61">
        <f t="shared" si="109"/>
        <v>0.11357586615284541</v>
      </c>
      <c r="BJ378" s="61">
        <f t="shared" si="109"/>
        <v>1.6323730243957366E-2</v>
      </c>
      <c r="BK378" s="29">
        <v>638492</v>
      </c>
      <c r="BL378" s="29">
        <v>4530</v>
      </c>
      <c r="BM378" s="61">
        <f t="shared" si="110"/>
        <v>2.9624112854576307E-2</v>
      </c>
      <c r="BN378" s="61">
        <f t="shared" si="110"/>
        <v>2.1017840666951297E-4</v>
      </c>
      <c r="BO378" s="29"/>
      <c r="BP378" s="29"/>
      <c r="BQ378" s="29"/>
      <c r="BR378" s="29"/>
      <c r="BT378" s="27"/>
      <c r="BU378" s="27"/>
      <c r="BV378" s="30"/>
      <c r="BW378" s="30"/>
      <c r="BX378" s="27"/>
      <c r="BY378" s="27"/>
      <c r="BZ378" s="27"/>
      <c r="CA378" s="27"/>
      <c r="CB378" s="27"/>
      <c r="CC378" s="27"/>
      <c r="CD378" s="27"/>
      <c r="CE378" s="27"/>
      <c r="CF378" s="33">
        <f t="shared" si="80"/>
        <v>2.25068217579222E-2</v>
      </c>
      <c r="CG378" s="27"/>
      <c r="CH378" s="27"/>
      <c r="CI378" s="27"/>
      <c r="CJ378" s="27"/>
      <c r="CK378" s="27"/>
      <c r="CL378" s="27"/>
      <c r="CM378" s="27"/>
      <c r="CN378" s="27"/>
      <c r="CO378" s="27"/>
    </row>
    <row r="379" spans="1:93" ht="13">
      <c r="A379" s="18">
        <v>44270</v>
      </c>
      <c r="B379" s="19">
        <f t="shared" si="64"/>
        <v>5589</v>
      </c>
      <c r="C379" s="52"/>
      <c r="D379" s="52"/>
      <c r="E379" s="53">
        <v>1425044</v>
      </c>
      <c r="F379" s="21">
        <f t="shared" si="79"/>
        <v>136524</v>
      </c>
      <c r="G379" s="22">
        <f t="shared" si="68"/>
        <v>9.580335765071113E-2</v>
      </c>
      <c r="H379" s="19">
        <f t="shared" si="88"/>
        <v>6830</v>
      </c>
      <c r="I379" s="53">
        <v>1249947</v>
      </c>
      <c r="J379" s="22">
        <f t="shared" si="69"/>
        <v>0.87712870620135241</v>
      </c>
      <c r="K379" s="22">
        <f t="shared" si="74"/>
        <v>0.970064104554062</v>
      </c>
      <c r="L379" s="19">
        <f t="shared" si="82"/>
        <v>147</v>
      </c>
      <c r="M379" s="53">
        <v>38573</v>
      </c>
      <c r="N379" s="23">
        <f t="shared" ca="1" si="73"/>
        <v>2.7067936147936483E-2</v>
      </c>
      <c r="O379" s="22">
        <f t="shared" si="75"/>
        <v>2.9935895445937975E-2</v>
      </c>
      <c r="P379" s="45"/>
      <c r="Q379" s="45"/>
      <c r="R379" s="45">
        <v>63957</v>
      </c>
      <c r="S379" s="45">
        <f t="shared" si="111"/>
        <v>11643854</v>
      </c>
      <c r="T379" s="45">
        <f t="shared" si="105"/>
        <v>7781333</v>
      </c>
      <c r="U379" s="19">
        <f t="shared" si="87"/>
        <v>6356289</v>
      </c>
      <c r="V379" s="54"/>
      <c r="W379" s="54"/>
      <c r="X379" s="46">
        <f t="shared" si="112"/>
        <v>47808</v>
      </c>
      <c r="Y379" s="46">
        <f>34406+353</f>
        <v>34759</v>
      </c>
      <c r="Z379" s="46">
        <v>13049</v>
      </c>
      <c r="AA379" s="46">
        <f t="shared" si="113"/>
        <v>41502</v>
      </c>
      <c r="AB379" s="46">
        <v>29117</v>
      </c>
      <c r="AC379" s="46">
        <v>12385</v>
      </c>
      <c r="AD379" s="54"/>
      <c r="AE379" s="21">
        <f t="shared" si="76"/>
        <v>28819.751851851852</v>
      </c>
      <c r="AF379" s="24">
        <f t="shared" si="70"/>
        <v>8.1708733204027393</v>
      </c>
      <c r="AG379" s="24">
        <f t="shared" si="71"/>
        <v>5.4604159590861752</v>
      </c>
      <c r="AH379" s="24">
        <f t="shared" si="72"/>
        <v>7.4256575415995707</v>
      </c>
      <c r="AI379" s="23">
        <f t="shared" si="65"/>
        <v>0.1831362312858221</v>
      </c>
      <c r="AJ379" s="23">
        <f t="shared" si="103"/>
        <v>0.13466820876102356</v>
      </c>
      <c r="AK379" s="23">
        <f t="shared" si="77"/>
        <v>3.9374266884121016E-3</v>
      </c>
      <c r="AL379" s="32">
        <f t="shared" si="99"/>
        <v>0.12022991378233162</v>
      </c>
      <c r="AM379" s="43">
        <f t="shared" si="100"/>
        <v>63724.428571428572</v>
      </c>
      <c r="AN379" s="43">
        <f t="shared" si="100"/>
        <v>45731.428571428572</v>
      </c>
      <c r="AO379" s="44">
        <f t="shared" si="86"/>
        <v>1.3934493315006873</v>
      </c>
      <c r="AP379" s="27"/>
      <c r="AQ379" s="53">
        <v>4166862</v>
      </c>
      <c r="AR379" s="53">
        <v>1572786</v>
      </c>
      <c r="AS379" s="61"/>
      <c r="AT379" s="61">
        <f t="shared" si="89"/>
        <v>1.5432822222222222E-2</v>
      </c>
      <c r="AU379" s="61">
        <f t="shared" si="89"/>
        <v>5.8251333333333337E-3</v>
      </c>
      <c r="AV379" s="29">
        <f t="shared" si="90"/>
        <v>146738</v>
      </c>
      <c r="AW379" s="45">
        <f t="shared" si="90"/>
        <v>112564</v>
      </c>
      <c r="AX379" s="29">
        <f t="shared" si="91"/>
        <v>259302</v>
      </c>
      <c r="AY379" s="29">
        <f t="shared" si="92"/>
        <v>152691</v>
      </c>
      <c r="AZ379" s="29">
        <f t="shared" si="92"/>
        <v>59193.428571428572</v>
      </c>
      <c r="BA379" s="29">
        <f t="shared" si="93"/>
        <v>211884.42857142858</v>
      </c>
      <c r="BB379" s="29">
        <v>1418620</v>
      </c>
      <c r="BC379" s="29">
        <v>1183715</v>
      </c>
      <c r="BD379" s="61"/>
      <c r="BE379" s="61">
        <f t="shared" si="108"/>
        <v>0.96585972967747036</v>
      </c>
      <c r="BF379" s="61">
        <f t="shared" si="108"/>
        <v>0.80592593500385357</v>
      </c>
      <c r="BG379" s="29">
        <v>2046659</v>
      </c>
      <c r="BH379" s="29">
        <v>383920</v>
      </c>
      <c r="BI379" s="61">
        <f t="shared" si="109"/>
        <v>0.1181185014261131</v>
      </c>
      <c r="BJ379" s="61">
        <f t="shared" si="109"/>
        <v>2.2157113162238236E-2</v>
      </c>
      <c r="BK379" s="29">
        <v>701583</v>
      </c>
      <c r="BL379" s="29">
        <v>5151</v>
      </c>
      <c r="BM379" s="61">
        <f t="shared" si="110"/>
        <v>3.2551345935191371E-2</v>
      </c>
      <c r="BN379" s="61">
        <f t="shared" si="110"/>
        <v>2.3899094321294952E-4</v>
      </c>
      <c r="BO379" s="29"/>
      <c r="BP379" s="29"/>
      <c r="BQ379" s="29"/>
      <c r="BR379" s="29"/>
      <c r="BT379" s="27"/>
      <c r="BU379" s="27"/>
      <c r="BV379" s="30"/>
      <c r="BW379" s="30"/>
      <c r="BX379" s="27"/>
      <c r="BY379" s="27"/>
      <c r="BZ379" s="27"/>
      <c r="CA379" s="27"/>
      <c r="CB379" s="27"/>
      <c r="CC379" s="27"/>
      <c r="CD379" s="27"/>
      <c r="CE379" s="27"/>
      <c r="CF379" s="33">
        <f t="shared" si="80"/>
        <v>2.2931287742777869E-2</v>
      </c>
      <c r="CG379" s="27"/>
      <c r="CH379" s="27"/>
      <c r="CI379" s="27"/>
      <c r="CJ379" s="27"/>
      <c r="CK379" s="27"/>
      <c r="CL379" s="27"/>
      <c r="CM379" s="27"/>
      <c r="CN379" s="27"/>
      <c r="CO379" s="27"/>
    </row>
    <row r="380" spans="1:93" ht="13">
      <c r="A380" s="18">
        <v>44271</v>
      </c>
      <c r="B380" s="19">
        <f t="shared" si="64"/>
        <v>5414</v>
      </c>
      <c r="C380" s="52"/>
      <c r="D380" s="52"/>
      <c r="E380" s="53">
        <v>1430458</v>
      </c>
      <c r="F380" s="21">
        <f t="shared" si="79"/>
        <v>134042</v>
      </c>
      <c r="G380" s="22">
        <f t="shared" si="68"/>
        <v>9.3705652315552085E-2</v>
      </c>
      <c r="H380" s="19">
        <f t="shared" si="88"/>
        <v>7716</v>
      </c>
      <c r="I380" s="53">
        <v>1257663</v>
      </c>
      <c r="J380" s="22">
        <f t="shared" si="69"/>
        <v>0.87920302448586396</v>
      </c>
      <c r="K380" s="22">
        <f t="shared" si="74"/>
        <v>0.97010758892207438</v>
      </c>
      <c r="L380" s="19">
        <f t="shared" si="82"/>
        <v>180</v>
      </c>
      <c r="M380" s="53">
        <v>38753</v>
      </c>
      <c r="N380" s="23">
        <f t="shared" ca="1" si="73"/>
        <v>2.7091323198583948E-2</v>
      </c>
      <c r="O380" s="22">
        <f t="shared" si="75"/>
        <v>2.9892411077925604E-2</v>
      </c>
      <c r="P380" s="45"/>
      <c r="Q380" s="45"/>
      <c r="R380" s="45">
        <v>60415</v>
      </c>
      <c r="S380" s="45">
        <f t="shared" si="111"/>
        <v>11719480</v>
      </c>
      <c r="T380" s="45">
        <f t="shared" si="105"/>
        <v>7828397</v>
      </c>
      <c r="U380" s="19">
        <f t="shared" si="87"/>
        <v>6397939</v>
      </c>
      <c r="V380" s="54"/>
      <c r="W380" s="54"/>
      <c r="X380" s="46">
        <f t="shared" si="112"/>
        <v>75626</v>
      </c>
      <c r="Y380" s="46">
        <f>53113+473</f>
        <v>53586</v>
      </c>
      <c r="Z380" s="46">
        <v>22040</v>
      </c>
      <c r="AA380" s="46">
        <f t="shared" si="113"/>
        <v>47064</v>
      </c>
      <c r="AB380" s="46">
        <v>26507</v>
      </c>
      <c r="AC380" s="46">
        <v>20557</v>
      </c>
      <c r="AD380" s="54"/>
      <c r="AE380" s="21">
        <f t="shared" si="76"/>
        <v>28994.062962962962</v>
      </c>
      <c r="AF380" s="24">
        <f t="shared" si="70"/>
        <v>8.1928165664423567</v>
      </c>
      <c r="AG380" s="24">
        <f t="shared" si="71"/>
        <v>5.4726507174625194</v>
      </c>
      <c r="AH380" s="24">
        <f t="shared" si="72"/>
        <v>8.6930181012190619</v>
      </c>
      <c r="AI380" s="23">
        <f t="shared" si="65"/>
        <v>0.18272680856630036</v>
      </c>
      <c r="AJ380" s="23">
        <f t="shared" si="103"/>
        <v>0.11503484616692164</v>
      </c>
      <c r="AK380" s="23">
        <f t="shared" si="77"/>
        <v>3.7991809375710504E-3</v>
      </c>
      <c r="AL380" s="32">
        <f t="shared" si="99"/>
        <v>0.11605955040189096</v>
      </c>
      <c r="AM380" s="43">
        <f t="shared" si="100"/>
        <v>64834.714285714283</v>
      </c>
      <c r="AN380" s="43">
        <f t="shared" si="100"/>
        <v>46174.571428571428</v>
      </c>
      <c r="AO380" s="44">
        <f t="shared" si="86"/>
        <v>1.4041216253844107</v>
      </c>
      <c r="AP380" s="27"/>
      <c r="AQ380" s="53">
        <v>4468951</v>
      </c>
      <c r="AR380" s="53">
        <v>1716749</v>
      </c>
      <c r="AS380" s="61"/>
      <c r="AT380" s="61">
        <f t="shared" si="89"/>
        <v>1.6551670370370371E-2</v>
      </c>
      <c r="AU380" s="61">
        <f t="shared" si="89"/>
        <v>6.3583296296296299E-3</v>
      </c>
      <c r="AV380" s="29">
        <f t="shared" si="90"/>
        <v>302089</v>
      </c>
      <c r="AW380" s="45">
        <f t="shared" si="90"/>
        <v>143963</v>
      </c>
      <c r="AX380" s="29">
        <f t="shared" si="91"/>
        <v>446052</v>
      </c>
      <c r="AY380" s="29">
        <f t="shared" si="92"/>
        <v>161703.57142857142</v>
      </c>
      <c r="AZ380" s="29">
        <f t="shared" si="92"/>
        <v>74139.571428571435</v>
      </c>
      <c r="BA380" s="29">
        <f t="shared" si="93"/>
        <v>235843.14285714284</v>
      </c>
      <c r="BB380" s="29">
        <v>1425885</v>
      </c>
      <c r="BC380" s="29">
        <v>1196387</v>
      </c>
      <c r="BD380" s="61"/>
      <c r="BE380" s="61">
        <f t="shared" si="108"/>
        <v>0.97080606550814152</v>
      </c>
      <c r="BF380" s="61">
        <f t="shared" si="108"/>
        <v>0.81455359744656053</v>
      </c>
      <c r="BG380" s="29">
        <v>2272389</v>
      </c>
      <c r="BH380" s="29">
        <v>514516</v>
      </c>
      <c r="BI380" s="61">
        <f t="shared" si="109"/>
        <v>0.13114602058143723</v>
      </c>
      <c r="BJ380" s="61">
        <f t="shared" si="109"/>
        <v>2.9694179088826236E-2</v>
      </c>
      <c r="BK380" s="29">
        <v>770545</v>
      </c>
      <c r="BL380" s="29">
        <v>5844</v>
      </c>
      <c r="BM380" s="61">
        <f t="shared" si="110"/>
        <v>3.5750975798490035E-2</v>
      </c>
      <c r="BN380" s="61">
        <f t="shared" si="110"/>
        <v>2.7114406370345117E-4</v>
      </c>
      <c r="BO380" s="29"/>
      <c r="BP380" s="29"/>
      <c r="BQ380" s="29"/>
      <c r="BR380" s="29"/>
      <c r="BT380" s="27"/>
      <c r="BU380" s="27"/>
      <c r="BV380" s="30"/>
      <c r="BW380" s="30"/>
      <c r="BX380" s="27"/>
      <c r="BY380" s="27"/>
      <c r="BZ380" s="27"/>
      <c r="CA380" s="27"/>
      <c r="CB380" s="27"/>
      <c r="CC380" s="27"/>
      <c r="CD380" s="27"/>
      <c r="CE380" s="27"/>
      <c r="CF380" s="33">
        <f t="shared" si="80"/>
        <v>2.3088842975206612E-2</v>
      </c>
      <c r="CG380" s="27"/>
      <c r="CH380" s="27"/>
      <c r="CI380" s="27"/>
      <c r="CJ380" s="27"/>
      <c r="CK380" s="27"/>
      <c r="CL380" s="27"/>
      <c r="CM380" s="27"/>
      <c r="CN380" s="27"/>
      <c r="CO380" s="27"/>
    </row>
    <row r="381" spans="1:93" ht="13">
      <c r="A381" s="18">
        <v>44272</v>
      </c>
      <c r="B381" s="19">
        <f t="shared" si="64"/>
        <v>6825</v>
      </c>
      <c r="C381" s="52"/>
      <c r="D381" s="52"/>
      <c r="E381" s="53">
        <v>1437283</v>
      </c>
      <c r="F381" s="21">
        <f t="shared" si="79"/>
        <v>131695</v>
      </c>
      <c r="G381" s="22">
        <f t="shared" si="68"/>
        <v>9.1627744849135481E-2</v>
      </c>
      <c r="H381" s="19">
        <f t="shared" si="88"/>
        <v>9010</v>
      </c>
      <c r="I381" s="53">
        <v>1266673</v>
      </c>
      <c r="J381" s="22">
        <f t="shared" si="69"/>
        <v>0.8812968635961046</v>
      </c>
      <c r="K381" s="22">
        <f t="shared" si="74"/>
        <v>0.97019350668051485</v>
      </c>
      <c r="L381" s="19">
        <f t="shared" si="82"/>
        <v>162</v>
      </c>
      <c r="M381" s="53">
        <v>38915</v>
      </c>
      <c r="N381" s="23">
        <f t="shared" ca="1" si="73"/>
        <v>2.7075391554759919E-2</v>
      </c>
      <c r="O381" s="22">
        <f t="shared" si="75"/>
        <v>2.9806493319485167E-2</v>
      </c>
      <c r="P381" s="45"/>
      <c r="Q381" s="45"/>
      <c r="R381" s="45">
        <v>59610</v>
      </c>
      <c r="S381" s="45">
        <f t="shared" si="111"/>
        <v>11795460</v>
      </c>
      <c r="T381" s="45">
        <f t="shared" si="105"/>
        <v>7887149</v>
      </c>
      <c r="U381" s="19">
        <f t="shared" si="87"/>
        <v>6449866</v>
      </c>
      <c r="V381" s="54"/>
      <c r="W381" s="54"/>
      <c r="X381" s="46">
        <f t="shared" si="112"/>
        <v>75980</v>
      </c>
      <c r="Y381" s="46">
        <f>53943+410</f>
        <v>54353</v>
      </c>
      <c r="Z381" s="46">
        <v>21627</v>
      </c>
      <c r="AA381" s="46">
        <f t="shared" si="113"/>
        <v>58752</v>
      </c>
      <c r="AB381" s="46">
        <v>27413</v>
      </c>
      <c r="AC381" s="46">
        <v>31339</v>
      </c>
      <c r="AD381" s="54"/>
      <c r="AE381" s="21">
        <f t="shared" si="76"/>
        <v>29211.662962962964</v>
      </c>
      <c r="AF381" s="24">
        <f t="shared" si="70"/>
        <v>8.2067762577029022</v>
      </c>
      <c r="AG381" s="24">
        <f t="shared" si="71"/>
        <v>5.4875407278872705</v>
      </c>
      <c r="AH381" s="24">
        <f t="shared" si="72"/>
        <v>8.6083516483516487</v>
      </c>
      <c r="AI381" s="23">
        <f t="shared" si="65"/>
        <v>0.18223099373423782</v>
      </c>
      <c r="AJ381" s="23">
        <f t="shared" si="103"/>
        <v>0.11616625816993464</v>
      </c>
      <c r="AK381" s="23">
        <f t="shared" si="77"/>
        <v>4.771199154396704E-3</v>
      </c>
      <c r="AL381" s="32">
        <f t="shared" si="99"/>
        <v>0.1208213542105641</v>
      </c>
      <c r="AM381" s="43">
        <f t="shared" si="100"/>
        <v>62401</v>
      </c>
      <c r="AN381" s="43">
        <f t="shared" si="100"/>
        <v>45764.142857142855</v>
      </c>
      <c r="AO381" s="44">
        <f t="shared" si="86"/>
        <v>1.363534769891587</v>
      </c>
      <c r="AP381" s="27"/>
      <c r="AQ381" s="53">
        <v>4705248</v>
      </c>
      <c r="AR381" s="53">
        <v>1876140</v>
      </c>
      <c r="AS381" s="61"/>
      <c r="AT381" s="61">
        <f t="shared" si="89"/>
        <v>1.7426844444444443E-2</v>
      </c>
      <c r="AU381" s="61">
        <f t="shared" si="89"/>
        <v>6.9486666666666664E-3</v>
      </c>
      <c r="AV381" s="29">
        <f t="shared" si="90"/>
        <v>236297</v>
      </c>
      <c r="AW381" s="45">
        <f t="shared" si="90"/>
        <v>159391</v>
      </c>
      <c r="AX381" s="29">
        <f t="shared" si="91"/>
        <v>395688</v>
      </c>
      <c r="AY381" s="29">
        <f t="shared" si="92"/>
        <v>161507.14285714287</v>
      </c>
      <c r="AZ381" s="29">
        <f t="shared" si="92"/>
        <v>87608.857142857145</v>
      </c>
      <c r="BA381" s="29">
        <f t="shared" si="93"/>
        <v>249116</v>
      </c>
      <c r="BB381" s="45">
        <v>1431713</v>
      </c>
      <c r="BC381" s="45">
        <v>1208113</v>
      </c>
      <c r="BD381" s="61"/>
      <c r="BE381" s="61">
        <f t="shared" si="108"/>
        <v>0.97477402768586374</v>
      </c>
      <c r="BF381" s="61">
        <f t="shared" si="108"/>
        <v>0.82253718092219041</v>
      </c>
      <c r="BG381" s="45">
        <v>2436907</v>
      </c>
      <c r="BH381" s="45">
        <v>661427</v>
      </c>
      <c r="BI381" s="61">
        <f t="shared" si="109"/>
        <v>0.14064082143376352</v>
      </c>
      <c r="BJ381" s="61">
        <f t="shared" si="109"/>
        <v>3.8172829984266902E-2</v>
      </c>
      <c r="BK381" s="45">
        <v>836628</v>
      </c>
      <c r="BL381" s="45">
        <v>6600</v>
      </c>
      <c r="BM381" s="61">
        <f t="shared" si="110"/>
        <v>3.8817028700905365E-2</v>
      </c>
      <c r="BN381" s="61">
        <f t="shared" si="110"/>
        <v>3.0622019514763477E-4</v>
      </c>
      <c r="BO381" s="29"/>
      <c r="BP381" s="29"/>
      <c r="BQ381" s="29"/>
      <c r="BR381" s="29"/>
      <c r="BT381" s="27"/>
      <c r="BU381" s="27"/>
      <c r="BV381" s="30"/>
      <c r="BW381" s="30"/>
      <c r="BX381" s="27"/>
      <c r="BY381" s="27"/>
      <c r="BZ381" s="27"/>
      <c r="CA381" s="27"/>
      <c r="CB381" s="27"/>
      <c r="CC381" s="27"/>
      <c r="CD381" s="27"/>
      <c r="CE381" s="27"/>
      <c r="CF381" s="33">
        <f t="shared" si="80"/>
        <v>2.2675361989313435E-2</v>
      </c>
      <c r="CG381" s="27"/>
      <c r="CH381" s="27"/>
      <c r="CI381" s="27"/>
      <c r="CJ381" s="27"/>
      <c r="CK381" s="27"/>
      <c r="CL381" s="27"/>
      <c r="CM381" s="27"/>
      <c r="CN381" s="27"/>
      <c r="CO381" s="27"/>
    </row>
    <row r="382" spans="1:93" ht="13">
      <c r="A382" s="18">
        <v>44273</v>
      </c>
      <c r="B382" s="19">
        <f t="shared" si="64"/>
        <v>6570</v>
      </c>
      <c r="C382" s="52"/>
      <c r="D382" s="52"/>
      <c r="E382" s="53">
        <v>1443853</v>
      </c>
      <c r="F382" s="21">
        <f t="shared" si="79"/>
        <v>131753</v>
      </c>
      <c r="G382" s="22">
        <f t="shared" si="68"/>
        <v>9.1250979150924644E-2</v>
      </c>
      <c r="H382" s="19">
        <f t="shared" si="88"/>
        <v>6285</v>
      </c>
      <c r="I382" s="53">
        <v>1272958</v>
      </c>
      <c r="J382" s="22">
        <f t="shared" si="69"/>
        <v>0.88163961289688075</v>
      </c>
      <c r="K382" s="22">
        <f t="shared" si="74"/>
        <v>0.97016843228412464</v>
      </c>
      <c r="L382" s="19">
        <f t="shared" si="82"/>
        <v>227</v>
      </c>
      <c r="M382" s="53">
        <v>39142</v>
      </c>
      <c r="N382" s="23">
        <f t="shared" ca="1" si="73"/>
        <v>2.7109407952194579E-2</v>
      </c>
      <c r="O382" s="22">
        <f t="shared" si="75"/>
        <v>2.9831567715875314E-2</v>
      </c>
      <c r="P382" s="45"/>
      <c r="Q382" s="45"/>
      <c r="R382" s="45">
        <v>59666</v>
      </c>
      <c r="S382" s="45">
        <f t="shared" si="111"/>
        <v>11871197</v>
      </c>
      <c r="T382" s="45">
        <f t="shared" si="105"/>
        <v>7923092</v>
      </c>
      <c r="U382" s="19">
        <f t="shared" si="87"/>
        <v>6479239</v>
      </c>
      <c r="V382" s="54"/>
      <c r="W382" s="54"/>
      <c r="X382" s="46">
        <f t="shared" si="112"/>
        <v>75737</v>
      </c>
      <c r="Y382" s="46">
        <f>54389+426</f>
        <v>54815</v>
      </c>
      <c r="Z382" s="46">
        <v>20922</v>
      </c>
      <c r="AA382" s="46">
        <f t="shared" si="113"/>
        <v>35943</v>
      </c>
      <c r="AB382" s="46">
        <v>27306</v>
      </c>
      <c r="AC382" s="46">
        <v>8637</v>
      </c>
      <c r="AD382" s="54"/>
      <c r="AE382" s="21">
        <f t="shared" si="76"/>
        <v>29344.785185185185</v>
      </c>
      <c r="AF382" s="24">
        <f t="shared" si="70"/>
        <v>8.2218875467239396</v>
      </c>
      <c r="AG382" s="24">
        <f t="shared" si="71"/>
        <v>5.4874644440950711</v>
      </c>
      <c r="AH382" s="24">
        <f t="shared" si="72"/>
        <v>5.4707762557077624</v>
      </c>
      <c r="AI382" s="23">
        <f t="shared" si="65"/>
        <v>0.18223352701192919</v>
      </c>
      <c r="AJ382" s="23">
        <f t="shared" si="103"/>
        <v>0.18278941657624573</v>
      </c>
      <c r="AK382" s="23">
        <f t="shared" si="77"/>
        <v>4.5711248237125185E-3</v>
      </c>
      <c r="AL382" s="32">
        <f t="shared" si="99"/>
        <v>0.13089596101595957</v>
      </c>
      <c r="AM382" s="43">
        <f t="shared" ref="AM382:AN550" si="114">(S382-S375)/7</f>
        <v>63829.714285714283</v>
      </c>
      <c r="AN382" s="43">
        <f t="shared" si="114"/>
        <v>43798.142857142855</v>
      </c>
      <c r="AO382" s="44">
        <f t="shared" si="86"/>
        <v>1.4573612057915046</v>
      </c>
      <c r="AP382" s="27"/>
      <c r="AQ382" s="53">
        <v>4838752</v>
      </c>
      <c r="AR382" s="53">
        <v>1948531</v>
      </c>
      <c r="AS382" s="61"/>
      <c r="AT382" s="61">
        <f t="shared" si="89"/>
        <v>1.7921303703703702E-2</v>
      </c>
      <c r="AU382" s="61">
        <f t="shared" si="89"/>
        <v>7.2167814814814817E-3</v>
      </c>
      <c r="AV382" s="29">
        <f t="shared" si="90"/>
        <v>133504</v>
      </c>
      <c r="AW382" s="45">
        <f t="shared" si="90"/>
        <v>72391</v>
      </c>
      <c r="AX382" s="29">
        <f t="shared" si="91"/>
        <v>205895</v>
      </c>
      <c r="AY382" s="29">
        <f t="shared" si="92"/>
        <v>163241.85714285713</v>
      </c>
      <c r="AZ382" s="29">
        <f t="shared" si="92"/>
        <v>93273.71428571429</v>
      </c>
      <c r="BA382" s="29">
        <f t="shared" si="93"/>
        <v>256515.57142857142</v>
      </c>
      <c r="BB382" s="45">
        <v>1434691</v>
      </c>
      <c r="BC382" s="45">
        <v>1213810</v>
      </c>
      <c r="BD382" s="61"/>
      <c r="BE382" s="61">
        <f t="shared" si="108"/>
        <v>0.97680158282746576</v>
      </c>
      <c r="BF382" s="61">
        <f t="shared" si="108"/>
        <v>0.82641595246070843</v>
      </c>
      <c r="BG382" s="45">
        <v>2542389</v>
      </c>
      <c r="BH382" s="45">
        <v>727826</v>
      </c>
      <c r="BI382" s="61">
        <f t="shared" si="109"/>
        <v>0.1467284871208317</v>
      </c>
      <c r="BJ382" s="61">
        <f t="shared" si="109"/>
        <v>4.2004904783338209E-2</v>
      </c>
      <c r="BK382" s="45">
        <v>861672</v>
      </c>
      <c r="BL382" s="45">
        <v>6895</v>
      </c>
      <c r="BM382" s="61">
        <f t="shared" si="110"/>
        <v>3.9978995150492844E-2</v>
      </c>
      <c r="BN382" s="61">
        <f t="shared" si="110"/>
        <v>3.1990730993074879E-4</v>
      </c>
      <c r="BO382" s="29"/>
      <c r="BP382" s="29"/>
      <c r="BQ382" s="29"/>
      <c r="BR382" s="29"/>
      <c r="BT382" s="27"/>
      <c r="BU382" s="27"/>
      <c r="BV382" s="30"/>
      <c r="BW382" s="30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</row>
    <row r="383" spans="1:93" ht="13">
      <c r="A383" s="18">
        <v>44274</v>
      </c>
      <c r="B383" s="19">
        <f t="shared" si="64"/>
        <v>6279</v>
      </c>
      <c r="C383" s="52"/>
      <c r="D383" s="52"/>
      <c r="E383" s="53">
        <v>1450132</v>
      </c>
      <c r="F383" s="21">
        <f t="shared" si="79"/>
        <v>131828</v>
      </c>
      <c r="G383" s="22">
        <f t="shared" si="68"/>
        <v>9.0907586343863866E-2</v>
      </c>
      <c r="H383" s="19">
        <f t="shared" si="88"/>
        <v>6007</v>
      </c>
      <c r="I383" s="53">
        <v>1278965</v>
      </c>
      <c r="J383" s="22">
        <f t="shared" si="69"/>
        <v>0.88196453840064215</v>
      </c>
      <c r="K383" s="22">
        <f t="shared" si="74"/>
        <v>0.97015938660582079</v>
      </c>
      <c r="L383" s="19">
        <f t="shared" si="82"/>
        <v>197</v>
      </c>
      <c r="M383" s="53">
        <v>39339</v>
      </c>
      <c r="N383" s="23">
        <f t="shared" ca="1" si="73"/>
        <v>2.7127875255493983E-2</v>
      </c>
      <c r="O383" s="22">
        <f t="shared" si="75"/>
        <v>2.9840613394179188E-2</v>
      </c>
      <c r="P383" s="45"/>
      <c r="Q383" s="45"/>
      <c r="R383" s="45">
        <v>59564</v>
      </c>
      <c r="S383" s="45">
        <f t="shared" si="111"/>
        <v>11944657</v>
      </c>
      <c r="T383" s="45">
        <f t="shared" si="105"/>
        <v>7969055</v>
      </c>
      <c r="U383" s="19">
        <f t="shared" si="87"/>
        <v>6518923</v>
      </c>
      <c r="V383" s="54"/>
      <c r="W383" s="54"/>
      <c r="X383" s="46">
        <f t="shared" si="112"/>
        <v>73460</v>
      </c>
      <c r="Y383" s="46">
        <v>53760</v>
      </c>
      <c r="Z383" s="46">
        <v>19700</v>
      </c>
      <c r="AA383" s="46">
        <f t="shared" si="113"/>
        <v>45963</v>
      </c>
      <c r="AB383" s="46">
        <v>27463</v>
      </c>
      <c r="AC383" s="46">
        <v>18500</v>
      </c>
      <c r="AD383" s="54"/>
      <c r="AE383" s="21">
        <f t="shared" si="76"/>
        <v>29515.018518518518</v>
      </c>
      <c r="AF383" s="24">
        <f t="shared" si="70"/>
        <v>8.2369446367641022</v>
      </c>
      <c r="AG383" s="24">
        <f t="shared" si="71"/>
        <v>5.4953997291281071</v>
      </c>
      <c r="AH383" s="24">
        <f t="shared" si="72"/>
        <v>7.3201146679407545</v>
      </c>
      <c r="AI383" s="23">
        <f t="shared" si="65"/>
        <v>0.18197038419235406</v>
      </c>
      <c r="AJ383" s="23">
        <f t="shared" si="103"/>
        <v>0.13660988186149728</v>
      </c>
      <c r="AK383" s="23">
        <f t="shared" si="77"/>
        <v>4.3487806584188281E-3</v>
      </c>
      <c r="AL383" s="32">
        <f t="shared" si="99"/>
        <v>0.13008241132814277</v>
      </c>
      <c r="AM383" s="43">
        <f t="shared" si="114"/>
        <v>66192.857142857145</v>
      </c>
      <c r="AN383" s="43">
        <f t="shared" si="114"/>
        <v>43926</v>
      </c>
      <c r="AO383" s="44">
        <f t="shared" si="86"/>
        <v>1.5069174780962789</v>
      </c>
      <c r="AP383" s="27"/>
      <c r="AQ383" s="62">
        <v>5124948</v>
      </c>
      <c r="AR383" s="62">
        <v>2221200</v>
      </c>
      <c r="AS383" s="73"/>
      <c r="AT383" s="73">
        <f t="shared" si="89"/>
        <v>1.8981288888888889E-2</v>
      </c>
      <c r="AU383" s="73">
        <f t="shared" si="89"/>
        <v>8.2266666666666668E-3</v>
      </c>
      <c r="AV383" s="63">
        <f t="shared" si="90"/>
        <v>286196</v>
      </c>
      <c r="AW383" s="64">
        <f t="shared" si="90"/>
        <v>272669</v>
      </c>
      <c r="AX383" s="29">
        <f t="shared" si="91"/>
        <v>558865</v>
      </c>
      <c r="AY383" s="63">
        <f t="shared" si="92"/>
        <v>193682</v>
      </c>
      <c r="AZ383" s="63">
        <f t="shared" si="92"/>
        <v>125976.85714285714</v>
      </c>
      <c r="BA383" s="29">
        <f t="shared" si="93"/>
        <v>319658.85714285716</v>
      </c>
      <c r="BB383" s="64">
        <v>1442440</v>
      </c>
      <c r="BC383" s="64">
        <v>1231104</v>
      </c>
      <c r="BD383" s="61"/>
      <c r="BE383" s="61">
        <f t="shared" si="108"/>
        <v>0.98207744743199044</v>
      </c>
      <c r="BF383" s="61">
        <f t="shared" si="108"/>
        <v>0.83819047852480044</v>
      </c>
      <c r="BG383" s="64">
        <v>2727680</v>
      </c>
      <c r="BH383" s="64">
        <v>982506</v>
      </c>
      <c r="BI383" s="61">
        <f t="shared" si="109"/>
        <v>0.15742215677842777</v>
      </c>
      <c r="BJ383" s="61">
        <f t="shared" si="109"/>
        <v>5.6703210628719629E-2</v>
      </c>
      <c r="BK383" s="64">
        <v>954828</v>
      </c>
      <c r="BL383" s="64">
        <v>7590</v>
      </c>
      <c r="BM383" s="61">
        <f t="shared" si="110"/>
        <v>4.4301154014003911E-2</v>
      </c>
      <c r="BN383" s="61">
        <f t="shared" si="110"/>
        <v>3.5215322441978003E-4</v>
      </c>
      <c r="BO383" s="29"/>
      <c r="BP383" s="29"/>
      <c r="BQ383" s="29"/>
      <c r="BR383" s="29"/>
      <c r="BT383" s="27"/>
      <c r="BU383" s="27"/>
      <c r="BV383" s="30"/>
      <c r="BW383" s="30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</row>
    <row r="384" spans="1:93" ht="13">
      <c r="A384" s="18">
        <v>44275</v>
      </c>
      <c r="B384" s="19">
        <f t="shared" si="64"/>
        <v>5656</v>
      </c>
      <c r="C384" s="52"/>
      <c r="D384" s="52"/>
      <c r="E384" s="53">
        <v>1455788</v>
      </c>
      <c r="F384" s="21">
        <f t="shared" si="79"/>
        <v>131616</v>
      </c>
      <c r="G384" s="22">
        <f t="shared" si="68"/>
        <v>9.0408768309671469E-2</v>
      </c>
      <c r="H384" s="19">
        <f t="shared" si="88"/>
        <v>5760</v>
      </c>
      <c r="I384" s="53">
        <v>1284725</v>
      </c>
      <c r="J384" s="22">
        <f t="shared" si="69"/>
        <v>0.88249456651655322</v>
      </c>
      <c r="K384" s="22">
        <f t="shared" si="74"/>
        <v>0.97021006334524518</v>
      </c>
      <c r="L384" s="19">
        <f t="shared" si="82"/>
        <v>108</v>
      </c>
      <c r="M384" s="53">
        <v>39447</v>
      </c>
      <c r="N384" s="23">
        <f t="shared" ca="1" si="73"/>
        <v>2.7096665173775302E-2</v>
      </c>
      <c r="O384" s="22">
        <f t="shared" si="75"/>
        <v>2.9789936654754819E-2</v>
      </c>
      <c r="P384" s="45"/>
      <c r="Q384" s="45"/>
      <c r="R384" s="45">
        <v>58236</v>
      </c>
      <c r="S384" s="45">
        <f t="shared" si="111"/>
        <v>12014357</v>
      </c>
      <c r="T384" s="45">
        <v>8012722</v>
      </c>
      <c r="U384" s="19">
        <f t="shared" si="87"/>
        <v>6556934</v>
      </c>
      <c r="V384" s="54"/>
      <c r="W384" s="54"/>
      <c r="X384" s="46">
        <v>69700</v>
      </c>
      <c r="Y384" s="46">
        <f t="shared" ref="Y384:Y385" si="115">50214+333</f>
        <v>50547</v>
      </c>
      <c r="Z384" s="46">
        <v>19153</v>
      </c>
      <c r="AA384" s="46">
        <v>43807</v>
      </c>
      <c r="AB384" s="46">
        <f t="shared" ref="AB384:AB385" si="116">AA384-AC384</f>
        <v>25816</v>
      </c>
      <c r="AC384" s="46">
        <v>17991</v>
      </c>
      <c r="AD384" s="54"/>
      <c r="AE384" s="21">
        <f t="shared" si="76"/>
        <v>29676.748148148148</v>
      </c>
      <c r="AF384" s="24">
        <f t="shared" si="70"/>
        <v>8.2528204656172459</v>
      </c>
      <c r="AG384" s="24">
        <f t="shared" si="71"/>
        <v>5.5040445449474786</v>
      </c>
      <c r="AH384" s="24">
        <f t="shared" si="72"/>
        <v>7.7452263083451198</v>
      </c>
      <c r="AI384" s="23">
        <f t="shared" si="65"/>
        <v>0.18168457610285244</v>
      </c>
      <c r="AJ384" s="23">
        <f t="shared" si="103"/>
        <v>0.1291117857876595</v>
      </c>
      <c r="AK384" s="23">
        <f t="shared" si="77"/>
        <v>3.9003345902304067E-3</v>
      </c>
      <c r="AL384" s="32">
        <f t="shared" si="99"/>
        <v>0.136371942204636</v>
      </c>
      <c r="AM384" s="43">
        <f t="shared" si="114"/>
        <v>65162.285714285717</v>
      </c>
      <c r="AN384" s="43">
        <f t="shared" si="114"/>
        <v>42999</v>
      </c>
      <c r="AO384" s="44">
        <f t="shared" si="86"/>
        <v>1.5154372360819024</v>
      </c>
      <c r="AP384" s="27"/>
      <c r="AQ384" s="53">
        <v>5533379</v>
      </c>
      <c r="AR384" s="53">
        <v>2301978</v>
      </c>
      <c r="AS384" s="61"/>
      <c r="AT384" s="61">
        <f t="shared" si="89"/>
        <v>2.0493996296296297E-2</v>
      </c>
      <c r="AU384" s="61">
        <f t="shared" si="89"/>
        <v>8.5258444444444442E-3</v>
      </c>
      <c r="AV384" s="29">
        <f t="shared" si="90"/>
        <v>408431</v>
      </c>
      <c r="AW384" s="45">
        <f t="shared" si="90"/>
        <v>80778</v>
      </c>
      <c r="AX384" s="29">
        <f t="shared" si="91"/>
        <v>489209</v>
      </c>
      <c r="AY384" s="29">
        <f t="shared" si="92"/>
        <v>221111.85714285713</v>
      </c>
      <c r="AZ384" s="29">
        <f t="shared" si="92"/>
        <v>121020.28571428571</v>
      </c>
      <c r="BA384" s="29">
        <f t="shared" si="93"/>
        <v>342132.14285714284</v>
      </c>
      <c r="BB384" s="45">
        <v>1445477</v>
      </c>
      <c r="BC384" s="45">
        <v>1235842</v>
      </c>
      <c r="BD384" s="61"/>
      <c r="BE384" s="61">
        <f t="shared" si="108"/>
        <v>0.984145172403463</v>
      </c>
      <c r="BF384" s="61">
        <f t="shared" si="108"/>
        <v>0.84141632011677847</v>
      </c>
      <c r="BG384" s="45">
        <v>3085947</v>
      </c>
      <c r="BH384" s="45">
        <v>1057750</v>
      </c>
      <c r="BI384" s="61">
        <f t="shared" si="109"/>
        <v>0.17809876248090642</v>
      </c>
      <c r="BJ384" s="61">
        <f t="shared" si="109"/>
        <v>6.1045755489053694E-2</v>
      </c>
      <c r="BK384" s="45">
        <v>1001955</v>
      </c>
      <c r="BL384" s="45">
        <v>8386</v>
      </c>
      <c r="BM384" s="61">
        <f t="shared" si="110"/>
        <v>4.6487705398355818E-2</v>
      </c>
      <c r="BN384" s="61">
        <f t="shared" si="110"/>
        <v>3.8908523583455534E-4</v>
      </c>
      <c r="BO384" s="29"/>
      <c r="BP384" s="29"/>
      <c r="BQ384" s="29"/>
      <c r="BR384" s="29"/>
      <c r="BT384" s="27"/>
      <c r="BU384" s="27"/>
      <c r="BV384" s="30"/>
      <c r="BW384" s="30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</row>
    <row r="385" spans="1:93" ht="13">
      <c r="A385" s="18">
        <v>44276</v>
      </c>
      <c r="B385" s="19">
        <f t="shared" si="64"/>
        <v>4396</v>
      </c>
      <c r="C385" s="52"/>
      <c r="D385" s="52"/>
      <c r="E385" s="53">
        <v>1460184</v>
      </c>
      <c r="F385" s="21">
        <f t="shared" si="79"/>
        <v>129844</v>
      </c>
      <c r="G385" s="22">
        <f t="shared" si="68"/>
        <v>8.8923039836075454E-2</v>
      </c>
      <c r="H385" s="19">
        <f t="shared" si="88"/>
        <v>6065</v>
      </c>
      <c r="I385" s="53">
        <v>1290790</v>
      </c>
      <c r="J385" s="22">
        <f t="shared" si="69"/>
        <v>0.88399133259917928</v>
      </c>
      <c r="K385" s="22">
        <f t="shared" si="74"/>
        <v>0.97027075785137629</v>
      </c>
      <c r="L385" s="19">
        <f t="shared" si="82"/>
        <v>103</v>
      </c>
      <c r="M385" s="53">
        <v>39550</v>
      </c>
      <c r="N385" s="23">
        <f t="shared" ca="1" si="73"/>
        <v>2.7085627564745265E-2</v>
      </c>
      <c r="O385" s="22">
        <f t="shared" si="75"/>
        <v>2.9729242148623661E-2</v>
      </c>
      <c r="P385" s="45"/>
      <c r="Q385" s="45"/>
      <c r="R385" s="45">
        <v>59992</v>
      </c>
      <c r="S385" s="45">
        <v>12055712</v>
      </c>
      <c r="T385" s="45">
        <v>8039026</v>
      </c>
      <c r="U385" s="19">
        <f t="shared" si="87"/>
        <v>6578842</v>
      </c>
      <c r="V385" s="54"/>
      <c r="W385" s="54"/>
      <c r="X385" s="46">
        <f t="shared" ref="X385:X391" si="117">S385-S384</f>
        <v>41355</v>
      </c>
      <c r="Y385" s="46">
        <f t="shared" si="115"/>
        <v>50547</v>
      </c>
      <c r="Z385" s="46">
        <v>11140</v>
      </c>
      <c r="AA385" s="46">
        <v>26304</v>
      </c>
      <c r="AB385" s="46">
        <f t="shared" si="116"/>
        <v>15896</v>
      </c>
      <c r="AC385" s="46">
        <v>10408</v>
      </c>
      <c r="AD385" s="54"/>
      <c r="AE385" s="21">
        <f t="shared" si="76"/>
        <v>29774.170370370372</v>
      </c>
      <c r="AF385" s="24">
        <f t="shared" si="70"/>
        <v>8.2562964667466563</v>
      </c>
      <c r="AG385" s="24">
        <f t="shared" si="71"/>
        <v>5.5054883494134987</v>
      </c>
      <c r="AH385" s="24">
        <f t="shared" si="72"/>
        <v>5.9836214740673341</v>
      </c>
      <c r="AI385" s="23">
        <f t="shared" si="65"/>
        <v>0.18163692964794492</v>
      </c>
      <c r="AJ385" s="23">
        <f t="shared" si="103"/>
        <v>0.16712287104622872</v>
      </c>
      <c r="AK385" s="23">
        <f t="shared" si="77"/>
        <v>3.0196704465210592E-3</v>
      </c>
      <c r="AL385" s="32">
        <f t="shared" si="99"/>
        <v>0.13612861177492938</v>
      </c>
      <c r="AM385" s="43">
        <f t="shared" si="114"/>
        <v>65666.571428571435</v>
      </c>
      <c r="AN385" s="43">
        <f t="shared" si="114"/>
        <v>42742.142857142855</v>
      </c>
      <c r="AO385" s="44">
        <f t="shared" si="86"/>
        <v>1.5363425190928994</v>
      </c>
      <c r="AP385" s="27"/>
      <c r="AQ385" s="53">
        <v>5567280</v>
      </c>
      <c r="AR385" s="53">
        <v>2312601</v>
      </c>
      <c r="AS385" s="61"/>
      <c r="AT385" s="61">
        <f t="shared" si="89"/>
        <v>2.0619555555555554E-2</v>
      </c>
      <c r="AU385" s="61">
        <f t="shared" si="89"/>
        <v>8.5651888888888892E-3</v>
      </c>
      <c r="AV385" s="29">
        <f t="shared" si="90"/>
        <v>33901</v>
      </c>
      <c r="AW385" s="45">
        <f t="shared" si="90"/>
        <v>10623</v>
      </c>
      <c r="AX385" s="29">
        <f t="shared" si="91"/>
        <v>44524</v>
      </c>
      <c r="AY385" s="29">
        <f t="shared" si="92"/>
        <v>221022.28571428571</v>
      </c>
      <c r="AZ385" s="29">
        <f t="shared" si="92"/>
        <v>121768.42857142857</v>
      </c>
      <c r="BA385" s="29">
        <f t="shared" si="93"/>
        <v>342790.71428571426</v>
      </c>
      <c r="BB385" s="45">
        <v>1446141</v>
      </c>
      <c r="BC385" s="45">
        <v>1236796</v>
      </c>
      <c r="BD385" s="61"/>
      <c r="BE385" s="61">
        <f t="shared" si="108"/>
        <v>0.98459725320065039</v>
      </c>
      <c r="BF385" s="61">
        <f t="shared" si="108"/>
        <v>0.84206584584044819</v>
      </c>
      <c r="BG385" s="45">
        <v>3109656</v>
      </c>
      <c r="BH385" s="45">
        <v>1067271</v>
      </c>
      <c r="BI385" s="61">
        <f t="shared" si="109"/>
        <v>0.17946707618158236</v>
      </c>
      <c r="BJ385" s="61">
        <f t="shared" si="109"/>
        <v>6.159523942950397E-2</v>
      </c>
      <c r="BK385" s="45">
        <v>1011843</v>
      </c>
      <c r="BL385" s="45">
        <v>8534</v>
      </c>
      <c r="BM385" s="61">
        <f t="shared" si="110"/>
        <v>4.6946478927086095E-2</v>
      </c>
      <c r="BN385" s="61">
        <f t="shared" si="110"/>
        <v>3.9595199172574473E-4</v>
      </c>
      <c r="BO385" s="29"/>
      <c r="BP385" s="29"/>
      <c r="BQ385" s="29"/>
      <c r="BR385" s="29"/>
      <c r="BT385" s="27"/>
      <c r="BU385" s="27"/>
      <c r="BV385" s="30"/>
      <c r="BW385" s="30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</row>
    <row r="386" spans="1:93" ht="13">
      <c r="A386" s="18">
        <v>44277</v>
      </c>
      <c r="B386" s="19">
        <f t="shared" si="64"/>
        <v>5744</v>
      </c>
      <c r="C386" s="52"/>
      <c r="D386" s="52"/>
      <c r="E386" s="53">
        <v>1465928</v>
      </c>
      <c r="F386" s="21">
        <f t="shared" si="79"/>
        <v>128250</v>
      </c>
      <c r="G386" s="22">
        <f t="shared" si="68"/>
        <v>8.7487243575400706E-2</v>
      </c>
      <c r="H386" s="19">
        <f t="shared" si="88"/>
        <v>7177</v>
      </c>
      <c r="I386" s="53">
        <v>1297967</v>
      </c>
      <c r="J386" s="22">
        <f t="shared" si="69"/>
        <v>0.88542343143728752</v>
      </c>
      <c r="K386" s="22">
        <f t="shared" si="74"/>
        <v>0.97031348351396973</v>
      </c>
      <c r="L386" s="19">
        <f t="shared" si="82"/>
        <v>161</v>
      </c>
      <c r="M386" s="53">
        <v>39711</v>
      </c>
      <c r="N386" s="23">
        <f t="shared" ca="1" si="73"/>
        <v>2.7089324987311793E-2</v>
      </c>
      <c r="O386" s="22">
        <f t="shared" si="75"/>
        <v>2.9686516486030271E-2</v>
      </c>
      <c r="P386" s="45"/>
      <c r="Q386" s="45"/>
      <c r="R386" s="45">
        <v>41674</v>
      </c>
      <c r="S386" s="45">
        <v>12099467</v>
      </c>
      <c r="T386" s="45">
        <v>8076608</v>
      </c>
      <c r="U386" s="19">
        <f t="shared" si="87"/>
        <v>6610680</v>
      </c>
      <c r="V386" s="54"/>
      <c r="W386" s="54"/>
      <c r="X386" s="46">
        <f t="shared" si="117"/>
        <v>43755</v>
      </c>
      <c r="Y386" s="46">
        <f>33801+312</f>
        <v>34113</v>
      </c>
      <c r="Z386" s="46">
        <v>9642</v>
      </c>
      <c r="AA386" s="46">
        <f t="shared" ref="AA386:AA388" si="118">T386-T385</f>
        <v>37582</v>
      </c>
      <c r="AB386" s="46">
        <f>28394+296</f>
        <v>28690</v>
      </c>
      <c r="AC386" s="46">
        <v>8892</v>
      </c>
      <c r="AD386" s="54"/>
      <c r="AE386" s="21">
        <f t="shared" si="76"/>
        <v>29913.362962962961</v>
      </c>
      <c r="AF386" s="24">
        <f t="shared" si="70"/>
        <v>8.2537935014543695</v>
      </c>
      <c r="AG386" s="24">
        <f t="shared" si="71"/>
        <v>5.5095529930528651</v>
      </c>
      <c r="AH386" s="24">
        <f t="shared" si="72"/>
        <v>6.5428272980501392</v>
      </c>
      <c r="AI386" s="23">
        <f t="shared" si="65"/>
        <v>0.18150292796183745</v>
      </c>
      <c r="AJ386" s="23">
        <f t="shared" si="103"/>
        <v>0.15283912511308606</v>
      </c>
      <c r="AK386" s="23">
        <f t="shared" si="77"/>
        <v>3.9337508149657847E-3</v>
      </c>
      <c r="AL386" s="32">
        <f t="shared" si="99"/>
        <v>0.13846075692151386</v>
      </c>
      <c r="AM386" s="43">
        <f t="shared" si="114"/>
        <v>65087.571428571428</v>
      </c>
      <c r="AN386" s="43">
        <f t="shared" si="114"/>
        <v>42182.142857142855</v>
      </c>
      <c r="AO386" s="44">
        <f t="shared" si="86"/>
        <v>1.5430124460248922</v>
      </c>
      <c r="AP386" s="27"/>
      <c r="AQ386" s="53">
        <v>5732210</v>
      </c>
      <c r="AR386" s="53">
        <v>2494422</v>
      </c>
      <c r="AS386" s="61"/>
      <c r="AT386" s="61">
        <f t="shared" si="89"/>
        <v>2.1230407407407406E-2</v>
      </c>
      <c r="AU386" s="61">
        <f t="shared" si="89"/>
        <v>9.2385999999999996E-3</v>
      </c>
      <c r="AV386" s="29">
        <f t="shared" si="90"/>
        <v>164930</v>
      </c>
      <c r="AW386" s="45">
        <f t="shared" si="90"/>
        <v>181821</v>
      </c>
      <c r="AX386" s="29">
        <f t="shared" si="91"/>
        <v>346751</v>
      </c>
      <c r="AY386" s="29">
        <f t="shared" si="92"/>
        <v>223621.14285714287</v>
      </c>
      <c r="AZ386" s="29">
        <f t="shared" si="92"/>
        <v>131662.28571428571</v>
      </c>
      <c r="BA386" s="29">
        <f t="shared" si="93"/>
        <v>355283.42857142858</v>
      </c>
      <c r="BB386" s="45">
        <v>1449757</v>
      </c>
      <c r="BC386" s="45">
        <v>1245055</v>
      </c>
      <c r="BD386" s="61"/>
      <c r="BE386" s="61">
        <f t="shared" si="108"/>
        <v>0.98705918718051366</v>
      </c>
      <c r="BF386" s="61">
        <f t="shared" si="108"/>
        <v>0.84768894117775218</v>
      </c>
      <c r="BG386" s="45">
        <v>3221959</v>
      </c>
      <c r="BH386" s="45">
        <v>1237961</v>
      </c>
      <c r="BI386" s="61">
        <f t="shared" si="109"/>
        <v>0.18594840114370687</v>
      </c>
      <c r="BJ386" s="61">
        <f t="shared" si="109"/>
        <v>7.1446243924353017E-2</v>
      </c>
      <c r="BK386" s="45">
        <f t="shared" ref="BK386:BL386" si="119">AQ386-BB386-BG386</f>
        <v>1060494</v>
      </c>
      <c r="BL386" s="45">
        <f t="shared" si="119"/>
        <v>11406</v>
      </c>
      <c r="BM386" s="61">
        <f t="shared" si="110"/>
        <v>4.9203739338317544E-2</v>
      </c>
      <c r="BN386" s="61">
        <f t="shared" si="110"/>
        <v>5.2920417361423065E-4</v>
      </c>
      <c r="BO386" s="29"/>
      <c r="BP386" s="29"/>
      <c r="BQ386" s="29"/>
      <c r="BR386" s="29"/>
      <c r="BT386" s="27"/>
      <c r="BU386" s="27"/>
      <c r="BV386" s="30"/>
      <c r="BW386" s="30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</row>
    <row r="387" spans="1:93" ht="13">
      <c r="A387" s="18">
        <v>44278</v>
      </c>
      <c r="B387" s="19">
        <f t="shared" si="64"/>
        <v>5297</v>
      </c>
      <c r="C387" s="52"/>
      <c r="D387" s="52"/>
      <c r="E387" s="53">
        <v>1471225</v>
      </c>
      <c r="F387" s="21">
        <f t="shared" si="79"/>
        <v>126439</v>
      </c>
      <c r="G387" s="22">
        <f t="shared" si="68"/>
        <v>8.5941307413889792E-2</v>
      </c>
      <c r="H387" s="19">
        <f t="shared" si="88"/>
        <v>6954</v>
      </c>
      <c r="I387" s="53">
        <v>1304921</v>
      </c>
      <c r="J387" s="22">
        <f t="shared" si="69"/>
        <v>0.88696222535642066</v>
      </c>
      <c r="K387" s="22">
        <f t="shared" si="74"/>
        <v>0.97035587818433566</v>
      </c>
      <c r="L387" s="19">
        <f t="shared" si="82"/>
        <v>154</v>
      </c>
      <c r="M387" s="53">
        <v>39865</v>
      </c>
      <c r="N387" s="23">
        <f t="shared" ca="1" si="73"/>
        <v>2.7096467229689544E-2</v>
      </c>
      <c r="O387" s="22">
        <f t="shared" si="75"/>
        <v>2.9644121815664351E-2</v>
      </c>
      <c r="P387" s="45"/>
      <c r="Q387" s="45"/>
      <c r="R387" s="45">
        <v>44848</v>
      </c>
      <c r="S387" s="45">
        <v>12176869</v>
      </c>
      <c r="T387" s="45">
        <v>8126733</v>
      </c>
      <c r="U387" s="19">
        <f t="shared" si="87"/>
        <v>6655508</v>
      </c>
      <c r="V387" s="54"/>
      <c r="W387" s="54"/>
      <c r="X387" s="46">
        <f t="shared" si="117"/>
        <v>77402</v>
      </c>
      <c r="Y387" s="46">
        <f t="shared" ref="Y387:Y432" si="120">X387-Z387</f>
        <v>51876</v>
      </c>
      <c r="Z387" s="46">
        <v>25526</v>
      </c>
      <c r="AA387" s="46">
        <f t="shared" si="118"/>
        <v>50125</v>
      </c>
      <c r="AB387" s="46">
        <f t="shared" ref="AB387:AB392" si="121">AA387-AC387</f>
        <v>26858</v>
      </c>
      <c r="AC387" s="46">
        <v>23267</v>
      </c>
      <c r="AD387" s="54"/>
      <c r="AE387" s="21">
        <f t="shared" si="76"/>
        <v>30099.011111111111</v>
      </c>
      <c r="AF387" s="24">
        <f t="shared" si="70"/>
        <v>8.2766871144794312</v>
      </c>
      <c r="AG387" s="24">
        <f t="shared" si="71"/>
        <v>5.5237866403847136</v>
      </c>
      <c r="AH387" s="24">
        <f t="shared" si="72"/>
        <v>9.4629035303001707</v>
      </c>
      <c r="AI387" s="23">
        <f t="shared" si="65"/>
        <v>0.18103523273128327</v>
      </c>
      <c r="AJ387" s="23">
        <f t="shared" si="103"/>
        <v>0.10567581047381547</v>
      </c>
      <c r="AK387" s="23">
        <f t="shared" si="77"/>
        <v>3.6134107541434504E-3</v>
      </c>
      <c r="AL387" s="32">
        <f t="shared" si="99"/>
        <v>0.13664794057706747</v>
      </c>
      <c r="AM387" s="43">
        <f t="shared" si="114"/>
        <v>65341.285714285717</v>
      </c>
      <c r="AN387" s="43">
        <f t="shared" si="114"/>
        <v>42619.428571428572</v>
      </c>
      <c r="AO387" s="44">
        <f t="shared" si="86"/>
        <v>1.5331337820444064</v>
      </c>
      <c r="AP387" s="27"/>
      <c r="AQ387" s="53">
        <v>5978251</v>
      </c>
      <c r="AR387" s="53">
        <v>2709545</v>
      </c>
      <c r="AS387" s="61"/>
      <c r="AT387" s="61">
        <f t="shared" si="89"/>
        <v>2.2141670370370372E-2</v>
      </c>
      <c r="AU387" s="61">
        <f t="shared" si="89"/>
        <v>1.0035351851851853E-2</v>
      </c>
      <c r="AV387" s="29">
        <f t="shared" si="90"/>
        <v>246041</v>
      </c>
      <c r="AW387" s="45">
        <f t="shared" si="90"/>
        <v>215123</v>
      </c>
      <c r="AX387" s="29">
        <f t="shared" si="91"/>
        <v>461164</v>
      </c>
      <c r="AY387" s="29">
        <f t="shared" si="92"/>
        <v>215614.28571428571</v>
      </c>
      <c r="AZ387" s="29">
        <f t="shared" si="92"/>
        <v>141828</v>
      </c>
      <c r="BA387" s="29">
        <f t="shared" si="93"/>
        <v>357442.28571428568</v>
      </c>
      <c r="BB387" s="45">
        <v>1453841</v>
      </c>
      <c r="BC387" s="45">
        <v>1254761</v>
      </c>
      <c r="BD387" s="61"/>
      <c r="BE387" s="61">
        <f t="shared" si="108"/>
        <v>0.98983975642104516</v>
      </c>
      <c r="BF387" s="61">
        <f t="shared" si="108"/>
        <v>0.85429721861374597</v>
      </c>
      <c r="BG387" s="45">
        <v>3399373</v>
      </c>
      <c r="BH387" s="45">
        <v>1432498</v>
      </c>
      <c r="BI387" s="61">
        <f t="shared" si="109"/>
        <v>0.19618746676822588</v>
      </c>
      <c r="BJ387" s="61">
        <f t="shared" si="109"/>
        <v>8.2673526491664789E-2</v>
      </c>
      <c r="BK387" s="45">
        <v>1125037</v>
      </c>
      <c r="BL387" s="45">
        <v>22286</v>
      </c>
      <c r="BM387" s="61">
        <f t="shared" si="110"/>
        <v>5.2198340861865089E-2</v>
      </c>
      <c r="BN387" s="61">
        <f t="shared" si="110"/>
        <v>1.0340035256151802E-3</v>
      </c>
      <c r="BO387" s="29"/>
      <c r="BP387" s="29"/>
      <c r="BQ387" s="29"/>
      <c r="BR387" s="29"/>
      <c r="BT387" s="27"/>
      <c r="BU387" s="27"/>
      <c r="BV387" s="30"/>
      <c r="BW387" s="30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</row>
    <row r="388" spans="1:93" ht="13">
      <c r="A388" s="18">
        <v>44279</v>
      </c>
      <c r="B388" s="19">
        <f t="shared" si="64"/>
        <v>5227</v>
      </c>
      <c r="C388" s="52"/>
      <c r="D388" s="52"/>
      <c r="E388" s="53">
        <v>1476452</v>
      </c>
      <c r="F388" s="21">
        <f t="shared" si="79"/>
        <v>123926</v>
      </c>
      <c r="G388" s="22">
        <f t="shared" si="68"/>
        <v>8.3935000934673126E-2</v>
      </c>
      <c r="H388" s="19">
        <f t="shared" si="88"/>
        <v>7622</v>
      </c>
      <c r="I388" s="53">
        <v>1312543</v>
      </c>
      <c r="J388" s="22">
        <f t="shared" si="69"/>
        <v>0.88898453861012749</v>
      </c>
      <c r="K388" s="22">
        <f t="shared" si="74"/>
        <v>0.97043827623276746</v>
      </c>
      <c r="L388" s="19">
        <f t="shared" si="82"/>
        <v>118</v>
      </c>
      <c r="M388" s="53">
        <v>39983</v>
      </c>
      <c r="N388" s="23">
        <f t="shared" ca="1" si="73"/>
        <v>2.7080460455199358E-2</v>
      </c>
      <c r="O388" s="22">
        <f t="shared" si="75"/>
        <v>2.9561723767232571E-2</v>
      </c>
      <c r="P388" s="45"/>
      <c r="Q388" s="45"/>
      <c r="R388" s="45">
        <v>46685</v>
      </c>
      <c r="S388" s="45">
        <v>12249147</v>
      </c>
      <c r="T388" s="45">
        <v>8176251</v>
      </c>
      <c r="U388" s="19">
        <f t="shared" si="87"/>
        <v>6699799</v>
      </c>
      <c r="V388" s="54"/>
      <c r="W388" s="54"/>
      <c r="X388" s="46">
        <f t="shared" si="117"/>
        <v>72278</v>
      </c>
      <c r="Y388" s="46">
        <f t="shared" si="120"/>
        <v>49919</v>
      </c>
      <c r="Z388" s="46">
        <v>22359</v>
      </c>
      <c r="AA388" s="46">
        <f t="shared" si="118"/>
        <v>49518</v>
      </c>
      <c r="AB388" s="46">
        <f t="shared" si="121"/>
        <v>28974</v>
      </c>
      <c r="AC388" s="46">
        <v>20544</v>
      </c>
      <c r="AD388" s="54"/>
      <c r="AE388" s="21">
        <f t="shared" si="76"/>
        <v>30282.411111111112</v>
      </c>
      <c r="AF388" s="24">
        <f t="shared" si="70"/>
        <v>8.2963394678594362</v>
      </c>
      <c r="AG388" s="24">
        <f t="shared" si="71"/>
        <v>5.5377695990116846</v>
      </c>
      <c r="AH388" s="24">
        <f t="shared" si="72"/>
        <v>9.4735029653721057</v>
      </c>
      <c r="AI388" s="23">
        <f t="shared" si="65"/>
        <v>0.18057811581371463</v>
      </c>
      <c r="AJ388" s="23">
        <f t="shared" si="103"/>
        <v>0.10555757502322388</v>
      </c>
      <c r="AK388" s="23">
        <f t="shared" si="77"/>
        <v>3.5528216282349743E-3</v>
      </c>
      <c r="AL388" s="32">
        <f t="shared" si="99"/>
        <v>0.13548505371806491</v>
      </c>
      <c r="AM388" s="43">
        <f t="shared" si="114"/>
        <v>64812.428571428572</v>
      </c>
      <c r="AN388" s="43">
        <f t="shared" si="114"/>
        <v>41300.285714285717</v>
      </c>
      <c r="AO388" s="44">
        <f t="shared" si="86"/>
        <v>1.5692973414227505</v>
      </c>
      <c r="AP388" s="27"/>
      <c r="AQ388" s="53">
        <v>6389837</v>
      </c>
      <c r="AR388" s="53">
        <v>2941016</v>
      </c>
      <c r="AS388" s="61"/>
      <c r="AT388" s="61">
        <f t="shared" si="89"/>
        <v>2.3666062962962964E-2</v>
      </c>
      <c r="AU388" s="61">
        <f t="shared" si="89"/>
        <v>1.0892651851851853E-2</v>
      </c>
      <c r="AV388" s="29">
        <f t="shared" si="90"/>
        <v>411586</v>
      </c>
      <c r="AW388" s="45">
        <f t="shared" si="90"/>
        <v>231471</v>
      </c>
      <c r="AX388" s="29">
        <f t="shared" si="91"/>
        <v>643057</v>
      </c>
      <c r="AY388" s="29">
        <f t="shared" si="92"/>
        <v>240655.57142857142</v>
      </c>
      <c r="AZ388" s="29">
        <f t="shared" si="92"/>
        <v>152125.14285714287</v>
      </c>
      <c r="BA388" s="29">
        <f t="shared" si="93"/>
        <v>392780.71428571432</v>
      </c>
      <c r="BB388" s="45">
        <v>1458033</v>
      </c>
      <c r="BC388" s="45">
        <v>1263152</v>
      </c>
      <c r="BD388" s="61"/>
      <c r="BE388" s="61">
        <f t="shared" si="108"/>
        <v>0.99269385687557699</v>
      </c>
      <c r="BF388" s="61">
        <f t="shared" si="108"/>
        <v>0.86001018543482821</v>
      </c>
      <c r="BG388" s="45">
        <v>3706240</v>
      </c>
      <c r="BH388" s="45">
        <v>1638960</v>
      </c>
      <c r="BI388" s="61">
        <f t="shared" si="109"/>
        <v>0.2138976325443161</v>
      </c>
      <c r="BJ388" s="61">
        <f t="shared" si="109"/>
        <v>9.4589034664466498E-2</v>
      </c>
      <c r="BK388" s="45">
        <v>1225564</v>
      </c>
      <c r="BL388" s="45">
        <v>38904</v>
      </c>
      <c r="BM388" s="61">
        <f t="shared" si="110"/>
        <v>5.6862492006956949E-2</v>
      </c>
      <c r="BN388" s="61">
        <f t="shared" si="110"/>
        <v>1.8050288593975128E-3</v>
      </c>
      <c r="BO388" s="29"/>
      <c r="BP388" s="29"/>
      <c r="BQ388" s="29"/>
      <c r="BR388" s="29"/>
      <c r="BT388" s="27"/>
      <c r="BU388" s="27"/>
      <c r="BV388" s="30"/>
      <c r="BW388" s="30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</row>
    <row r="389" spans="1:93" ht="13">
      <c r="A389" s="18">
        <v>44280</v>
      </c>
      <c r="B389" s="19">
        <f t="shared" si="64"/>
        <v>6107</v>
      </c>
      <c r="C389" s="52"/>
      <c r="D389" s="52"/>
      <c r="E389" s="53">
        <v>1482559</v>
      </c>
      <c r="F389" s="21">
        <f t="shared" si="79"/>
        <v>125279</v>
      </c>
      <c r="G389" s="22">
        <f t="shared" si="68"/>
        <v>8.4501864681270689E-2</v>
      </c>
      <c r="H389" s="19">
        <f t="shared" si="88"/>
        <v>4656</v>
      </c>
      <c r="I389" s="53">
        <v>1317199</v>
      </c>
      <c r="J389" s="22">
        <f t="shared" si="69"/>
        <v>0.88846312355865775</v>
      </c>
      <c r="K389" s="22">
        <f t="shared" si="74"/>
        <v>0.97046961570199219</v>
      </c>
      <c r="L389" s="19">
        <f t="shared" si="82"/>
        <v>98</v>
      </c>
      <c r="M389" s="53">
        <v>40081</v>
      </c>
      <c r="N389" s="23">
        <f t="shared" ca="1" si="73"/>
        <v>2.7035011760071608E-2</v>
      </c>
      <c r="O389" s="22">
        <f t="shared" si="75"/>
        <v>2.9530384298007781E-2</v>
      </c>
      <c r="P389" s="45"/>
      <c r="Q389" s="45"/>
      <c r="R389" s="45">
        <v>48914</v>
      </c>
      <c r="S389" s="45">
        <v>12330238</v>
      </c>
      <c r="T389" s="45">
        <v>8229683</v>
      </c>
      <c r="U389" s="19">
        <f t="shared" si="87"/>
        <v>6747124</v>
      </c>
      <c r="V389" s="54"/>
      <c r="W389" s="54"/>
      <c r="X389" s="46">
        <f t="shared" si="117"/>
        <v>81091</v>
      </c>
      <c r="Y389" s="46">
        <f t="shared" si="120"/>
        <v>55783</v>
      </c>
      <c r="Z389" s="46">
        <v>25308</v>
      </c>
      <c r="AA389" s="46">
        <v>53162</v>
      </c>
      <c r="AB389" s="46">
        <f t="shared" si="121"/>
        <v>29776</v>
      </c>
      <c r="AC389" s="46">
        <v>23386</v>
      </c>
      <c r="AD389" s="54"/>
      <c r="AE389" s="21">
        <f t="shared" si="76"/>
        <v>30480.307407407407</v>
      </c>
      <c r="AF389" s="24">
        <f t="shared" si="70"/>
        <v>8.3168615886450379</v>
      </c>
      <c r="AG389" s="24">
        <f t="shared" si="71"/>
        <v>5.5509986449105906</v>
      </c>
      <c r="AH389" s="24">
        <f t="shared" si="72"/>
        <v>8.7050925167840187</v>
      </c>
      <c r="AI389" s="23">
        <f t="shared" si="65"/>
        <v>0.180147765108328</v>
      </c>
      <c r="AJ389" s="23">
        <f t="shared" si="103"/>
        <v>0.11487528685903464</v>
      </c>
      <c r="AK389" s="23">
        <f t="shared" si="77"/>
        <v>4.1362672135633258E-3</v>
      </c>
      <c r="AL389" s="32">
        <f t="shared" si="99"/>
        <v>0.12624636731019501</v>
      </c>
      <c r="AM389" s="43">
        <f t="shared" si="114"/>
        <v>65577.28571428571</v>
      </c>
      <c r="AN389" s="43">
        <f t="shared" si="114"/>
        <v>43798.714285714283</v>
      </c>
      <c r="AO389" s="44">
        <f t="shared" si="86"/>
        <v>1.4972422543388424</v>
      </c>
      <c r="AP389" s="27"/>
      <c r="AQ389" s="53">
        <v>6730456</v>
      </c>
      <c r="AR389" s="53">
        <v>3015190</v>
      </c>
      <c r="AS389" s="61"/>
      <c r="AT389" s="61">
        <f t="shared" si="89"/>
        <v>2.4927614814814814E-2</v>
      </c>
      <c r="AU389" s="61">
        <f t="shared" si="89"/>
        <v>1.1167370370370371E-2</v>
      </c>
      <c r="AV389" s="29">
        <f t="shared" si="90"/>
        <v>340619</v>
      </c>
      <c r="AW389" s="45">
        <f t="shared" si="90"/>
        <v>74174</v>
      </c>
      <c r="AX389" s="29">
        <f t="shared" si="91"/>
        <v>414793</v>
      </c>
      <c r="AY389" s="29">
        <f t="shared" si="92"/>
        <v>270243.42857142858</v>
      </c>
      <c r="AZ389" s="29">
        <f t="shared" si="92"/>
        <v>152379.85714285713</v>
      </c>
      <c r="BA389" s="29">
        <f t="shared" si="93"/>
        <v>422623.28571428568</v>
      </c>
      <c r="BB389" s="45">
        <v>1461489</v>
      </c>
      <c r="BC389" s="45">
        <v>1266029</v>
      </c>
      <c r="BD389" s="61"/>
      <c r="BE389" s="61">
        <f t="shared" ref="BE389:BF404" si="122">BB389/1468764</f>
        <v>0.99504685572358798</v>
      </c>
      <c r="BF389" s="61">
        <f t="shared" si="122"/>
        <v>0.86196897527444849</v>
      </c>
      <c r="BG389" s="45">
        <v>3967185</v>
      </c>
      <c r="BH389" s="45">
        <v>1691934</v>
      </c>
      <c r="BI389" s="61">
        <f t="shared" ref="BI389:BJ404" si="123">BG389/17327167</f>
        <v>0.2289575093262505</v>
      </c>
      <c r="BJ389" s="61">
        <f t="shared" si="123"/>
        <v>9.7646314599495687E-2</v>
      </c>
      <c r="BK389" s="45">
        <v>1301782</v>
      </c>
      <c r="BL389" s="45">
        <v>57227</v>
      </c>
      <c r="BM389" s="61">
        <f t="shared" ref="BM389:BN404" si="124">BK389/21553118</f>
        <v>6.0398778496920956E-2</v>
      </c>
      <c r="BN389" s="61">
        <f t="shared" si="124"/>
        <v>2.6551610769263174E-3</v>
      </c>
      <c r="BO389" s="29"/>
      <c r="BP389" s="29"/>
      <c r="BQ389" s="29"/>
      <c r="BR389" s="29"/>
      <c r="BT389" s="27"/>
      <c r="BU389" s="27"/>
      <c r="BV389" s="30"/>
      <c r="BW389" s="30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</row>
    <row r="390" spans="1:93" ht="13">
      <c r="A390" s="18">
        <v>44281</v>
      </c>
      <c r="B390" s="19">
        <f t="shared" si="64"/>
        <v>4982</v>
      </c>
      <c r="C390" s="52"/>
      <c r="D390" s="52"/>
      <c r="E390" s="53">
        <v>1487541</v>
      </c>
      <c r="F390" s="21">
        <f t="shared" si="79"/>
        <v>124497</v>
      </c>
      <c r="G390" s="22">
        <f t="shared" si="68"/>
        <v>8.3693155348323167E-2</v>
      </c>
      <c r="H390" s="19">
        <f t="shared" si="88"/>
        <v>5679</v>
      </c>
      <c r="I390" s="53">
        <v>1322878</v>
      </c>
      <c r="J390" s="22">
        <f t="shared" si="69"/>
        <v>0.88930523595652156</v>
      </c>
      <c r="K390" s="22">
        <f t="shared" si="74"/>
        <v>0.97053213249168768</v>
      </c>
      <c r="L390" s="19">
        <f t="shared" si="82"/>
        <v>85</v>
      </c>
      <c r="M390" s="53">
        <v>40166</v>
      </c>
      <c r="N390" s="23">
        <f t="shared" ca="1" si="73"/>
        <v>2.7001608695155294E-2</v>
      </c>
      <c r="O390" s="22">
        <f t="shared" si="75"/>
        <v>2.9467867508312276E-2</v>
      </c>
      <c r="P390" s="45"/>
      <c r="Q390" s="45"/>
      <c r="R390" s="45">
        <v>52528</v>
      </c>
      <c r="S390" s="45">
        <v>12401797</v>
      </c>
      <c r="T390" s="45">
        <v>8281302</v>
      </c>
      <c r="U390" s="19">
        <f t="shared" si="87"/>
        <v>6793761</v>
      </c>
      <c r="V390" s="54"/>
      <c r="W390" s="54"/>
      <c r="X390" s="46">
        <f t="shared" si="117"/>
        <v>71559</v>
      </c>
      <c r="Y390" s="46">
        <f t="shared" si="120"/>
        <v>49643</v>
      </c>
      <c r="Z390" s="46">
        <v>21916</v>
      </c>
      <c r="AA390" s="46">
        <f t="shared" ref="AA390:AA391" si="125">T390-T389</f>
        <v>51619</v>
      </c>
      <c r="AB390" s="46">
        <f t="shared" si="121"/>
        <v>31667</v>
      </c>
      <c r="AC390" s="46">
        <v>19952</v>
      </c>
      <c r="AD390" s="54"/>
      <c r="AE390" s="21">
        <f t="shared" si="76"/>
        <v>30671.488888888889</v>
      </c>
      <c r="AF390" s="24">
        <f t="shared" si="70"/>
        <v>8.3371127249601855</v>
      </c>
      <c r="AG390" s="24">
        <f t="shared" si="71"/>
        <v>5.5671084023902537</v>
      </c>
      <c r="AH390" s="24">
        <f t="shared" si="72"/>
        <v>10.36109995985548</v>
      </c>
      <c r="AI390" s="23">
        <f t="shared" si="65"/>
        <v>0.17962646453420006</v>
      </c>
      <c r="AJ390" s="23">
        <f t="shared" si="103"/>
        <v>9.6514849183440207E-2</v>
      </c>
      <c r="AK390" s="23">
        <f t="shared" si="77"/>
        <v>3.3604058927840311E-3</v>
      </c>
      <c r="AL390" s="32">
        <f t="shared" si="99"/>
        <v>0.11980579477144697</v>
      </c>
      <c r="AM390" s="43">
        <f t="shared" si="114"/>
        <v>65305.714285714283</v>
      </c>
      <c r="AN390" s="43">
        <f t="shared" si="114"/>
        <v>44606.714285714283</v>
      </c>
      <c r="AO390" s="44">
        <f t="shared" si="86"/>
        <v>1.4640332813445767</v>
      </c>
      <c r="AP390" s="27"/>
      <c r="AQ390" s="53">
        <v>6990082</v>
      </c>
      <c r="AR390" s="53">
        <v>3152612</v>
      </c>
      <c r="AS390" s="61"/>
      <c r="AT390" s="61">
        <f t="shared" si="89"/>
        <v>2.5889192592592591E-2</v>
      </c>
      <c r="AU390" s="61">
        <f t="shared" si="89"/>
        <v>1.167634074074074E-2</v>
      </c>
      <c r="AV390" s="29">
        <f t="shared" si="90"/>
        <v>259626</v>
      </c>
      <c r="AW390" s="45">
        <f t="shared" si="90"/>
        <v>137422</v>
      </c>
      <c r="AX390" s="29">
        <f t="shared" si="91"/>
        <v>397048</v>
      </c>
      <c r="AY390" s="29">
        <f t="shared" si="92"/>
        <v>266447.71428571426</v>
      </c>
      <c r="AZ390" s="29">
        <f t="shared" si="92"/>
        <v>133058.85714285713</v>
      </c>
      <c r="BA390" s="29">
        <f t="shared" si="93"/>
        <v>399506.57142857136</v>
      </c>
      <c r="BB390" s="45">
        <v>1464650</v>
      </c>
      <c r="BC390" s="45">
        <v>1270999</v>
      </c>
      <c r="BD390" s="61"/>
      <c r="BE390" s="61">
        <f t="shared" si="122"/>
        <v>0.99719900542224615</v>
      </c>
      <c r="BF390" s="61">
        <f t="shared" si="122"/>
        <v>0.86535277280761236</v>
      </c>
      <c r="BG390" s="45">
        <v>4169000</v>
      </c>
      <c r="BH390" s="45">
        <v>1803291</v>
      </c>
      <c r="BI390" s="61">
        <f t="shared" si="123"/>
        <v>0.24060482593605753</v>
      </c>
      <c r="BJ390" s="61">
        <f t="shared" si="123"/>
        <v>0.10407304321589328</v>
      </c>
      <c r="BK390" s="45">
        <v>1356432</v>
      </c>
      <c r="BL390" s="45">
        <v>78332</v>
      </c>
      <c r="BM390" s="61">
        <f t="shared" si="124"/>
        <v>6.29343745067419E-2</v>
      </c>
      <c r="BN390" s="61">
        <f t="shared" si="124"/>
        <v>3.634369746409777E-3</v>
      </c>
      <c r="BO390" s="29"/>
      <c r="BP390" s="29"/>
      <c r="BQ390" s="29"/>
      <c r="BR390" s="29"/>
      <c r="BT390" s="27"/>
      <c r="BU390" s="27"/>
      <c r="BV390" s="30"/>
      <c r="BW390" s="30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</row>
    <row r="391" spans="1:93" ht="13">
      <c r="A391" s="18">
        <v>44282</v>
      </c>
      <c r="B391" s="19">
        <f t="shared" si="64"/>
        <v>4461</v>
      </c>
      <c r="C391" s="52"/>
      <c r="D391" s="52"/>
      <c r="E391" s="53">
        <v>1492002</v>
      </c>
      <c r="F391" s="21">
        <f t="shared" si="79"/>
        <v>124517</v>
      </c>
      <c r="G391" s="22">
        <f t="shared" si="68"/>
        <v>8.3456322444607989E-2</v>
      </c>
      <c r="H391" s="19">
        <f t="shared" si="88"/>
        <v>4243</v>
      </c>
      <c r="I391" s="53">
        <v>1327121</v>
      </c>
      <c r="J391" s="22">
        <f t="shared" si="69"/>
        <v>0.88949009451729955</v>
      </c>
      <c r="K391" s="22">
        <f t="shared" si="74"/>
        <v>0.97048304003334585</v>
      </c>
      <c r="L391" s="19">
        <f t="shared" si="82"/>
        <v>198</v>
      </c>
      <c r="M391" s="53">
        <v>40364</v>
      </c>
      <c r="N391" s="23">
        <f t="shared" ca="1" si="73"/>
        <v>2.7053583038092441E-2</v>
      </c>
      <c r="O391" s="22">
        <f t="shared" si="75"/>
        <v>2.9516959966654113E-2</v>
      </c>
      <c r="P391" s="45"/>
      <c r="Q391" s="45"/>
      <c r="R391" s="45">
        <v>54980</v>
      </c>
      <c r="S391" s="45">
        <v>12469345</v>
      </c>
      <c r="T391" s="45">
        <v>8327183</v>
      </c>
      <c r="U391" s="19">
        <f t="shared" si="87"/>
        <v>6835181</v>
      </c>
      <c r="V391" s="54"/>
      <c r="W391" s="54"/>
      <c r="X391" s="46">
        <f t="shared" si="117"/>
        <v>67548</v>
      </c>
      <c r="Y391" s="46">
        <f t="shared" si="120"/>
        <v>45708</v>
      </c>
      <c r="Z391" s="46">
        <v>21840</v>
      </c>
      <c r="AA391" s="46">
        <f t="shared" si="125"/>
        <v>45881</v>
      </c>
      <c r="AB391" s="46">
        <f t="shared" si="121"/>
        <v>25657</v>
      </c>
      <c r="AC391" s="46">
        <v>20224</v>
      </c>
      <c r="AD391" s="54"/>
      <c r="AE391" s="21">
        <f t="shared" si="76"/>
        <v>30841.41851851852</v>
      </c>
      <c r="AF391" s="24">
        <f t="shared" si="70"/>
        <v>8.3574586361144281</v>
      </c>
      <c r="AG391" s="24">
        <f t="shared" si="71"/>
        <v>5.5812143683453508</v>
      </c>
      <c r="AH391" s="24">
        <f t="shared" si="72"/>
        <v>10.28491369648061</v>
      </c>
      <c r="AI391" s="23">
        <f t="shared" si="65"/>
        <v>0.1791724764545225</v>
      </c>
      <c r="AJ391" s="23">
        <f t="shared" si="103"/>
        <v>9.7229790109195524E-2</v>
      </c>
      <c r="AK391" s="23">
        <f t="shared" si="77"/>
        <v>2.9989089376360046E-3</v>
      </c>
      <c r="AL391" s="32">
        <f t="shared" si="99"/>
        <v>0.11516213457312671</v>
      </c>
      <c r="AM391" s="43">
        <f t="shared" si="114"/>
        <v>64998.285714285717</v>
      </c>
      <c r="AN391" s="43">
        <f t="shared" si="114"/>
        <v>44923</v>
      </c>
      <c r="AO391" s="44">
        <f t="shared" si="86"/>
        <v>1.4468821252873967</v>
      </c>
      <c r="AP391" s="27"/>
      <c r="AQ391" s="53">
        <v>7190663</v>
      </c>
      <c r="AR391" s="53">
        <v>3235027</v>
      </c>
      <c r="AS391" s="61"/>
      <c r="AT391" s="61">
        <f t="shared" si="89"/>
        <v>2.6632085185185186E-2</v>
      </c>
      <c r="AU391" s="61">
        <f t="shared" si="89"/>
        <v>1.1981581481481481E-2</v>
      </c>
      <c r="AV391" s="29">
        <f t="shared" si="90"/>
        <v>200581</v>
      </c>
      <c r="AW391" s="45">
        <f t="shared" si="90"/>
        <v>82415</v>
      </c>
      <c r="AX391" s="29">
        <f t="shared" si="91"/>
        <v>282996</v>
      </c>
      <c r="AY391" s="29">
        <f t="shared" si="92"/>
        <v>236754.85714285713</v>
      </c>
      <c r="AZ391" s="29">
        <f t="shared" si="92"/>
        <v>133292.71428571429</v>
      </c>
      <c r="BA391" s="29">
        <f t="shared" si="93"/>
        <v>370047.57142857142</v>
      </c>
      <c r="BB391" s="45">
        <v>1429971</v>
      </c>
      <c r="BC391" s="45">
        <v>1272782</v>
      </c>
      <c r="BD391" s="61"/>
      <c r="BE391" s="61">
        <f t="shared" si="122"/>
        <v>0.97358799643782123</v>
      </c>
      <c r="BF391" s="61">
        <f t="shared" si="122"/>
        <v>0.86656671868319213</v>
      </c>
      <c r="BG391" s="45">
        <v>4357342</v>
      </c>
      <c r="BH391" s="45">
        <v>1865840</v>
      </c>
      <c r="BI391" s="61">
        <f t="shared" si="123"/>
        <v>0.25147457746554874</v>
      </c>
      <c r="BJ391" s="61">
        <f t="shared" si="123"/>
        <v>0.10768292358468064</v>
      </c>
      <c r="BK391" s="45">
        <v>1403350</v>
      </c>
      <c r="BL391" s="45">
        <v>96405</v>
      </c>
      <c r="BM391" s="61">
        <f t="shared" si="124"/>
        <v>6.5111228918247471E-2</v>
      </c>
      <c r="BN391" s="61">
        <f t="shared" si="124"/>
        <v>4.4729027141223836E-3</v>
      </c>
      <c r="BO391" s="29"/>
      <c r="BP391" s="29"/>
      <c r="BQ391" s="29"/>
      <c r="BR391" s="29"/>
      <c r="BT391" s="27"/>
      <c r="BU391" s="27"/>
      <c r="BV391" s="30"/>
      <c r="BW391" s="30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</row>
    <row r="392" spans="1:93" ht="13">
      <c r="A392" s="18">
        <v>44283</v>
      </c>
      <c r="B392" s="19">
        <f t="shared" si="64"/>
        <v>4083</v>
      </c>
      <c r="C392" s="52"/>
      <c r="D392" s="52"/>
      <c r="E392" s="53">
        <v>1496085</v>
      </c>
      <c r="F392" s="21">
        <f t="shared" si="79"/>
        <v>124236</v>
      </c>
      <c r="G392" s="22">
        <f t="shared" si="68"/>
        <v>8.3040736321799896E-2</v>
      </c>
      <c r="H392" s="19">
        <f t="shared" si="88"/>
        <v>4279</v>
      </c>
      <c r="I392" s="53">
        <v>1331400</v>
      </c>
      <c r="J392" s="22">
        <f t="shared" si="69"/>
        <v>0.88992269824241266</v>
      </c>
      <c r="K392" s="22">
        <f t="shared" si="74"/>
        <v>0.97051497650251595</v>
      </c>
      <c r="L392" s="19">
        <f t="shared" si="82"/>
        <v>85</v>
      </c>
      <c r="M392" s="53">
        <v>40449</v>
      </c>
      <c r="N392" s="23">
        <f t="shared" ca="1" si="73"/>
        <v>2.7036565435787405E-2</v>
      </c>
      <c r="O392" s="22">
        <f t="shared" si="75"/>
        <v>2.9485023497484053E-2</v>
      </c>
      <c r="P392" s="45"/>
      <c r="Q392" s="45"/>
      <c r="R392" s="45">
        <v>57858</v>
      </c>
      <c r="S392" s="45">
        <f>S391+X392</f>
        <v>12512030</v>
      </c>
      <c r="T392" s="45">
        <f>T391+AA392</f>
        <v>8357821</v>
      </c>
      <c r="U392" s="19">
        <f t="shared" si="87"/>
        <v>6861736</v>
      </c>
      <c r="V392" s="54"/>
      <c r="W392" s="54"/>
      <c r="X392" s="46">
        <v>42685</v>
      </c>
      <c r="Y392" s="46">
        <f t="shared" si="120"/>
        <v>30289</v>
      </c>
      <c r="Z392" s="46">
        <v>12396</v>
      </c>
      <c r="AA392" s="46">
        <v>30638</v>
      </c>
      <c r="AB392" s="46">
        <f t="shared" si="121"/>
        <v>19236</v>
      </c>
      <c r="AC392" s="46">
        <v>11402</v>
      </c>
      <c r="AD392" s="54"/>
      <c r="AE392" s="21">
        <f t="shared" si="76"/>
        <v>30954.892592592594</v>
      </c>
      <c r="AF392" s="24">
        <f t="shared" si="70"/>
        <v>8.3631812363602336</v>
      </c>
      <c r="AG392" s="24">
        <f t="shared" si="71"/>
        <v>5.5864613307398976</v>
      </c>
      <c r="AH392" s="24">
        <f t="shared" si="72"/>
        <v>7.503796228263532</v>
      </c>
      <c r="AI392" s="23">
        <f t="shared" si="65"/>
        <v>0.17900419259996117</v>
      </c>
      <c r="AJ392" s="23">
        <f t="shared" si="103"/>
        <v>0.13326587897382336</v>
      </c>
      <c r="AK392" s="23">
        <f t="shared" si="77"/>
        <v>2.7365915059095096E-3</v>
      </c>
      <c r="AL392" s="32">
        <f t="shared" si="99"/>
        <v>0.11261468969086717</v>
      </c>
      <c r="AM392" s="43">
        <f t="shared" si="114"/>
        <v>65188.285714285717</v>
      </c>
      <c r="AN392" s="43">
        <f t="shared" si="114"/>
        <v>45542.142857142855</v>
      </c>
      <c r="AO392" s="44">
        <f t="shared" si="86"/>
        <v>1.4313838046393452</v>
      </c>
      <c r="AP392" s="27"/>
      <c r="AQ392" s="53">
        <v>7251039</v>
      </c>
      <c r="AR392" s="53">
        <v>3246809</v>
      </c>
      <c r="AS392" s="61"/>
      <c r="AT392" s="61">
        <f t="shared" si="89"/>
        <v>2.68557E-2</v>
      </c>
      <c r="AU392" s="61">
        <f t="shared" si="89"/>
        <v>1.2025218518518519E-2</v>
      </c>
      <c r="AV392" s="29">
        <f t="shared" si="90"/>
        <v>60376</v>
      </c>
      <c r="AW392" s="45">
        <f t="shared" si="90"/>
        <v>11782</v>
      </c>
      <c r="AX392" s="29">
        <f t="shared" si="91"/>
        <v>72158</v>
      </c>
      <c r="AY392" s="29">
        <f t="shared" si="92"/>
        <v>240537</v>
      </c>
      <c r="AZ392" s="29">
        <f t="shared" si="92"/>
        <v>133458.28571428571</v>
      </c>
      <c r="BA392" s="29">
        <f t="shared" si="93"/>
        <v>373995.28571428568</v>
      </c>
      <c r="BB392" s="45">
        <v>1430428</v>
      </c>
      <c r="BC392" s="45">
        <v>1273417</v>
      </c>
      <c r="BD392" s="61"/>
      <c r="BE392" s="61">
        <f t="shared" si="122"/>
        <v>0.97389914240817455</v>
      </c>
      <c r="BF392" s="61">
        <f t="shared" si="122"/>
        <v>0.86699905498773122</v>
      </c>
      <c r="BG392" s="45">
        <v>4405955</v>
      </c>
      <c r="BH392" s="45">
        <v>1871683</v>
      </c>
      <c r="BI392" s="61">
        <f t="shared" si="123"/>
        <v>0.2542801717095472</v>
      </c>
      <c r="BJ392" s="61">
        <f t="shared" si="123"/>
        <v>0.10802013970316093</v>
      </c>
      <c r="BK392" s="45">
        <v>1414656</v>
      </c>
      <c r="BL392" s="45">
        <v>101709</v>
      </c>
      <c r="BM392" s="61">
        <f t="shared" si="124"/>
        <v>6.5635793391935218E-2</v>
      </c>
      <c r="BN392" s="61">
        <f t="shared" si="124"/>
        <v>4.7189923982228462E-3</v>
      </c>
      <c r="BO392" s="29"/>
      <c r="BP392" s="29"/>
      <c r="BQ392" s="29"/>
      <c r="BR392" s="29"/>
      <c r="BT392" s="27"/>
      <c r="BU392" s="27"/>
      <c r="BV392" s="30"/>
      <c r="BW392" s="30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</row>
    <row r="393" spans="1:93" ht="13">
      <c r="A393" s="18">
        <v>44284</v>
      </c>
      <c r="B393" s="19">
        <f t="shared" si="64"/>
        <v>5008</v>
      </c>
      <c r="C393" s="52"/>
      <c r="D393" s="52"/>
      <c r="E393" s="53">
        <v>1501093</v>
      </c>
      <c r="F393" s="21">
        <f t="shared" si="79"/>
        <v>123694</v>
      </c>
      <c r="G393" s="22">
        <f t="shared" si="68"/>
        <v>8.2402622622315874E-2</v>
      </c>
      <c r="H393" s="19">
        <f t="shared" si="88"/>
        <v>5418</v>
      </c>
      <c r="I393" s="53">
        <v>1336818</v>
      </c>
      <c r="J393" s="22">
        <f t="shared" si="69"/>
        <v>0.89056307637168386</v>
      </c>
      <c r="K393" s="22">
        <f t="shared" si="74"/>
        <v>0.97053794869896082</v>
      </c>
      <c r="L393" s="19">
        <f t="shared" si="82"/>
        <v>132</v>
      </c>
      <c r="M393" s="53">
        <v>40581</v>
      </c>
      <c r="N393" s="23">
        <f t="shared" ca="1" si="73"/>
        <v>2.7034301006000294E-2</v>
      </c>
      <c r="O393" s="22">
        <f t="shared" si="75"/>
        <v>2.9462051301039134E-2</v>
      </c>
      <c r="P393" s="45"/>
      <c r="Q393" s="45"/>
      <c r="R393" s="45">
        <v>59473</v>
      </c>
      <c r="S393" s="45">
        <v>12558693</v>
      </c>
      <c r="T393" s="45">
        <v>8396863</v>
      </c>
      <c r="U393" s="19">
        <f t="shared" si="87"/>
        <v>6895770</v>
      </c>
      <c r="V393" s="54"/>
      <c r="W393" s="54"/>
      <c r="X393" s="46">
        <f>S393-S392</f>
        <v>46663</v>
      </c>
      <c r="Y393" s="46">
        <f t="shared" si="120"/>
        <v>29064</v>
      </c>
      <c r="Z393" s="46">
        <v>17599</v>
      </c>
      <c r="AA393" s="46">
        <f>AB393+AC393</f>
        <v>39042</v>
      </c>
      <c r="AB393" s="46">
        <v>23056</v>
      </c>
      <c r="AC393" s="46">
        <v>15986</v>
      </c>
      <c r="AD393" s="54"/>
      <c r="AE393" s="21">
        <f t="shared" si="76"/>
        <v>31099.492592592593</v>
      </c>
      <c r="AF393" s="24">
        <f t="shared" si="70"/>
        <v>8.3663657081873009</v>
      </c>
      <c r="AG393" s="24">
        <f t="shared" si="71"/>
        <v>5.5938326272922465</v>
      </c>
      <c r="AH393" s="24">
        <f t="shared" si="72"/>
        <v>7.7959265175718846</v>
      </c>
      <c r="AI393" s="23">
        <f t="shared" si="65"/>
        <v>0.17876830906970853</v>
      </c>
      <c r="AJ393" s="23">
        <f t="shared" si="103"/>
        <v>0.12827211720711029</v>
      </c>
      <c r="AK393" s="23">
        <f t="shared" si="77"/>
        <v>3.3474033895132963E-3</v>
      </c>
      <c r="AL393" s="32">
        <f t="shared" si="99"/>
        <v>0.1098031256342602</v>
      </c>
      <c r="AM393" s="43">
        <f t="shared" si="114"/>
        <v>65603.71428571429</v>
      </c>
      <c r="AN393" s="43">
        <f t="shared" si="114"/>
        <v>45750.714285714283</v>
      </c>
      <c r="AO393" s="44">
        <f t="shared" si="86"/>
        <v>1.4339385801939082</v>
      </c>
      <c r="AP393" s="27"/>
      <c r="AQ393" s="53">
        <v>7435851</v>
      </c>
      <c r="AR393" s="53">
        <v>3330639</v>
      </c>
      <c r="AS393" s="61"/>
      <c r="AT393" s="61">
        <f t="shared" si="89"/>
        <v>2.754018888888889E-2</v>
      </c>
      <c r="AU393" s="61">
        <f t="shared" si="89"/>
        <v>1.23357E-2</v>
      </c>
      <c r="AV393" s="29">
        <f t="shared" si="90"/>
        <v>184812</v>
      </c>
      <c r="AW393" s="45">
        <f t="shared" si="90"/>
        <v>83830</v>
      </c>
      <c r="AX393" s="29">
        <f t="shared" si="91"/>
        <v>268642</v>
      </c>
      <c r="AY393" s="29">
        <f t="shared" si="92"/>
        <v>243377.28571428571</v>
      </c>
      <c r="AZ393" s="29">
        <f t="shared" si="92"/>
        <v>119459.57142857143</v>
      </c>
      <c r="BA393" s="29">
        <f t="shared" si="93"/>
        <v>362836.85714285716</v>
      </c>
      <c r="BB393" s="45">
        <v>1432153</v>
      </c>
      <c r="BC393" s="45">
        <v>1275981</v>
      </c>
      <c r="BD393" s="61"/>
      <c r="BE393" s="61">
        <f t="shared" si="122"/>
        <v>0.97507359929845772</v>
      </c>
      <c r="BF393" s="61">
        <f t="shared" si="122"/>
        <v>0.8687447404756653</v>
      </c>
      <c r="BG393" s="45">
        <v>4549721</v>
      </c>
      <c r="BH393" s="45">
        <v>1936112</v>
      </c>
      <c r="BI393" s="61">
        <f t="shared" si="123"/>
        <v>0.26257731572622345</v>
      </c>
      <c r="BJ393" s="61">
        <f t="shared" si="123"/>
        <v>0.1117385202093337</v>
      </c>
      <c r="BK393" s="45">
        <v>1453977</v>
      </c>
      <c r="BL393" s="45">
        <v>118546</v>
      </c>
      <c r="BM393" s="61">
        <f t="shared" si="124"/>
        <v>6.7460169800026143E-2</v>
      </c>
      <c r="BN393" s="61">
        <f t="shared" si="124"/>
        <v>5.5001786748441689E-3</v>
      </c>
      <c r="BO393" s="29"/>
      <c r="BP393" s="29"/>
      <c r="BQ393" s="29"/>
      <c r="BR393" s="29"/>
      <c r="BT393" s="27"/>
      <c r="BU393" s="27"/>
      <c r="BV393" s="30"/>
      <c r="BW393" s="30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</row>
    <row r="394" spans="1:93" ht="13">
      <c r="A394" s="18">
        <v>44285</v>
      </c>
      <c r="B394" s="19">
        <f t="shared" si="64"/>
        <v>4682</v>
      </c>
      <c r="C394" s="52"/>
      <c r="D394" s="52"/>
      <c r="E394" s="53">
        <v>1505775</v>
      </c>
      <c r="F394" s="21">
        <f t="shared" si="79"/>
        <v>122326</v>
      </c>
      <c r="G394" s="22">
        <f t="shared" si="68"/>
        <v>8.1237900748783842E-2</v>
      </c>
      <c r="H394" s="19">
        <f t="shared" si="88"/>
        <v>5877</v>
      </c>
      <c r="I394" s="53">
        <v>1342695</v>
      </c>
      <c r="J394" s="22">
        <f t="shared" si="69"/>
        <v>0.89169696667828857</v>
      </c>
      <c r="K394" s="22">
        <f t="shared" si="74"/>
        <v>0.97054174024485185</v>
      </c>
      <c r="L394" s="19">
        <f t="shared" si="82"/>
        <v>173</v>
      </c>
      <c r="M394" s="53">
        <v>40754</v>
      </c>
      <c r="N394" s="23">
        <f t="shared" ca="1" si="73"/>
        <v>2.7065132572927562E-2</v>
      </c>
      <c r="O394" s="22">
        <f t="shared" si="75"/>
        <v>2.9458259755148184E-2</v>
      </c>
      <c r="P394" s="45"/>
      <c r="Q394" s="45"/>
      <c r="R394" s="45">
        <v>60671</v>
      </c>
      <c r="S394" s="45">
        <v>12635867</v>
      </c>
      <c r="T394" s="45">
        <v>8445150</v>
      </c>
      <c r="U394" s="19">
        <f t="shared" si="87"/>
        <v>6939375</v>
      </c>
      <c r="V394" s="54"/>
      <c r="W394" s="54"/>
      <c r="X394" s="46">
        <v>76904</v>
      </c>
      <c r="Y394" s="46">
        <f t="shared" si="120"/>
        <v>50271</v>
      </c>
      <c r="Z394" s="46">
        <v>26633</v>
      </c>
      <c r="AA394" s="46">
        <v>48287</v>
      </c>
      <c r="AB394" s="46">
        <f t="shared" ref="AB394:AB535" si="126">AA394-AC394</f>
        <v>24331</v>
      </c>
      <c r="AC394" s="46">
        <v>23956</v>
      </c>
      <c r="AD394" s="54"/>
      <c r="AE394" s="21">
        <f t="shared" si="76"/>
        <v>31278.333333333332</v>
      </c>
      <c r="AF394" s="24">
        <f t="shared" si="70"/>
        <v>8.3916036592452397</v>
      </c>
      <c r="AG394" s="24">
        <f t="shared" si="71"/>
        <v>5.6085072470986699</v>
      </c>
      <c r="AH394" s="24">
        <f t="shared" si="72"/>
        <v>10.31332763776164</v>
      </c>
      <c r="AI394" s="23">
        <f t="shared" si="65"/>
        <v>0.17830056304506137</v>
      </c>
      <c r="AJ394" s="23">
        <f t="shared" si="103"/>
        <v>9.6961915215275335E-2</v>
      </c>
      <c r="AK394" s="23">
        <f t="shared" si="77"/>
        <v>3.1190605778589333E-3</v>
      </c>
      <c r="AL394" s="32">
        <f t="shared" si="99"/>
        <v>0.108505513210664</v>
      </c>
      <c r="AM394" s="43">
        <f t="shared" si="114"/>
        <v>65571.142857142855</v>
      </c>
      <c r="AN394" s="43">
        <f t="shared" si="114"/>
        <v>45488.142857142855</v>
      </c>
      <c r="AO394" s="44">
        <f t="shared" si="86"/>
        <v>1.4414996686734691</v>
      </c>
      <c r="AP394" s="27"/>
      <c r="AQ394" s="53">
        <v>7840024</v>
      </c>
      <c r="AR394" s="53">
        <v>3561192</v>
      </c>
      <c r="AS394" s="61"/>
      <c r="AT394" s="61">
        <f t="shared" si="89"/>
        <v>2.9037125925925927E-2</v>
      </c>
      <c r="AU394" s="61">
        <f t="shared" si="89"/>
        <v>1.3189599999999999E-2</v>
      </c>
      <c r="AV394" s="29">
        <f t="shared" si="90"/>
        <v>404173</v>
      </c>
      <c r="AW394" s="45">
        <f t="shared" si="90"/>
        <v>230553</v>
      </c>
      <c r="AX394" s="29">
        <f t="shared" si="91"/>
        <v>634726</v>
      </c>
      <c r="AY394" s="29">
        <f t="shared" si="92"/>
        <v>265967.57142857142</v>
      </c>
      <c r="AZ394" s="29">
        <f t="shared" si="92"/>
        <v>121663.85714285714</v>
      </c>
      <c r="BA394" s="29">
        <f t="shared" si="93"/>
        <v>387631.42857142858</v>
      </c>
      <c r="BB394" s="45">
        <v>1435351</v>
      </c>
      <c r="BC394" s="45">
        <v>1282214</v>
      </c>
      <c r="BD394" s="61"/>
      <c r="BE394" s="61">
        <f t="shared" si="122"/>
        <v>0.97725094024635684</v>
      </c>
      <c r="BF394" s="61">
        <f t="shared" si="122"/>
        <v>0.87298844470588877</v>
      </c>
      <c r="BG394" s="45">
        <v>4858404</v>
      </c>
      <c r="BH394" s="45">
        <v>2119155</v>
      </c>
      <c r="BI394" s="61">
        <f t="shared" si="123"/>
        <v>0.28039228801800087</v>
      </c>
      <c r="BJ394" s="61">
        <f t="shared" si="123"/>
        <v>0.12230245140477956</v>
      </c>
      <c r="BK394" s="45">
        <v>1546269</v>
      </c>
      <c r="BL394" s="45">
        <v>159823</v>
      </c>
      <c r="BM394" s="61">
        <f t="shared" si="124"/>
        <v>7.1742241656172434E-2</v>
      </c>
      <c r="BN394" s="61">
        <f t="shared" si="124"/>
        <v>7.4153076134970356E-3</v>
      </c>
      <c r="BO394" s="29"/>
      <c r="BP394" s="29"/>
      <c r="BQ394" s="29"/>
      <c r="BR394" s="29"/>
      <c r="BT394" s="27"/>
      <c r="BU394" s="27"/>
      <c r="BV394" s="30"/>
      <c r="BW394" s="30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</row>
    <row r="395" spans="1:93" ht="13">
      <c r="A395" s="18">
        <v>44286</v>
      </c>
      <c r="B395" s="19">
        <f t="shared" si="64"/>
        <v>5937</v>
      </c>
      <c r="C395" s="52"/>
      <c r="D395" s="52"/>
      <c r="E395" s="53">
        <v>1511712</v>
      </c>
      <c r="F395" s="21">
        <f t="shared" si="79"/>
        <v>122524</v>
      </c>
      <c r="G395" s="22">
        <f t="shared" si="68"/>
        <v>8.1049829597171955E-2</v>
      </c>
      <c r="H395" s="19">
        <f t="shared" si="88"/>
        <v>5635</v>
      </c>
      <c r="I395" s="53">
        <v>1348330</v>
      </c>
      <c r="J395" s="22">
        <f t="shared" si="69"/>
        <v>0.89192253550940925</v>
      </c>
      <c r="K395" s="22">
        <f t="shared" si="74"/>
        <v>0.97058857404469379</v>
      </c>
      <c r="L395" s="19">
        <f t="shared" si="82"/>
        <v>104</v>
      </c>
      <c r="M395" s="53">
        <v>40858</v>
      </c>
      <c r="N395" s="23">
        <f t="shared" ca="1" si="73"/>
        <v>2.7027634893418851E-2</v>
      </c>
      <c r="O395" s="22">
        <f t="shared" si="75"/>
        <v>2.9411425955306266E-2</v>
      </c>
      <c r="P395" s="45"/>
      <c r="Q395" s="45"/>
      <c r="R395" s="45">
        <v>62210</v>
      </c>
      <c r="S395" s="45">
        <v>12707307</v>
      </c>
      <c r="T395" s="45">
        <v>8490684</v>
      </c>
      <c r="U395" s="19">
        <f t="shared" si="87"/>
        <v>6978972</v>
      </c>
      <c r="V395" s="54"/>
      <c r="W395" s="54"/>
      <c r="X395" s="46">
        <v>71440</v>
      </c>
      <c r="Y395" s="46">
        <f t="shared" si="120"/>
        <v>48128</v>
      </c>
      <c r="Z395" s="46">
        <v>23312</v>
      </c>
      <c r="AA395" s="46">
        <v>45714</v>
      </c>
      <c r="AB395" s="46">
        <f t="shared" si="126"/>
        <v>24962</v>
      </c>
      <c r="AC395" s="46">
        <v>20752</v>
      </c>
      <c r="AD395" s="54"/>
      <c r="AE395" s="21">
        <f t="shared" si="76"/>
        <v>31446.977777777778</v>
      </c>
      <c r="AF395" s="24">
        <f t="shared" si="70"/>
        <v>8.4059046961325965</v>
      </c>
      <c r="AG395" s="24">
        <f t="shared" si="71"/>
        <v>5.6166015749031564</v>
      </c>
      <c r="AH395" s="24">
        <f t="shared" si="72"/>
        <v>7.6998484082870133</v>
      </c>
      <c r="AI395" s="23">
        <f t="shared" si="65"/>
        <v>0.1780436063808287</v>
      </c>
      <c r="AJ395" s="23">
        <f t="shared" si="103"/>
        <v>0.12987268670429189</v>
      </c>
      <c r="AK395" s="23">
        <f t="shared" si="77"/>
        <v>3.9428201424515615E-3</v>
      </c>
      <c r="AL395" s="32">
        <f t="shared" si="99"/>
        <v>0.11213835697907026</v>
      </c>
      <c r="AM395" s="43">
        <f t="shared" si="114"/>
        <v>65451.428571428572</v>
      </c>
      <c r="AN395" s="43">
        <f t="shared" si="114"/>
        <v>44919</v>
      </c>
      <c r="AO395" s="44">
        <f t="shared" si="86"/>
        <v>1.457098968619706</v>
      </c>
      <c r="AP395" s="27"/>
      <c r="AQ395" s="53">
        <v>8115714</v>
      </c>
      <c r="AR395" s="53">
        <v>3717081</v>
      </c>
      <c r="AS395" s="61"/>
      <c r="AT395" s="61">
        <f t="shared" si="89"/>
        <v>3.00582E-2</v>
      </c>
      <c r="AU395" s="61">
        <f t="shared" si="89"/>
        <v>1.3766966666666667E-2</v>
      </c>
      <c r="AV395" s="29">
        <f t="shared" si="90"/>
        <v>275690</v>
      </c>
      <c r="AW395" s="45">
        <f t="shared" si="90"/>
        <v>155889</v>
      </c>
      <c r="AX395" s="29">
        <f t="shared" si="91"/>
        <v>431579</v>
      </c>
      <c r="AY395" s="29">
        <f t="shared" si="92"/>
        <v>246553.85714285713</v>
      </c>
      <c r="AZ395" s="29">
        <f t="shared" si="92"/>
        <v>110866.42857142857</v>
      </c>
      <c r="BA395" s="29">
        <f t="shared" si="93"/>
        <v>357420.28571428568</v>
      </c>
      <c r="BB395" s="45">
        <v>1438016</v>
      </c>
      <c r="BC395" s="45">
        <v>1286168</v>
      </c>
      <c r="BD395" s="61"/>
      <c r="BE395" s="61">
        <f t="shared" si="122"/>
        <v>0.97906539103627266</v>
      </c>
      <c r="BF395" s="61">
        <f t="shared" si="122"/>
        <v>0.87568050415179022</v>
      </c>
      <c r="BG395" s="45">
        <v>5061358</v>
      </c>
      <c r="BH395" s="45">
        <v>2247772</v>
      </c>
      <c r="BI395" s="61">
        <f t="shared" si="123"/>
        <v>0.2921053395514685</v>
      </c>
      <c r="BJ395" s="61">
        <f t="shared" si="123"/>
        <v>0.1297253036229177</v>
      </c>
      <c r="BK395" s="45">
        <v>1616340</v>
      </c>
      <c r="BL395" s="45">
        <v>183141</v>
      </c>
      <c r="BM395" s="61">
        <f t="shared" si="124"/>
        <v>7.4993325791655754E-2</v>
      </c>
      <c r="BN395" s="61">
        <f t="shared" si="124"/>
        <v>8.4971928423534827E-3</v>
      </c>
      <c r="BO395" s="29"/>
      <c r="BP395" s="29"/>
      <c r="BQ395" s="29"/>
      <c r="BR395" s="29"/>
      <c r="BT395" s="27"/>
      <c r="BU395" s="27"/>
      <c r="BV395" s="30"/>
      <c r="BW395" s="30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</row>
    <row r="396" spans="1:93" ht="13">
      <c r="A396" s="18">
        <v>44287</v>
      </c>
      <c r="B396" s="19">
        <f t="shared" si="64"/>
        <v>6142</v>
      </c>
      <c r="C396" s="52"/>
      <c r="D396" s="52"/>
      <c r="E396" s="53">
        <v>1517854</v>
      </c>
      <c r="F396" s="21">
        <f t="shared" si="79"/>
        <v>121222</v>
      </c>
      <c r="G396" s="22">
        <f t="shared" si="68"/>
        <v>7.9864071247959287E-2</v>
      </c>
      <c r="H396" s="19">
        <f t="shared" si="88"/>
        <v>7248</v>
      </c>
      <c r="I396" s="53">
        <v>1355578</v>
      </c>
      <c r="J396" s="22">
        <f t="shared" si="69"/>
        <v>0.89308853157154777</v>
      </c>
      <c r="K396" s="22">
        <f t="shared" si="74"/>
        <v>0.97060499831022062</v>
      </c>
      <c r="L396" s="19">
        <f t="shared" si="82"/>
        <v>196</v>
      </c>
      <c r="M396" s="53">
        <v>41054</v>
      </c>
      <c r="N396" s="23">
        <f t="shared" ca="1" si="73"/>
        <v>2.7047397180492986E-2</v>
      </c>
      <c r="O396" s="22">
        <f t="shared" si="75"/>
        <v>2.9395001689779411E-2</v>
      </c>
      <c r="P396" s="45"/>
      <c r="Q396" s="45"/>
      <c r="R396" s="45">
        <v>62623</v>
      </c>
      <c r="S396" s="45">
        <v>12780101</v>
      </c>
      <c r="T396" s="45">
        <v>8545630</v>
      </c>
      <c r="U396" s="19">
        <f t="shared" si="87"/>
        <v>7027776</v>
      </c>
      <c r="V396" s="54"/>
      <c r="W396" s="54"/>
      <c r="X396" s="46">
        <f t="shared" ref="X396:X484" si="127">S396-S395</f>
        <v>72794</v>
      </c>
      <c r="Y396" s="46">
        <f t="shared" si="120"/>
        <v>47905</v>
      </c>
      <c r="Z396" s="46">
        <v>24889</v>
      </c>
      <c r="AA396" s="46">
        <v>54766</v>
      </c>
      <c r="AB396" s="46">
        <f t="shared" si="126"/>
        <v>32529</v>
      </c>
      <c r="AC396" s="46">
        <v>22237</v>
      </c>
      <c r="AD396" s="54"/>
      <c r="AE396" s="21">
        <f t="shared" si="76"/>
        <v>31650.481481481482</v>
      </c>
      <c r="AF396" s="24">
        <f t="shared" si="70"/>
        <v>8.4198486810984452</v>
      </c>
      <c r="AG396" s="24">
        <f t="shared" si="71"/>
        <v>5.6300737752115815</v>
      </c>
      <c r="AH396" s="24">
        <f t="shared" si="72"/>
        <v>8.9166395310973616</v>
      </c>
      <c r="AI396" s="23">
        <f t="shared" si="65"/>
        <v>0.17761756593721001</v>
      </c>
      <c r="AJ396" s="23">
        <f t="shared" si="103"/>
        <v>0.1121498740094219</v>
      </c>
      <c r="AK396" s="23">
        <f t="shared" si="77"/>
        <v>4.0629432061133341E-3</v>
      </c>
      <c r="AL396" s="32">
        <f t="shared" si="99"/>
        <v>0.11171177444318192</v>
      </c>
      <c r="AM396" s="43">
        <f t="shared" si="114"/>
        <v>64266.142857142855</v>
      </c>
      <c r="AN396" s="43">
        <f t="shared" si="114"/>
        <v>45135.285714285717</v>
      </c>
      <c r="AO396" s="44">
        <f t="shared" si="86"/>
        <v>1.4238558998819422</v>
      </c>
      <c r="AP396" s="27"/>
      <c r="AQ396" s="53">
        <v>8371577</v>
      </c>
      <c r="AR396" s="53">
        <v>3854451</v>
      </c>
      <c r="AS396" s="61"/>
      <c r="AT396" s="61">
        <f t="shared" si="89"/>
        <v>3.1005840740740739E-2</v>
      </c>
      <c r="AU396" s="61">
        <f t="shared" si="89"/>
        <v>1.4275744444444445E-2</v>
      </c>
      <c r="AV396" s="29">
        <f t="shared" si="90"/>
        <v>255863</v>
      </c>
      <c r="AW396" s="45">
        <f t="shared" si="90"/>
        <v>137370</v>
      </c>
      <c r="AX396" s="29">
        <f t="shared" si="91"/>
        <v>393233</v>
      </c>
      <c r="AY396" s="29">
        <f t="shared" si="92"/>
        <v>234445.85714285713</v>
      </c>
      <c r="AZ396" s="29">
        <f t="shared" si="92"/>
        <v>119894.42857142857</v>
      </c>
      <c r="BA396" s="29">
        <f t="shared" si="93"/>
        <v>354340.28571428568</v>
      </c>
      <c r="BB396" s="45">
        <v>1440648</v>
      </c>
      <c r="BC396" s="45">
        <v>1289711</v>
      </c>
      <c r="BD396" s="61"/>
      <c r="BE396" s="61">
        <f t="shared" si="122"/>
        <v>0.98085737395524397</v>
      </c>
      <c r="BF396" s="61">
        <f t="shared" si="122"/>
        <v>0.87809273647774588</v>
      </c>
      <c r="BG396" s="45">
        <v>5258199</v>
      </c>
      <c r="BH396" s="45">
        <v>2351407</v>
      </c>
      <c r="BI396" s="61">
        <f t="shared" si="123"/>
        <v>0.30346559249991645</v>
      </c>
      <c r="BJ396" s="61">
        <f t="shared" si="123"/>
        <v>0.1357063736962886</v>
      </c>
      <c r="BK396" s="45">
        <v>1672730</v>
      </c>
      <c r="BL396" s="45">
        <v>213333</v>
      </c>
      <c r="BM396" s="61">
        <f t="shared" si="124"/>
        <v>7.7609652580197447E-2</v>
      </c>
      <c r="BN396" s="61">
        <f t="shared" si="124"/>
        <v>9.8980110441561162E-3</v>
      </c>
      <c r="BO396" s="29"/>
      <c r="BP396" s="29"/>
      <c r="BQ396" s="29"/>
      <c r="BR396" s="29"/>
      <c r="BT396" s="27"/>
      <c r="BU396" s="27"/>
      <c r="BV396" s="30"/>
      <c r="BW396" s="30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</row>
    <row r="397" spans="1:93" ht="13">
      <c r="A397" s="18">
        <v>44288</v>
      </c>
      <c r="B397" s="19">
        <f t="shared" si="64"/>
        <v>5325</v>
      </c>
      <c r="C397" s="52"/>
      <c r="D397" s="52"/>
      <c r="E397" s="53">
        <v>1523179</v>
      </c>
      <c r="F397" s="21">
        <f t="shared" si="79"/>
        <v>121011</v>
      </c>
      <c r="G397" s="22">
        <f t="shared" si="68"/>
        <v>7.9446342156765548E-2</v>
      </c>
      <c r="H397" s="19">
        <f t="shared" si="88"/>
        <v>5439</v>
      </c>
      <c r="I397" s="53">
        <v>1361017</v>
      </c>
      <c r="J397" s="22">
        <f t="shared" si="69"/>
        <v>0.89353713516270905</v>
      </c>
      <c r="K397" s="22">
        <f t="shared" si="74"/>
        <v>0.97065187623736959</v>
      </c>
      <c r="L397" s="19">
        <f t="shared" si="82"/>
        <v>97</v>
      </c>
      <c r="M397" s="53">
        <v>41151</v>
      </c>
      <c r="N397" s="23">
        <f t="shared" ca="1" si="73"/>
        <v>2.7016522680525401E-2</v>
      </c>
      <c r="O397" s="22">
        <f t="shared" si="75"/>
        <v>2.9348123762630442E-2</v>
      </c>
      <c r="P397" s="45"/>
      <c r="Q397" s="45"/>
      <c r="R397" s="45">
        <v>63251</v>
      </c>
      <c r="S397" s="45">
        <v>12836596</v>
      </c>
      <c r="T397" s="45">
        <v>8587036</v>
      </c>
      <c r="U397" s="19">
        <f t="shared" si="87"/>
        <v>7063857</v>
      </c>
      <c r="V397" s="54"/>
      <c r="W397" s="54"/>
      <c r="X397" s="46">
        <f t="shared" si="127"/>
        <v>56495</v>
      </c>
      <c r="Y397" s="46">
        <f t="shared" si="120"/>
        <v>39633</v>
      </c>
      <c r="Z397" s="46">
        <v>16862</v>
      </c>
      <c r="AA397" s="46">
        <v>41406</v>
      </c>
      <c r="AB397" s="46">
        <f t="shared" si="126"/>
        <v>26370</v>
      </c>
      <c r="AC397" s="46">
        <v>15036</v>
      </c>
      <c r="AD397" s="54"/>
      <c r="AE397" s="21">
        <f t="shared" si="76"/>
        <v>31803.837037037036</v>
      </c>
      <c r="AF397" s="24">
        <f t="shared" si="70"/>
        <v>8.4275032678365438</v>
      </c>
      <c r="AG397" s="24">
        <f t="shared" si="71"/>
        <v>5.6375750978709656</v>
      </c>
      <c r="AH397" s="24">
        <f t="shared" si="72"/>
        <v>7.7757746478873235</v>
      </c>
      <c r="AI397" s="23">
        <f t="shared" si="65"/>
        <v>0.17738122909930737</v>
      </c>
      <c r="AJ397" s="23">
        <f t="shared" si="103"/>
        <v>0.12860455006520793</v>
      </c>
      <c r="AK397" s="23">
        <f t="shared" si="77"/>
        <v>3.5082425582434146E-3</v>
      </c>
      <c r="AL397" s="32">
        <f t="shared" si="99"/>
        <v>0.11656538036332237</v>
      </c>
      <c r="AM397" s="43">
        <f t="shared" si="114"/>
        <v>62114.142857142855</v>
      </c>
      <c r="AN397" s="43">
        <f t="shared" si="114"/>
        <v>43676.285714285717</v>
      </c>
      <c r="AO397" s="44">
        <f t="shared" si="86"/>
        <v>1.422148011016112</v>
      </c>
      <c r="AP397" s="27"/>
      <c r="AQ397" s="53">
        <v>8424729</v>
      </c>
      <c r="AR397" s="53">
        <v>3867762</v>
      </c>
      <c r="AS397" s="61"/>
      <c r="AT397" s="61">
        <f t="shared" si="89"/>
        <v>3.12027E-2</v>
      </c>
      <c r="AU397" s="61">
        <f t="shared" si="89"/>
        <v>1.4325044444444445E-2</v>
      </c>
      <c r="AV397" s="29">
        <f t="shared" si="90"/>
        <v>53152</v>
      </c>
      <c r="AW397" s="45">
        <f t="shared" si="90"/>
        <v>13311</v>
      </c>
      <c r="AX397" s="29">
        <f t="shared" si="91"/>
        <v>66463</v>
      </c>
      <c r="AY397" s="29">
        <f t="shared" si="92"/>
        <v>204949.57142857142</v>
      </c>
      <c r="AZ397" s="29">
        <f t="shared" si="92"/>
        <v>102164.28571428571</v>
      </c>
      <c r="BA397" s="29">
        <f t="shared" si="93"/>
        <v>307113.85714285716</v>
      </c>
      <c r="BB397" s="45">
        <v>1441069</v>
      </c>
      <c r="BC397" s="45">
        <v>1290437</v>
      </c>
      <c r="BD397" s="61"/>
      <c r="BE397" s="61">
        <f t="shared" si="122"/>
        <v>0.9811440095209305</v>
      </c>
      <c r="BF397" s="61">
        <f t="shared" si="122"/>
        <v>0.87858702963852597</v>
      </c>
      <c r="BG397" s="45">
        <v>5304045</v>
      </c>
      <c r="BH397" s="45">
        <v>2359548</v>
      </c>
      <c r="BI397" s="61">
        <f t="shared" si="123"/>
        <v>0.30611149531830562</v>
      </c>
      <c r="BJ397" s="61">
        <f t="shared" si="123"/>
        <v>0.13617621391887086</v>
      </c>
      <c r="BK397" s="45">
        <v>1679615</v>
      </c>
      <c r="BL397" s="45">
        <v>217777</v>
      </c>
      <c r="BM397" s="61">
        <f t="shared" si="124"/>
        <v>7.7929095920135541E-2</v>
      </c>
      <c r="BN397" s="61">
        <f t="shared" si="124"/>
        <v>1.0104199308888858E-2</v>
      </c>
      <c r="BO397" s="29"/>
      <c r="BP397" s="29"/>
      <c r="BQ397" s="29"/>
      <c r="BR397" s="29"/>
      <c r="BT397" s="27"/>
      <c r="BU397" s="27"/>
      <c r="BV397" s="30"/>
      <c r="BW397" s="30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</row>
    <row r="398" spans="1:93" ht="13">
      <c r="A398" s="18">
        <v>44289</v>
      </c>
      <c r="B398" s="19">
        <f t="shared" si="64"/>
        <v>4345</v>
      </c>
      <c r="C398" s="52"/>
      <c r="D398" s="52"/>
      <c r="E398" s="53">
        <v>1527524</v>
      </c>
      <c r="F398" s="21">
        <f t="shared" si="79"/>
        <v>120068</v>
      </c>
      <c r="G398" s="22">
        <f t="shared" si="68"/>
        <v>7.8603020312610475E-2</v>
      </c>
      <c r="H398" s="19">
        <f t="shared" si="88"/>
        <v>5197</v>
      </c>
      <c r="I398" s="53">
        <v>1366214</v>
      </c>
      <c r="J398" s="22">
        <f t="shared" si="69"/>
        <v>0.89439773123040944</v>
      </c>
      <c r="K398" s="22">
        <f t="shared" si="74"/>
        <v>0.97069748539208334</v>
      </c>
      <c r="L398" s="19">
        <f t="shared" si="82"/>
        <v>91</v>
      </c>
      <c r="M398" s="53">
        <v>41242</v>
      </c>
      <c r="N398" s="23">
        <f t="shared" ca="1" si="73"/>
        <v>2.6999248456980054E-2</v>
      </c>
      <c r="O398" s="22">
        <f t="shared" si="75"/>
        <v>2.9302514607916694E-2</v>
      </c>
      <c r="P398" s="45"/>
      <c r="Q398" s="45"/>
      <c r="R398" s="45">
        <v>62489</v>
      </c>
      <c r="S398" s="45">
        <v>12876662</v>
      </c>
      <c r="T398" s="45">
        <v>8623081</v>
      </c>
      <c r="U398" s="19">
        <f t="shared" si="87"/>
        <v>7095557</v>
      </c>
      <c r="V398" s="54"/>
      <c r="W398" s="54"/>
      <c r="X398" s="46">
        <f t="shared" si="127"/>
        <v>40066</v>
      </c>
      <c r="Y398" s="46">
        <f t="shared" si="120"/>
        <v>24807</v>
      </c>
      <c r="Z398" s="46">
        <v>15259</v>
      </c>
      <c r="AA398" s="46">
        <f t="shared" ref="AA398:AA484" si="128">T398-T397</f>
        <v>36045</v>
      </c>
      <c r="AB398" s="46">
        <f t="shared" si="126"/>
        <v>22206</v>
      </c>
      <c r="AC398" s="46">
        <v>13839</v>
      </c>
      <c r="AD398" s="54"/>
      <c r="AE398" s="21">
        <f t="shared" si="76"/>
        <v>31937.337037037036</v>
      </c>
      <c r="AF398" s="24">
        <f t="shared" si="70"/>
        <v>8.4297608417281822</v>
      </c>
      <c r="AG398" s="24">
        <f t="shared" si="71"/>
        <v>5.645136181166384</v>
      </c>
      <c r="AH398" s="24">
        <f t="shared" si="72"/>
        <v>8.2957422324510937</v>
      </c>
      <c r="AI398" s="23">
        <f t="shared" si="65"/>
        <v>0.17714364506143454</v>
      </c>
      <c r="AJ398" s="23">
        <f t="shared" si="103"/>
        <v>0.1205437647385213</v>
      </c>
      <c r="AK398" s="23">
        <f t="shared" si="77"/>
        <v>2.8525865968477768E-3</v>
      </c>
      <c r="AL398" s="32">
        <f t="shared" si="99"/>
        <v>0.1200481246916167</v>
      </c>
      <c r="AM398" s="43">
        <f t="shared" si="114"/>
        <v>58188.142857142855</v>
      </c>
      <c r="AN398" s="43">
        <f t="shared" si="114"/>
        <v>42271.142857142855</v>
      </c>
      <c r="AO398" s="44">
        <f t="shared" si="86"/>
        <v>1.3765452960141671</v>
      </c>
      <c r="AP398" s="27"/>
      <c r="AQ398" s="53">
        <v>8544910</v>
      </c>
      <c r="AR398" s="53">
        <v>3954343</v>
      </c>
      <c r="AS398" s="61"/>
      <c r="AT398" s="61">
        <f t="shared" si="89"/>
        <v>3.1647814814814816E-2</v>
      </c>
      <c r="AU398" s="61">
        <f t="shared" si="89"/>
        <v>1.4645714814814815E-2</v>
      </c>
      <c r="AV398" s="29">
        <f t="shared" si="90"/>
        <v>120181</v>
      </c>
      <c r="AW398" s="45">
        <f t="shared" si="90"/>
        <v>86581</v>
      </c>
      <c r="AX398" s="29">
        <f t="shared" si="91"/>
        <v>206762</v>
      </c>
      <c r="AY398" s="29">
        <f t="shared" si="92"/>
        <v>193463.85714285713</v>
      </c>
      <c r="AZ398" s="29">
        <f t="shared" si="92"/>
        <v>102759.42857142857</v>
      </c>
      <c r="BA398" s="29">
        <f t="shared" si="93"/>
        <v>296223.28571428568</v>
      </c>
      <c r="BB398" s="45">
        <v>1441529</v>
      </c>
      <c r="BC398" s="45">
        <v>1292170</v>
      </c>
      <c r="BD398" s="61"/>
      <c r="BE398" s="61">
        <f t="shared" si="122"/>
        <v>0.98145719802500608</v>
      </c>
      <c r="BF398" s="61">
        <f t="shared" si="122"/>
        <v>0.8797669332854019</v>
      </c>
      <c r="BG398" s="45">
        <v>5396453</v>
      </c>
      <c r="BH398" s="45">
        <v>2407200</v>
      </c>
      <c r="BI398" s="61">
        <f t="shared" si="123"/>
        <v>0.31144462334783291</v>
      </c>
      <c r="BJ398" s="61">
        <f t="shared" si="123"/>
        <v>0.1389263461245569</v>
      </c>
      <c r="BK398" s="45">
        <v>1706928</v>
      </c>
      <c r="BL398" s="45">
        <v>254973</v>
      </c>
      <c r="BM398" s="61">
        <f t="shared" si="124"/>
        <v>7.9196337161054842E-2</v>
      </c>
      <c r="BN398" s="61">
        <f t="shared" si="124"/>
        <v>1.1829982093542104E-2</v>
      </c>
      <c r="BO398" s="29"/>
      <c r="BP398" s="29"/>
      <c r="BQ398" s="29"/>
      <c r="BR398" s="29"/>
      <c r="BT398" s="27"/>
      <c r="BU398" s="27"/>
      <c r="BV398" s="30"/>
      <c r="BW398" s="30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</row>
    <row r="399" spans="1:93" ht="13">
      <c r="A399" s="18">
        <v>44290</v>
      </c>
      <c r="B399" s="19">
        <f t="shared" si="64"/>
        <v>6731</v>
      </c>
      <c r="C399" s="52"/>
      <c r="D399" s="52"/>
      <c r="E399" s="53">
        <v>1534255</v>
      </c>
      <c r="F399" s="21">
        <f t="shared" si="79"/>
        <v>116709</v>
      </c>
      <c r="G399" s="22">
        <f t="shared" si="68"/>
        <v>7.6068841229130754E-2</v>
      </c>
      <c r="H399" s="19">
        <f t="shared" si="88"/>
        <v>9663</v>
      </c>
      <c r="I399" s="53">
        <v>1375877</v>
      </c>
      <c r="J399" s="22">
        <f t="shared" si="69"/>
        <v>0.8967720489749097</v>
      </c>
      <c r="K399" s="22">
        <f t="shared" si="74"/>
        <v>0.97060483398775066</v>
      </c>
      <c r="L399" s="19">
        <f t="shared" si="82"/>
        <v>427</v>
      </c>
      <c r="M399" s="53">
        <v>41669</v>
      </c>
      <c r="N399" s="23">
        <f t="shared" ca="1" si="73"/>
        <v>2.7159109795959601E-2</v>
      </c>
      <c r="O399" s="22">
        <f t="shared" si="75"/>
        <v>2.9395166012249337E-2</v>
      </c>
      <c r="P399" s="45"/>
      <c r="Q399" s="45"/>
      <c r="R399" s="45">
        <v>62290</v>
      </c>
      <c r="S399" s="45">
        <v>12913152</v>
      </c>
      <c r="T399" s="45">
        <v>8656962</v>
      </c>
      <c r="U399" s="19">
        <f t="shared" si="87"/>
        <v>7122707</v>
      </c>
      <c r="V399" s="54"/>
      <c r="W399" s="54"/>
      <c r="X399" s="46">
        <f t="shared" si="127"/>
        <v>36490</v>
      </c>
      <c r="Y399" s="46">
        <f t="shared" si="120"/>
        <v>21231</v>
      </c>
      <c r="Z399" s="46">
        <v>15259</v>
      </c>
      <c r="AA399" s="46">
        <f t="shared" si="128"/>
        <v>33881</v>
      </c>
      <c r="AB399" s="46">
        <f t="shared" si="126"/>
        <v>20430</v>
      </c>
      <c r="AC399" s="46">
        <v>13451</v>
      </c>
      <c r="AD399" s="54"/>
      <c r="AE399" s="21">
        <f t="shared" si="76"/>
        <v>32062.822222222221</v>
      </c>
      <c r="AF399" s="24">
        <f t="shared" si="70"/>
        <v>8.4165617840580609</v>
      </c>
      <c r="AG399" s="24">
        <f t="shared" si="71"/>
        <v>5.6424531776008555</v>
      </c>
      <c r="AH399" s="24">
        <f t="shared" si="72"/>
        <v>5.0335759916802854</v>
      </c>
      <c r="AI399" s="23">
        <f t="shared" si="65"/>
        <v>0.17722787740087112</v>
      </c>
      <c r="AJ399" s="23">
        <f t="shared" si="103"/>
        <v>0.1986659189516248</v>
      </c>
      <c r="AK399" s="23">
        <f t="shared" si="77"/>
        <v>4.4064774105022249E-3</v>
      </c>
      <c r="AL399" s="32">
        <f t="shared" si="99"/>
        <v>0.12759869091832948</v>
      </c>
      <c r="AM399" s="43">
        <f t="shared" si="114"/>
        <v>57303.142857142855</v>
      </c>
      <c r="AN399" s="43">
        <f t="shared" si="114"/>
        <v>42734.428571428572</v>
      </c>
      <c r="AO399" s="44">
        <f t="shared" si="86"/>
        <v>1.3409128136898651</v>
      </c>
      <c r="AP399" s="27"/>
      <c r="AQ399" s="53">
        <v>8634321</v>
      </c>
      <c r="AR399" s="53">
        <v>4014803</v>
      </c>
      <c r="AS399" s="61"/>
      <c r="AT399" s="61">
        <f t="shared" si="89"/>
        <v>3.1978966666666664E-2</v>
      </c>
      <c r="AU399" s="61">
        <f t="shared" si="89"/>
        <v>1.4869640740740741E-2</v>
      </c>
      <c r="AV399" s="29">
        <f t="shared" si="90"/>
        <v>89411</v>
      </c>
      <c r="AW399" s="45">
        <f t="shared" si="90"/>
        <v>60460</v>
      </c>
      <c r="AX399" s="29">
        <f t="shared" si="91"/>
        <v>149871</v>
      </c>
      <c r="AY399" s="29">
        <f t="shared" si="92"/>
        <v>197611.71428571429</v>
      </c>
      <c r="AZ399" s="29">
        <f t="shared" si="92"/>
        <v>109713.42857142857</v>
      </c>
      <c r="BA399" s="29">
        <f t="shared" si="93"/>
        <v>307325.14285714284</v>
      </c>
      <c r="BB399" s="45">
        <v>1441916</v>
      </c>
      <c r="BC399" s="45">
        <v>1293503</v>
      </c>
      <c r="BD399" s="61"/>
      <c r="BE399" s="61">
        <f t="shared" si="122"/>
        <v>0.98172068487517394</v>
      </c>
      <c r="BF399" s="61">
        <f t="shared" si="122"/>
        <v>0.88067449910264683</v>
      </c>
      <c r="BG399" s="45">
        <v>5471102</v>
      </c>
      <c r="BH399" s="45">
        <v>2459553</v>
      </c>
      <c r="BI399" s="61">
        <f t="shared" si="123"/>
        <v>0.31575282906894125</v>
      </c>
      <c r="BJ399" s="61">
        <f t="shared" si="123"/>
        <v>0.14194778638654548</v>
      </c>
      <c r="BK399" s="45">
        <v>1721303</v>
      </c>
      <c r="BL399" s="45">
        <v>261747</v>
      </c>
      <c r="BM399" s="61">
        <f t="shared" si="124"/>
        <v>7.9863294025486239E-2</v>
      </c>
      <c r="BN399" s="61">
        <f t="shared" si="124"/>
        <v>1.2144275366561813E-2</v>
      </c>
      <c r="BO399" s="29"/>
      <c r="BP399" s="29"/>
      <c r="BQ399" s="29"/>
      <c r="BR399" s="29"/>
      <c r="BT399" s="27"/>
      <c r="BU399" s="27"/>
      <c r="BV399" s="30"/>
      <c r="BW399" s="30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</row>
    <row r="400" spans="1:93" ht="13">
      <c r="A400" s="18">
        <v>44291</v>
      </c>
      <c r="B400" s="19">
        <f t="shared" si="64"/>
        <v>3712</v>
      </c>
      <c r="C400" s="52"/>
      <c r="D400" s="52"/>
      <c r="E400" s="53">
        <v>1537967</v>
      </c>
      <c r="F400" s="21">
        <f t="shared" si="79"/>
        <v>114475</v>
      </c>
      <c r="G400" s="22">
        <f t="shared" si="68"/>
        <v>7.4432676383823573E-2</v>
      </c>
      <c r="H400" s="19">
        <f t="shared" si="88"/>
        <v>5800</v>
      </c>
      <c r="I400" s="53">
        <v>1381677</v>
      </c>
      <c r="J400" s="22">
        <f t="shared" si="69"/>
        <v>0.89837883387614947</v>
      </c>
      <c r="K400" s="22">
        <f t="shared" si="74"/>
        <v>0.9706250544435796</v>
      </c>
      <c r="L400" s="19">
        <f t="shared" si="82"/>
        <v>146</v>
      </c>
      <c r="M400" s="53">
        <v>41815</v>
      </c>
      <c r="N400" s="23">
        <f t="shared" ca="1" si="73"/>
        <v>2.7188489740026932E-2</v>
      </c>
      <c r="O400" s="22">
        <f t="shared" si="75"/>
        <v>2.9374945556420409E-2</v>
      </c>
      <c r="P400" s="45"/>
      <c r="Q400" s="45"/>
      <c r="R400" s="45">
        <v>61133</v>
      </c>
      <c r="S400" s="45">
        <v>12958109</v>
      </c>
      <c r="T400" s="45">
        <v>8695309</v>
      </c>
      <c r="U400" s="19">
        <f t="shared" si="87"/>
        <v>7157342</v>
      </c>
      <c r="V400" s="54"/>
      <c r="W400" s="54"/>
      <c r="X400" s="46">
        <f t="shared" si="127"/>
        <v>44957</v>
      </c>
      <c r="Y400" s="46">
        <f t="shared" si="120"/>
        <v>27719</v>
      </c>
      <c r="Z400" s="46">
        <v>17238</v>
      </c>
      <c r="AA400" s="46">
        <f t="shared" si="128"/>
        <v>38347</v>
      </c>
      <c r="AB400" s="46">
        <f t="shared" si="126"/>
        <v>22963</v>
      </c>
      <c r="AC400" s="46">
        <v>15384</v>
      </c>
      <c r="AD400" s="54"/>
      <c r="AE400" s="21">
        <f t="shared" si="76"/>
        <v>32204.848148148147</v>
      </c>
      <c r="AF400" s="24">
        <f t="shared" si="70"/>
        <v>8.4254792202953634</v>
      </c>
      <c r="AG400" s="24">
        <f t="shared" si="71"/>
        <v>5.6537682538051861</v>
      </c>
      <c r="AH400" s="24">
        <f t="shared" si="72"/>
        <v>10.330549568965518</v>
      </c>
      <c r="AI400" s="23">
        <f t="shared" si="65"/>
        <v>0.17687318530025786</v>
      </c>
      <c r="AJ400" s="23">
        <f t="shared" si="103"/>
        <v>9.6800271207656399E-2</v>
      </c>
      <c r="AK400" s="23">
        <f t="shared" si="77"/>
        <v>2.4194152862464192E-3</v>
      </c>
      <c r="AL400" s="32">
        <f t="shared" si="99"/>
        <v>0.12355333963263036</v>
      </c>
      <c r="AM400" s="43">
        <f t="shared" si="114"/>
        <v>57059.428571428572</v>
      </c>
      <c r="AN400" s="43">
        <f t="shared" si="114"/>
        <v>42635.142857142855</v>
      </c>
      <c r="AO400" s="44">
        <f t="shared" si="86"/>
        <v>1.3383191599150266</v>
      </c>
      <c r="AP400" s="27"/>
      <c r="AQ400" s="53">
        <v>8856373</v>
      </c>
      <c r="AR400" s="53">
        <v>4230800</v>
      </c>
      <c r="AS400" s="61"/>
      <c r="AT400" s="61">
        <f t="shared" si="89"/>
        <v>3.2801381481481484E-2</v>
      </c>
      <c r="AU400" s="61">
        <f t="shared" si="89"/>
        <v>1.5669629629629631E-2</v>
      </c>
      <c r="AV400" s="29">
        <f t="shared" si="90"/>
        <v>222052</v>
      </c>
      <c r="AW400" s="45">
        <f t="shared" si="90"/>
        <v>215997</v>
      </c>
      <c r="AX400" s="29">
        <f t="shared" si="91"/>
        <v>438049</v>
      </c>
      <c r="AY400" s="29">
        <f t="shared" si="92"/>
        <v>202931.71428571429</v>
      </c>
      <c r="AZ400" s="29">
        <f t="shared" si="92"/>
        <v>128594.42857142857</v>
      </c>
      <c r="BA400" s="29">
        <f t="shared" si="93"/>
        <v>331526.14285714284</v>
      </c>
      <c r="BB400" s="45">
        <v>1443385</v>
      </c>
      <c r="BC400" s="45">
        <v>1297351</v>
      </c>
      <c r="BD400" s="61"/>
      <c r="BE400" s="61">
        <f t="shared" si="122"/>
        <v>0.98272084555449346</v>
      </c>
      <c r="BF400" s="61">
        <f t="shared" si="122"/>
        <v>0.88329438902369617</v>
      </c>
      <c r="BG400" s="45">
        <v>5641985</v>
      </c>
      <c r="BH400" s="45">
        <v>2604222</v>
      </c>
      <c r="BI400" s="61">
        <f t="shared" si="123"/>
        <v>0.32561497214172402</v>
      </c>
      <c r="BJ400" s="61">
        <f t="shared" si="123"/>
        <v>0.15029704509687014</v>
      </c>
      <c r="BK400" s="45">
        <v>1771003</v>
      </c>
      <c r="BL400" s="45">
        <v>329227</v>
      </c>
      <c r="BM400" s="61">
        <f t="shared" si="124"/>
        <v>8.2169224888946457E-2</v>
      </c>
      <c r="BN400" s="61">
        <f t="shared" si="124"/>
        <v>1.5275144876950053E-2</v>
      </c>
      <c r="BO400" s="29"/>
      <c r="BP400" s="29"/>
      <c r="BQ400" s="29"/>
      <c r="BR400" s="29"/>
      <c r="BT400" s="27"/>
      <c r="BU400" s="27"/>
      <c r="BV400" s="30"/>
      <c r="BW400" s="30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</row>
    <row r="401" spans="1:93" ht="13">
      <c r="A401" s="18">
        <v>44292</v>
      </c>
      <c r="B401" s="19">
        <f t="shared" si="64"/>
        <v>4549</v>
      </c>
      <c r="C401" s="52"/>
      <c r="D401" s="52"/>
      <c r="E401" s="53">
        <v>1542516</v>
      </c>
      <c r="F401" s="21">
        <f t="shared" si="79"/>
        <v>114566</v>
      </c>
      <c r="G401" s="22">
        <f t="shared" si="68"/>
        <v>7.4272163141257536E-2</v>
      </c>
      <c r="H401" s="19">
        <f t="shared" si="88"/>
        <v>4296</v>
      </c>
      <c r="I401" s="53">
        <v>1385973</v>
      </c>
      <c r="J401" s="22">
        <f t="shared" si="69"/>
        <v>0.89851450487385542</v>
      </c>
      <c r="K401" s="22">
        <f t="shared" si="74"/>
        <v>0.9706033124409118</v>
      </c>
      <c r="L401" s="19">
        <f t="shared" si="82"/>
        <v>162</v>
      </c>
      <c r="M401" s="53">
        <v>41977</v>
      </c>
      <c r="N401" s="23">
        <f t="shared" ca="1" si="73"/>
        <v>2.721333198488703E-2</v>
      </c>
      <c r="O401" s="22">
        <f t="shared" si="75"/>
        <v>2.9396687559088204E-2</v>
      </c>
      <c r="P401" s="45"/>
      <c r="Q401" s="45"/>
      <c r="R401" s="45">
        <v>61242</v>
      </c>
      <c r="S401" s="45">
        <v>13036151</v>
      </c>
      <c r="T401" s="45">
        <v>8745068</v>
      </c>
      <c r="U401" s="19">
        <f t="shared" si="87"/>
        <v>7202552</v>
      </c>
      <c r="V401" s="54"/>
      <c r="W401" s="54"/>
      <c r="X401" s="46">
        <f t="shared" si="127"/>
        <v>78042</v>
      </c>
      <c r="Y401" s="46">
        <f t="shared" si="120"/>
        <v>49408</v>
      </c>
      <c r="Z401" s="46">
        <v>28634</v>
      </c>
      <c r="AA401" s="46">
        <f t="shared" si="128"/>
        <v>49759</v>
      </c>
      <c r="AB401" s="46">
        <f t="shared" si="126"/>
        <v>24364</v>
      </c>
      <c r="AC401" s="46">
        <v>25395</v>
      </c>
      <c r="AD401" s="54"/>
      <c r="AE401" s="21">
        <f t="shared" si="76"/>
        <v>32389.140740740742</v>
      </c>
      <c r="AF401" s="24">
        <f t="shared" si="70"/>
        <v>8.4512257895542096</v>
      </c>
      <c r="AG401" s="24">
        <f t="shared" si="71"/>
        <v>5.6693531866120024</v>
      </c>
      <c r="AH401" s="24">
        <f t="shared" si="72"/>
        <v>10.93844801055177</v>
      </c>
      <c r="AI401" s="23">
        <f t="shared" si="65"/>
        <v>0.17638696462966325</v>
      </c>
      <c r="AJ401" s="23">
        <f t="shared" si="103"/>
        <v>9.1420647521051474E-2</v>
      </c>
      <c r="AK401" s="23">
        <f t="shared" si="77"/>
        <v>2.9578007850623585E-3</v>
      </c>
      <c r="AL401" s="32">
        <f t="shared" si="99"/>
        <v>0.12250348428570476</v>
      </c>
      <c r="AM401" s="43">
        <f t="shared" si="114"/>
        <v>57183.428571428572</v>
      </c>
      <c r="AN401" s="43">
        <f t="shared" si="114"/>
        <v>42845.428571428572</v>
      </c>
      <c r="AO401" s="44">
        <f t="shared" si="86"/>
        <v>1.3346448029127962</v>
      </c>
      <c r="AP401" s="27"/>
      <c r="AQ401" s="53">
        <v>9021106</v>
      </c>
      <c r="AR401" s="53">
        <v>4431504</v>
      </c>
      <c r="AS401" s="61"/>
      <c r="AT401" s="61">
        <f t="shared" si="89"/>
        <v>3.3411503703703702E-2</v>
      </c>
      <c r="AU401" s="61">
        <f t="shared" si="89"/>
        <v>1.6412977777777778E-2</v>
      </c>
      <c r="AV401" s="29">
        <f t="shared" si="90"/>
        <v>164733</v>
      </c>
      <c r="AW401" s="45">
        <f t="shared" si="90"/>
        <v>200704</v>
      </c>
      <c r="AX401" s="29">
        <f t="shared" si="91"/>
        <v>365437</v>
      </c>
      <c r="AY401" s="29">
        <f t="shared" si="92"/>
        <v>168726</v>
      </c>
      <c r="AZ401" s="29">
        <f t="shared" si="92"/>
        <v>124330.28571428571</v>
      </c>
      <c r="BA401" s="29">
        <f t="shared" si="93"/>
        <v>293056.28571428568</v>
      </c>
      <c r="BB401" s="45">
        <v>1444800</v>
      </c>
      <c r="BC401" s="45">
        <v>1300745</v>
      </c>
      <c r="BD401" s="61"/>
      <c r="BE401" s="61">
        <f t="shared" si="122"/>
        <v>0.9836842406268127</v>
      </c>
      <c r="BF401" s="61">
        <f t="shared" si="122"/>
        <v>0.88560517550811435</v>
      </c>
      <c r="BG401" s="45">
        <v>5763219</v>
      </c>
      <c r="BH401" s="45">
        <v>2730226</v>
      </c>
      <c r="BI401" s="61">
        <f t="shared" si="123"/>
        <v>0.33261173046926829</v>
      </c>
      <c r="BJ401" s="61">
        <f t="shared" si="123"/>
        <v>0.15756909366661037</v>
      </c>
      <c r="BK401" s="45">
        <v>1813087</v>
      </c>
      <c r="BL401" s="45">
        <v>400533</v>
      </c>
      <c r="BM401" s="61">
        <f t="shared" si="124"/>
        <v>8.4121796206006016E-2</v>
      </c>
      <c r="BN401" s="61">
        <f t="shared" si="124"/>
        <v>1.8583529306525393E-2</v>
      </c>
      <c r="BO401" s="29"/>
      <c r="BP401" s="29"/>
      <c r="BQ401" s="29"/>
      <c r="BR401" s="29"/>
      <c r="BT401" s="27"/>
      <c r="BU401" s="27"/>
      <c r="BV401" s="30"/>
      <c r="BW401" s="30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</row>
    <row r="402" spans="1:93" ht="13">
      <c r="A402" s="18">
        <v>44293</v>
      </c>
      <c r="B402" s="19">
        <f t="shared" si="64"/>
        <v>4860</v>
      </c>
      <c r="C402" s="52"/>
      <c r="D402" s="52"/>
      <c r="E402" s="53">
        <v>1547376</v>
      </c>
      <c r="F402" s="21">
        <f t="shared" si="79"/>
        <v>113570</v>
      </c>
      <c r="G402" s="22">
        <f t="shared" si="68"/>
        <v>7.3395218744506829E-2</v>
      </c>
      <c r="H402" s="19">
        <f t="shared" si="88"/>
        <v>5769</v>
      </c>
      <c r="I402" s="53">
        <v>1391742</v>
      </c>
      <c r="J402" s="22">
        <f t="shared" si="69"/>
        <v>0.89942069671495484</v>
      </c>
      <c r="K402" s="22">
        <f t="shared" si="74"/>
        <v>0.97066269774293035</v>
      </c>
      <c r="L402" s="19">
        <f t="shared" si="82"/>
        <v>87</v>
      </c>
      <c r="M402" s="53">
        <v>42064</v>
      </c>
      <c r="N402" s="23">
        <f t="shared" ca="1" si="73"/>
        <v>2.7184084540538306E-2</v>
      </c>
      <c r="O402" s="22">
        <f t="shared" si="75"/>
        <v>2.9337302257069646E-2</v>
      </c>
      <c r="P402" s="45"/>
      <c r="Q402" s="45"/>
      <c r="R402" s="45">
        <v>59524</v>
      </c>
      <c r="S402" s="45">
        <v>13113647</v>
      </c>
      <c r="T402" s="45">
        <v>8798525</v>
      </c>
      <c r="U402" s="19">
        <f t="shared" si="87"/>
        <v>7251149</v>
      </c>
      <c r="V402" s="54"/>
      <c r="W402" s="54"/>
      <c r="X402" s="46">
        <f t="shared" si="127"/>
        <v>77496</v>
      </c>
      <c r="Y402" s="46">
        <f t="shared" si="120"/>
        <v>51040</v>
      </c>
      <c r="Z402" s="46">
        <v>26456</v>
      </c>
      <c r="AA402" s="46">
        <f t="shared" si="128"/>
        <v>53457</v>
      </c>
      <c r="AB402" s="46">
        <f t="shared" si="126"/>
        <v>29877</v>
      </c>
      <c r="AC402" s="46">
        <v>23580</v>
      </c>
      <c r="AD402" s="54"/>
      <c r="AE402" s="21">
        <f t="shared" si="76"/>
        <v>32587.129629629631</v>
      </c>
      <c r="AF402" s="24">
        <f t="shared" si="70"/>
        <v>8.4747643753037405</v>
      </c>
      <c r="AG402" s="24">
        <f t="shared" si="71"/>
        <v>5.6860937483843612</v>
      </c>
      <c r="AH402" s="24">
        <f t="shared" si="72"/>
        <v>10.999382716049382</v>
      </c>
      <c r="AI402" s="23">
        <f t="shared" si="65"/>
        <v>0.17586765963613218</v>
      </c>
      <c r="AJ402" s="23">
        <f t="shared" si="103"/>
        <v>9.0914192715640607E-2</v>
      </c>
      <c r="AK402" s="23">
        <f t="shared" si="77"/>
        <v>3.1506966540379485E-3</v>
      </c>
      <c r="AL402" s="32">
        <f t="shared" si="99"/>
        <v>0.11585201451398612</v>
      </c>
      <c r="AM402" s="43">
        <f t="shared" si="114"/>
        <v>58048.571428571428</v>
      </c>
      <c r="AN402" s="43">
        <f t="shared" si="114"/>
        <v>43977.285714285717</v>
      </c>
      <c r="AO402" s="44">
        <f t="shared" si="86"/>
        <v>1.3199671258864152</v>
      </c>
      <c r="AP402" s="27"/>
      <c r="AQ402" s="53">
        <v>9196435</v>
      </c>
      <c r="AR402" s="53">
        <v>4554695</v>
      </c>
      <c r="AS402" s="61"/>
      <c r="AT402" s="61">
        <f t="shared" si="89"/>
        <v>3.4060870370370373E-2</v>
      </c>
      <c r="AU402" s="61">
        <f t="shared" si="89"/>
        <v>1.686924074074074E-2</v>
      </c>
      <c r="AV402" s="29">
        <f t="shared" si="90"/>
        <v>175329</v>
      </c>
      <c r="AW402" s="45">
        <f t="shared" si="90"/>
        <v>123191</v>
      </c>
      <c r="AX402" s="29">
        <f t="shared" si="91"/>
        <v>298520</v>
      </c>
      <c r="AY402" s="29">
        <f t="shared" si="92"/>
        <v>154388.71428571429</v>
      </c>
      <c r="AZ402" s="29">
        <f t="shared" si="92"/>
        <v>119659.14285714286</v>
      </c>
      <c r="BA402" s="29">
        <f t="shared" si="93"/>
        <v>274047.85714285716</v>
      </c>
      <c r="BB402" s="45">
        <v>1445970</v>
      </c>
      <c r="BC402" s="45">
        <v>1302596</v>
      </c>
      <c r="BD402" s="61"/>
      <c r="BE402" s="61">
        <f t="shared" si="122"/>
        <v>0.98448082877848309</v>
      </c>
      <c r="BF402" s="61">
        <f t="shared" si="122"/>
        <v>0.88686541881473124</v>
      </c>
      <c r="BG402" s="45">
        <v>5905406</v>
      </c>
      <c r="BH402" s="45">
        <v>2812292</v>
      </c>
      <c r="BI402" s="61">
        <f t="shared" si="123"/>
        <v>0.34081774591310859</v>
      </c>
      <c r="BJ402" s="61">
        <f t="shared" si="123"/>
        <v>0.16230535551483979</v>
      </c>
      <c r="BK402" s="45">
        <v>1844923</v>
      </c>
      <c r="BL402" s="45">
        <v>439807</v>
      </c>
      <c r="BM402" s="61">
        <f t="shared" si="124"/>
        <v>8.5598891074599975E-2</v>
      </c>
      <c r="BN402" s="61">
        <f t="shared" si="124"/>
        <v>2.0405725055650879E-2</v>
      </c>
      <c r="BO402" s="29"/>
      <c r="BP402" s="29"/>
      <c r="BQ402" s="29"/>
      <c r="BR402" s="29"/>
      <c r="BT402" s="27"/>
      <c r="BU402" s="27"/>
      <c r="BV402" s="30"/>
      <c r="BW402" s="30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</row>
    <row r="403" spans="1:93" ht="13">
      <c r="A403" s="18">
        <v>44294</v>
      </c>
      <c r="B403" s="19">
        <f t="shared" si="64"/>
        <v>5504</v>
      </c>
      <c r="C403" s="52"/>
      <c r="D403" s="52"/>
      <c r="E403" s="53">
        <v>1552880</v>
      </c>
      <c r="F403" s="21">
        <f t="shared" si="79"/>
        <v>111271</v>
      </c>
      <c r="G403" s="22">
        <f t="shared" si="68"/>
        <v>7.1654603060120545E-2</v>
      </c>
      <c r="H403" s="19">
        <f t="shared" si="88"/>
        <v>7640</v>
      </c>
      <c r="I403" s="53">
        <v>1399382</v>
      </c>
      <c r="J403" s="22">
        <f t="shared" si="69"/>
        <v>0.90115269692442435</v>
      </c>
      <c r="K403" s="22">
        <f t="shared" si="74"/>
        <v>0.97070842371267108</v>
      </c>
      <c r="L403" s="19">
        <f t="shared" si="82"/>
        <v>163</v>
      </c>
      <c r="M403" s="53">
        <v>42227</v>
      </c>
      <c r="N403" s="23">
        <f t="shared" ca="1" si="73"/>
        <v>2.7192700015455155E-2</v>
      </c>
      <c r="O403" s="22">
        <f t="shared" si="75"/>
        <v>2.9291576287328949E-2</v>
      </c>
      <c r="P403" s="45"/>
      <c r="Q403" s="45"/>
      <c r="R403" s="45">
        <v>58214</v>
      </c>
      <c r="S403" s="45">
        <v>13187063</v>
      </c>
      <c r="T403" s="45">
        <v>8852778</v>
      </c>
      <c r="U403" s="19">
        <f t="shared" si="87"/>
        <v>7299898</v>
      </c>
      <c r="V403" s="54"/>
      <c r="W403" s="54"/>
      <c r="X403" s="46">
        <f t="shared" si="127"/>
        <v>73416</v>
      </c>
      <c r="Y403" s="46">
        <f t="shared" si="120"/>
        <v>46789</v>
      </c>
      <c r="Z403" s="46">
        <v>26627</v>
      </c>
      <c r="AA403" s="46">
        <f t="shared" si="128"/>
        <v>54253</v>
      </c>
      <c r="AB403" s="46">
        <f t="shared" si="126"/>
        <v>30739</v>
      </c>
      <c r="AC403" s="46">
        <v>23514</v>
      </c>
      <c r="AD403" s="54"/>
      <c r="AE403" s="21">
        <f t="shared" si="76"/>
        <v>32788.066666666666</v>
      </c>
      <c r="AF403" s="24">
        <f t="shared" si="70"/>
        <v>8.4920038895471635</v>
      </c>
      <c r="AG403" s="24">
        <f t="shared" si="71"/>
        <v>5.7008770800061823</v>
      </c>
      <c r="AH403" s="24">
        <f t="shared" si="72"/>
        <v>9.8570130813953494</v>
      </c>
      <c r="AI403" s="23">
        <f t="shared" si="65"/>
        <v>0.17541160526108301</v>
      </c>
      <c r="AJ403" s="23">
        <f t="shared" si="103"/>
        <v>0.10145061102611837</v>
      </c>
      <c r="AK403" s="23">
        <f t="shared" si="77"/>
        <v>3.5569893807322847E-3</v>
      </c>
      <c r="AL403" s="32">
        <f t="shared" si="99"/>
        <v>0.11403623009103103</v>
      </c>
      <c r="AM403" s="43">
        <f t="shared" si="114"/>
        <v>58137.428571428572</v>
      </c>
      <c r="AN403" s="43">
        <f t="shared" si="114"/>
        <v>43878.285714285717</v>
      </c>
      <c r="AO403" s="44">
        <f t="shared" si="86"/>
        <v>1.32497037258911</v>
      </c>
      <c r="AP403" s="27"/>
      <c r="AQ403" s="53">
        <v>9374089</v>
      </c>
      <c r="AR403" s="53">
        <v>4697396</v>
      </c>
      <c r="AS403" s="61"/>
      <c r="AT403" s="61">
        <f t="shared" si="89"/>
        <v>3.471884814814815E-2</v>
      </c>
      <c r="AU403" s="61">
        <f t="shared" si="89"/>
        <v>1.7397762962962963E-2</v>
      </c>
      <c r="AV403" s="29">
        <f t="shared" si="90"/>
        <v>177654</v>
      </c>
      <c r="AW403" s="45">
        <f t="shared" si="90"/>
        <v>142701</v>
      </c>
      <c r="AX403" s="29">
        <f t="shared" si="91"/>
        <v>320355</v>
      </c>
      <c r="AY403" s="29">
        <f t="shared" si="92"/>
        <v>143216</v>
      </c>
      <c r="AZ403" s="29">
        <f t="shared" si="92"/>
        <v>120420.71428571429</v>
      </c>
      <c r="BA403" s="29">
        <f t="shared" si="93"/>
        <v>263636.71428571432</v>
      </c>
      <c r="BB403" s="45">
        <v>1447505</v>
      </c>
      <c r="BC403" s="45">
        <v>1304661</v>
      </c>
      <c r="BD403" s="61"/>
      <c r="BE403" s="61">
        <f t="shared" si="122"/>
        <v>0.98552592519969173</v>
      </c>
      <c r="BF403" s="61">
        <f t="shared" si="122"/>
        <v>0.88827136286020081</v>
      </c>
      <c r="BG403" s="45">
        <v>6039462</v>
      </c>
      <c r="BH403" s="45">
        <v>2931000</v>
      </c>
      <c r="BI403" s="61">
        <f t="shared" si="123"/>
        <v>0.34855449826275697</v>
      </c>
      <c r="BJ403" s="61">
        <f t="shared" si="123"/>
        <v>0.16915633121098214</v>
      </c>
      <c r="BK403" s="45">
        <v>1888623</v>
      </c>
      <c r="BL403" s="45">
        <v>461735</v>
      </c>
      <c r="BM403" s="61">
        <f t="shared" si="124"/>
        <v>8.7626439942471435E-2</v>
      </c>
      <c r="BN403" s="61">
        <f t="shared" si="124"/>
        <v>2.1423118455529265E-2</v>
      </c>
      <c r="BO403" s="29"/>
      <c r="BP403" s="29"/>
      <c r="BQ403" s="29"/>
      <c r="BR403" s="29"/>
      <c r="BT403" s="27"/>
      <c r="BU403" s="27"/>
      <c r="BV403" s="30"/>
      <c r="BW403" s="30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</row>
    <row r="404" spans="1:93" ht="13">
      <c r="A404" s="18">
        <v>44295</v>
      </c>
      <c r="B404" s="19">
        <f t="shared" si="64"/>
        <v>5265</v>
      </c>
      <c r="C404" s="52"/>
      <c r="D404" s="52"/>
      <c r="E404" s="53">
        <v>1558145</v>
      </c>
      <c r="F404" s="21">
        <f t="shared" si="79"/>
        <v>110138</v>
      </c>
      <c r="G404" s="22">
        <f t="shared" si="68"/>
        <v>7.0685334163380173E-2</v>
      </c>
      <c r="H404" s="19">
        <f t="shared" si="88"/>
        <v>6277</v>
      </c>
      <c r="I404" s="53">
        <v>1405659</v>
      </c>
      <c r="J404" s="22">
        <f t="shared" si="69"/>
        <v>0.90213619399991651</v>
      </c>
      <c r="K404" s="22">
        <f t="shared" si="74"/>
        <v>0.97075428502762762</v>
      </c>
      <c r="L404" s="19">
        <f t="shared" si="82"/>
        <v>121</v>
      </c>
      <c r="M404" s="53">
        <v>42348</v>
      </c>
      <c r="N404" s="23">
        <f t="shared" ca="1" si="73"/>
        <v>2.7178471836703258E-2</v>
      </c>
      <c r="O404" s="22">
        <f t="shared" si="75"/>
        <v>2.9245714972372373E-2</v>
      </c>
      <c r="P404" s="45"/>
      <c r="Q404" s="45"/>
      <c r="R404" s="45">
        <v>59453</v>
      </c>
      <c r="S404" s="45">
        <v>13259775</v>
      </c>
      <c r="T404" s="45">
        <v>8900958</v>
      </c>
      <c r="U404" s="19">
        <f t="shared" si="87"/>
        <v>7342813</v>
      </c>
      <c r="V404" s="54"/>
      <c r="W404" s="54"/>
      <c r="X404" s="46">
        <f t="shared" si="127"/>
        <v>72712</v>
      </c>
      <c r="Y404" s="46">
        <f t="shared" si="120"/>
        <v>47128</v>
      </c>
      <c r="Z404" s="46">
        <v>25584</v>
      </c>
      <c r="AA404" s="46">
        <f t="shared" si="128"/>
        <v>48180</v>
      </c>
      <c r="AB404" s="46">
        <f t="shared" si="126"/>
        <v>25616</v>
      </c>
      <c r="AC404" s="46">
        <v>22564</v>
      </c>
      <c r="AD404" s="54"/>
      <c r="AE404" s="21">
        <f t="shared" si="76"/>
        <v>32966.511111111111</v>
      </c>
      <c r="AF404" s="24">
        <f t="shared" si="70"/>
        <v>8.5099750023264846</v>
      </c>
      <c r="AG404" s="24">
        <f t="shared" si="71"/>
        <v>5.7125350978246567</v>
      </c>
      <c r="AH404" s="24">
        <f t="shared" si="72"/>
        <v>9.1509971509971511</v>
      </c>
      <c r="AI404" s="23">
        <f t="shared" si="65"/>
        <v>0.17505362905880467</v>
      </c>
      <c r="AJ404" s="23">
        <f t="shared" si="103"/>
        <v>0.10927770859277709</v>
      </c>
      <c r="AK404" s="23">
        <f t="shared" si="77"/>
        <v>3.3904744732368244E-3</v>
      </c>
      <c r="AL404" s="32">
        <f t="shared" si="99"/>
        <v>0.11138435662361988</v>
      </c>
      <c r="AM404" s="43">
        <f t="shared" si="114"/>
        <v>60454.142857142855</v>
      </c>
      <c r="AN404" s="43">
        <f t="shared" si="114"/>
        <v>44846</v>
      </c>
      <c r="AO404" s="44">
        <f t="shared" si="86"/>
        <v>1.3480386847688279</v>
      </c>
      <c r="AP404" s="27"/>
      <c r="AQ404" s="53">
        <v>9809471</v>
      </c>
      <c r="AR404" s="53">
        <v>4952219</v>
      </c>
      <c r="AS404" s="61"/>
      <c r="AT404" s="61">
        <f t="shared" si="89"/>
        <v>3.6331374074074073E-2</v>
      </c>
      <c r="AU404" s="61">
        <f t="shared" si="89"/>
        <v>1.8341551851851851E-2</v>
      </c>
      <c r="AV404" s="29">
        <f t="shared" si="90"/>
        <v>435382</v>
      </c>
      <c r="AW404" s="45">
        <f t="shared" si="90"/>
        <v>254823</v>
      </c>
      <c r="AX404" s="29">
        <f t="shared" si="91"/>
        <v>690205</v>
      </c>
      <c r="AY404" s="29">
        <f t="shared" si="92"/>
        <v>197820.28571428571</v>
      </c>
      <c r="AZ404" s="29">
        <f t="shared" si="92"/>
        <v>154922.42857142858</v>
      </c>
      <c r="BA404" s="29">
        <f t="shared" si="93"/>
        <v>352742.71428571432</v>
      </c>
      <c r="BB404" s="45">
        <v>1451679</v>
      </c>
      <c r="BC404" s="45">
        <v>1309418</v>
      </c>
      <c r="BD404" s="61"/>
      <c r="BE404" s="61">
        <f t="shared" si="122"/>
        <v>0.98836777045189017</v>
      </c>
      <c r="BF404" s="61">
        <f t="shared" si="122"/>
        <v>0.89151014049908628</v>
      </c>
      <c r="BG404" s="45">
        <v>6386485</v>
      </c>
      <c r="BH404" s="45">
        <v>3100990</v>
      </c>
      <c r="BI404" s="61">
        <f t="shared" si="123"/>
        <v>0.36858218080312838</v>
      </c>
      <c r="BJ404" s="61">
        <f t="shared" si="123"/>
        <v>0.17896693671850683</v>
      </c>
      <c r="BK404" s="45">
        <v>1970580</v>
      </c>
      <c r="BL404" s="45">
        <v>541811</v>
      </c>
      <c r="BM404" s="61">
        <f t="shared" si="124"/>
        <v>9.1428998811216092E-2</v>
      </c>
      <c r="BN404" s="61">
        <f t="shared" si="124"/>
        <v>2.513840456865684E-2</v>
      </c>
      <c r="BO404" s="29"/>
      <c r="BP404" s="29"/>
      <c r="BQ404" s="29"/>
      <c r="BR404" s="29"/>
      <c r="BT404" s="27"/>
      <c r="BU404" s="27"/>
      <c r="BV404" s="30"/>
      <c r="BW404" s="30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</row>
    <row r="405" spans="1:93" ht="13">
      <c r="A405" s="18">
        <v>44296</v>
      </c>
      <c r="B405" s="19">
        <f t="shared" si="64"/>
        <v>4723</v>
      </c>
      <c r="C405" s="52"/>
      <c r="D405" s="52"/>
      <c r="E405" s="53">
        <v>1562868</v>
      </c>
      <c r="F405" s="21">
        <f t="shared" si="79"/>
        <v>111137</v>
      </c>
      <c r="G405" s="22">
        <f t="shared" si="68"/>
        <v>7.1110931953306353E-2</v>
      </c>
      <c r="H405" s="19">
        <f t="shared" si="88"/>
        <v>3629</v>
      </c>
      <c r="I405" s="53">
        <v>1409288</v>
      </c>
      <c r="J405" s="22">
        <f t="shared" si="69"/>
        <v>0.90173194409252733</v>
      </c>
      <c r="K405" s="22">
        <f t="shared" si="74"/>
        <v>0.97076386741069798</v>
      </c>
      <c r="L405" s="19">
        <f t="shared" si="82"/>
        <v>95</v>
      </c>
      <c r="M405" s="53">
        <v>42443</v>
      </c>
      <c r="N405" s="23">
        <f t="shared" ca="1" si="73"/>
        <v>2.7157123954166314E-2</v>
      </c>
      <c r="O405" s="22">
        <f t="shared" si="75"/>
        <v>2.9236132589302011E-2</v>
      </c>
      <c r="P405" s="45"/>
      <c r="Q405" s="45"/>
      <c r="R405" s="45">
        <v>59139</v>
      </c>
      <c r="S405" s="45">
        <v>13323866</v>
      </c>
      <c r="T405" s="45">
        <v>8944665</v>
      </c>
      <c r="U405" s="19">
        <f t="shared" si="87"/>
        <v>7381797</v>
      </c>
      <c r="V405" s="54"/>
      <c r="W405" s="54"/>
      <c r="X405" s="46">
        <f t="shared" si="127"/>
        <v>64091</v>
      </c>
      <c r="Y405" s="46">
        <f t="shared" si="120"/>
        <v>40539</v>
      </c>
      <c r="Z405" s="46">
        <v>23552</v>
      </c>
      <c r="AA405" s="46">
        <f t="shared" si="128"/>
        <v>43707</v>
      </c>
      <c r="AB405" s="46">
        <f t="shared" si="126"/>
        <v>22897</v>
      </c>
      <c r="AC405" s="46">
        <v>20810</v>
      </c>
      <c r="AD405" s="54"/>
      <c r="AE405" s="21">
        <f t="shared" si="76"/>
        <v>33128.388888888891</v>
      </c>
      <c r="AF405" s="24">
        <f t="shared" si="70"/>
        <v>8.5252663692647115</v>
      </c>
      <c r="AG405" s="24">
        <f t="shared" si="71"/>
        <v>5.7232376630655946</v>
      </c>
      <c r="AH405" s="24">
        <f t="shared" si="72"/>
        <v>9.2540757992801179</v>
      </c>
      <c r="AI405" s="23">
        <f t="shared" si="65"/>
        <v>0.17472627538314739</v>
      </c>
      <c r="AJ405" s="23">
        <f t="shared" si="103"/>
        <v>0.10806049374242112</v>
      </c>
      <c r="AK405" s="23">
        <f t="shared" si="77"/>
        <v>3.031168472767297E-3</v>
      </c>
      <c r="AL405" s="32">
        <f t="shared" si="99"/>
        <v>0.10990596547091895</v>
      </c>
      <c r="AM405" s="43">
        <f t="shared" si="114"/>
        <v>63886.285714285717</v>
      </c>
      <c r="AN405" s="43">
        <f t="shared" si="114"/>
        <v>45940.571428571428</v>
      </c>
      <c r="AO405" s="44">
        <f t="shared" si="86"/>
        <v>1.390628887009304</v>
      </c>
      <c r="AP405" s="27"/>
      <c r="AQ405" s="53">
        <v>10002901</v>
      </c>
      <c r="AR405" s="53">
        <v>5079048</v>
      </c>
      <c r="AS405" s="61"/>
      <c r="AT405" s="61">
        <f t="shared" si="89"/>
        <v>3.7047781481481482E-2</v>
      </c>
      <c r="AU405" s="61">
        <f t="shared" si="89"/>
        <v>1.8811288888888889E-2</v>
      </c>
      <c r="AV405" s="29">
        <f t="shared" si="90"/>
        <v>193430</v>
      </c>
      <c r="AW405" s="45">
        <f t="shared" si="90"/>
        <v>126829</v>
      </c>
      <c r="AX405" s="29">
        <f t="shared" si="91"/>
        <v>320259</v>
      </c>
      <c r="AY405" s="29">
        <f t="shared" si="92"/>
        <v>208284.42857142858</v>
      </c>
      <c r="AZ405" s="29">
        <f t="shared" si="92"/>
        <v>160672.14285714287</v>
      </c>
      <c r="BA405" s="29">
        <f t="shared" si="93"/>
        <v>368956.57142857148</v>
      </c>
      <c r="BB405" s="45">
        <v>1453325</v>
      </c>
      <c r="BC405" s="45">
        <v>1310929</v>
      </c>
      <c r="BD405" s="61"/>
      <c r="BE405" s="61">
        <f t="shared" ref="BE405:BF420" si="129">BB405/1468764</f>
        <v>0.98948844062082131</v>
      </c>
      <c r="BF405" s="61">
        <f t="shared" si="129"/>
        <v>0.892538896650517</v>
      </c>
      <c r="BG405" s="45">
        <v>6529107</v>
      </c>
      <c r="BH405" s="45">
        <v>3179779</v>
      </c>
      <c r="BI405" s="61">
        <f t="shared" ref="BI405:BJ420" si="130">BG405/17327167</f>
        <v>0.37681330133194885</v>
      </c>
      <c r="BJ405" s="61">
        <f t="shared" si="130"/>
        <v>0.18351407359321925</v>
      </c>
      <c r="BK405" s="45">
        <v>2019832</v>
      </c>
      <c r="BL405" s="45">
        <v>588340</v>
      </c>
      <c r="BM405" s="61">
        <f t="shared" ref="BM405:BN420" si="131">BK405/21553118</f>
        <v>9.3714143819005682E-2</v>
      </c>
      <c r="BN405" s="61">
        <f t="shared" si="131"/>
        <v>2.7297210547448401E-2</v>
      </c>
      <c r="BO405" s="29"/>
      <c r="BP405" s="29"/>
      <c r="BQ405" s="29"/>
      <c r="BR405" s="29"/>
      <c r="BT405" s="27"/>
      <c r="BU405" s="27"/>
      <c r="BV405" s="30"/>
      <c r="BW405" s="30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</row>
    <row r="406" spans="1:93" ht="13">
      <c r="A406" s="18">
        <v>44297</v>
      </c>
      <c r="B406" s="19">
        <f t="shared" si="64"/>
        <v>4127</v>
      </c>
      <c r="C406" s="52"/>
      <c r="D406" s="52"/>
      <c r="E406" s="53">
        <v>1566995</v>
      </c>
      <c r="F406" s="21">
        <f t="shared" si="79"/>
        <v>109958</v>
      </c>
      <c r="G406" s="22">
        <f t="shared" si="68"/>
        <v>7.0171251344133198E-2</v>
      </c>
      <c r="H406" s="19">
        <f t="shared" si="88"/>
        <v>5219</v>
      </c>
      <c r="I406" s="53">
        <v>1414507</v>
      </c>
      <c r="J406" s="22">
        <f t="shared" si="69"/>
        <v>0.90268762823110471</v>
      </c>
      <c r="K406" s="22">
        <f t="shared" si="74"/>
        <v>0.97081062457576572</v>
      </c>
      <c r="L406" s="19">
        <f t="shared" si="82"/>
        <v>87</v>
      </c>
      <c r="M406" s="53">
        <v>42530</v>
      </c>
      <c r="N406" s="23">
        <f t="shared" ca="1" si="73"/>
        <v>2.7141120424762046E-2</v>
      </c>
      <c r="O406" s="22">
        <f t="shared" si="75"/>
        <v>2.9189375424234252E-2</v>
      </c>
      <c r="P406" s="45"/>
      <c r="Q406" s="45"/>
      <c r="R406" s="45">
        <v>58965</v>
      </c>
      <c r="S406" s="45">
        <v>13365972</v>
      </c>
      <c r="T406" s="45">
        <v>8975583</v>
      </c>
      <c r="U406" s="19">
        <f t="shared" si="87"/>
        <v>7408588</v>
      </c>
      <c r="V406" s="54"/>
      <c r="W406" s="54"/>
      <c r="X406" s="46">
        <f t="shared" si="127"/>
        <v>42106</v>
      </c>
      <c r="Y406" s="46">
        <f t="shared" si="120"/>
        <v>27733</v>
      </c>
      <c r="Z406" s="46">
        <v>14373</v>
      </c>
      <c r="AA406" s="46">
        <f t="shared" si="128"/>
        <v>30918</v>
      </c>
      <c r="AB406" s="46">
        <f t="shared" si="126"/>
        <v>18145</v>
      </c>
      <c r="AC406" s="46">
        <v>12773</v>
      </c>
      <c r="AD406" s="54"/>
      <c r="AE406" s="21">
        <f t="shared" si="76"/>
        <v>33242.9</v>
      </c>
      <c r="AF406" s="24">
        <f t="shared" si="70"/>
        <v>8.5296838853984855</v>
      </c>
      <c r="AG406" s="24">
        <f t="shared" si="71"/>
        <v>5.7278951113436865</v>
      </c>
      <c r="AH406" s="24">
        <f t="shared" si="72"/>
        <v>7.4916404167676278</v>
      </c>
      <c r="AI406" s="23">
        <f t="shared" si="65"/>
        <v>0.17458420249692971</v>
      </c>
      <c r="AJ406" s="23">
        <f t="shared" si="103"/>
        <v>0.13348211397891196</v>
      </c>
      <c r="AK406" s="23">
        <f t="shared" si="77"/>
        <v>2.640658072210833E-3</v>
      </c>
      <c r="AL406" s="32">
        <f t="shared" si="99"/>
        <v>0.10275531116906921</v>
      </c>
      <c r="AM406" s="43">
        <f t="shared" si="114"/>
        <v>64688.571428571428</v>
      </c>
      <c r="AN406" s="43">
        <f t="shared" si="114"/>
        <v>45517.285714285717</v>
      </c>
      <c r="AO406" s="44">
        <f t="shared" si="86"/>
        <v>1.4211869274153304</v>
      </c>
      <c r="AP406" s="27"/>
      <c r="AQ406" s="53">
        <v>10049541</v>
      </c>
      <c r="AR406" s="53">
        <v>5101921</v>
      </c>
      <c r="AS406" s="61"/>
      <c r="AT406" s="61">
        <f t="shared" si="89"/>
        <v>3.7220522222222226E-2</v>
      </c>
      <c r="AU406" s="61">
        <f t="shared" si="89"/>
        <v>1.8896003703703704E-2</v>
      </c>
      <c r="AV406" s="29">
        <f t="shared" si="90"/>
        <v>46640</v>
      </c>
      <c r="AW406" s="45">
        <f t="shared" si="90"/>
        <v>22873</v>
      </c>
      <c r="AX406" s="29">
        <f t="shared" si="91"/>
        <v>69513</v>
      </c>
      <c r="AY406" s="29">
        <f t="shared" si="92"/>
        <v>202174.28571428571</v>
      </c>
      <c r="AZ406" s="29">
        <f t="shared" si="92"/>
        <v>155302.57142857142</v>
      </c>
      <c r="BA406" s="29">
        <f t="shared" si="93"/>
        <v>357476.85714285716</v>
      </c>
      <c r="BB406" s="45">
        <v>1453701</v>
      </c>
      <c r="BC406" s="45">
        <v>1311259</v>
      </c>
      <c r="BD406" s="61"/>
      <c r="BE406" s="61">
        <f t="shared" si="129"/>
        <v>0.98974443818067437</v>
      </c>
      <c r="BF406" s="61">
        <f t="shared" si="129"/>
        <v>0.89276357535996254</v>
      </c>
      <c r="BG406" s="45">
        <v>6564802</v>
      </c>
      <c r="BH406" s="45">
        <v>3193398</v>
      </c>
      <c r="BI406" s="61">
        <f t="shared" si="130"/>
        <v>0.37887336112129583</v>
      </c>
      <c r="BJ406" s="61">
        <f t="shared" si="130"/>
        <v>0.18430006474803412</v>
      </c>
      <c r="BK406" s="45">
        <v>2030311</v>
      </c>
      <c r="BL406" s="45">
        <v>597464</v>
      </c>
      <c r="BM406" s="61">
        <f t="shared" si="131"/>
        <v>9.420033797430144E-2</v>
      </c>
      <c r="BN406" s="61">
        <f t="shared" si="131"/>
        <v>2.7720536768740374E-2</v>
      </c>
      <c r="BO406" s="29"/>
      <c r="BP406" s="29"/>
      <c r="BQ406" s="29"/>
      <c r="BR406" s="29"/>
      <c r="BT406" s="27"/>
      <c r="BU406" s="27"/>
      <c r="BV406" s="30"/>
      <c r="BW406" s="30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</row>
    <row r="407" spans="1:93" ht="13">
      <c r="A407" s="18">
        <v>44298</v>
      </c>
      <c r="B407" s="19">
        <f t="shared" si="64"/>
        <v>4829</v>
      </c>
      <c r="C407" s="52"/>
      <c r="D407" s="52"/>
      <c r="E407" s="53">
        <v>1571824</v>
      </c>
      <c r="F407" s="21">
        <f t="shared" si="79"/>
        <v>109372</v>
      </c>
      <c r="G407" s="22">
        <f t="shared" si="68"/>
        <v>6.9582854059996535E-2</v>
      </c>
      <c r="H407" s="19">
        <f t="shared" si="88"/>
        <v>5289</v>
      </c>
      <c r="I407" s="53">
        <v>1419796</v>
      </c>
      <c r="J407" s="22">
        <f t="shared" si="69"/>
        <v>0.90327924754934397</v>
      </c>
      <c r="K407" s="22">
        <f t="shared" si="74"/>
        <v>0.97083254698273858</v>
      </c>
      <c r="L407" s="19">
        <f t="shared" si="82"/>
        <v>126</v>
      </c>
      <c r="M407" s="53">
        <v>42656</v>
      </c>
      <c r="N407" s="23">
        <f t="shared" ca="1" si="73"/>
        <v>2.7137898390659516E-2</v>
      </c>
      <c r="O407" s="22">
        <f t="shared" si="75"/>
        <v>2.9167453017261421E-2</v>
      </c>
      <c r="P407" s="45"/>
      <c r="Q407" s="45"/>
      <c r="R407" s="45">
        <v>59915</v>
      </c>
      <c r="S407" s="45">
        <v>13412303</v>
      </c>
      <c r="T407" s="45">
        <v>9010017</v>
      </c>
      <c r="U407" s="19">
        <f t="shared" si="87"/>
        <v>7438193</v>
      </c>
      <c r="V407" s="54"/>
      <c r="W407" s="54"/>
      <c r="X407" s="46">
        <f t="shared" si="127"/>
        <v>46331</v>
      </c>
      <c r="Y407" s="46">
        <f t="shared" si="120"/>
        <v>28327</v>
      </c>
      <c r="Z407" s="46">
        <v>18004</v>
      </c>
      <c r="AA407" s="46">
        <f t="shared" si="128"/>
        <v>34434</v>
      </c>
      <c r="AB407" s="46">
        <f t="shared" si="126"/>
        <v>18644</v>
      </c>
      <c r="AC407" s="46">
        <v>15790</v>
      </c>
      <c r="AD407" s="54"/>
      <c r="AE407" s="21">
        <f t="shared" si="76"/>
        <v>33370.433333333334</v>
      </c>
      <c r="AF407" s="24">
        <f t="shared" si="70"/>
        <v>8.5329547073972662</v>
      </c>
      <c r="AG407" s="24">
        <f t="shared" si="71"/>
        <v>5.7322047506591067</v>
      </c>
      <c r="AH407" s="24">
        <f t="shared" si="72"/>
        <v>7.1306688755435905</v>
      </c>
      <c r="AI407" s="23">
        <f t="shared" si="65"/>
        <v>0.17445294498334465</v>
      </c>
      <c r="AJ407" s="23">
        <f t="shared" si="103"/>
        <v>0.1402392983678922</v>
      </c>
      <c r="AK407" s="23">
        <f t="shared" si="77"/>
        <v>3.0816945810292948E-3</v>
      </c>
      <c r="AL407" s="32">
        <f t="shared" si="99"/>
        <v>0.10758226673614907</v>
      </c>
      <c r="AM407" s="43">
        <f t="shared" si="114"/>
        <v>64884.857142857145</v>
      </c>
      <c r="AN407" s="43">
        <f t="shared" si="114"/>
        <v>44958.285714285717</v>
      </c>
      <c r="AO407" s="44">
        <f t="shared" si="86"/>
        <v>1.443223559617169</v>
      </c>
      <c r="AP407" s="27"/>
      <c r="AQ407" s="53">
        <v>10280073</v>
      </c>
      <c r="AR407" s="53">
        <v>5322501</v>
      </c>
      <c r="AS407" s="61"/>
      <c r="AT407" s="61">
        <f t="shared" si="89"/>
        <v>3.8074344444444443E-2</v>
      </c>
      <c r="AU407" s="61">
        <f t="shared" si="89"/>
        <v>1.9712966666666668E-2</v>
      </c>
      <c r="AV407" s="29">
        <f t="shared" si="90"/>
        <v>230532</v>
      </c>
      <c r="AW407" s="45">
        <f t="shared" si="90"/>
        <v>220580</v>
      </c>
      <c r="AX407" s="29">
        <f t="shared" si="91"/>
        <v>451112</v>
      </c>
      <c r="AY407" s="29">
        <f t="shared" si="92"/>
        <v>203385.71428571429</v>
      </c>
      <c r="AZ407" s="29">
        <f t="shared" si="92"/>
        <v>155957.28571428571</v>
      </c>
      <c r="BA407" s="29">
        <f t="shared" si="93"/>
        <v>359343</v>
      </c>
      <c r="BB407" s="45">
        <v>1455949</v>
      </c>
      <c r="BC407" s="45">
        <v>1314396</v>
      </c>
      <c r="BD407" s="61"/>
      <c r="BE407" s="61">
        <f t="shared" si="129"/>
        <v>0.99127497678319998</v>
      </c>
      <c r="BF407" s="61">
        <f t="shared" si="129"/>
        <v>0.8948993847888429</v>
      </c>
      <c r="BG407" s="45">
        <v>6735239</v>
      </c>
      <c r="BH407" s="45">
        <v>3336070</v>
      </c>
      <c r="BI407" s="61">
        <f t="shared" si="130"/>
        <v>0.38870976426786907</v>
      </c>
      <c r="BJ407" s="61">
        <f t="shared" si="130"/>
        <v>0.19253407091880628</v>
      </c>
      <c r="BK407" s="45">
        <v>2088158</v>
      </c>
      <c r="BL407" s="45">
        <v>672035</v>
      </c>
      <c r="BM407" s="61">
        <f t="shared" si="131"/>
        <v>9.6884265190771937E-2</v>
      </c>
      <c r="BN407" s="61">
        <f t="shared" si="131"/>
        <v>3.1180407400915263E-2</v>
      </c>
      <c r="BO407" s="29"/>
      <c r="BP407" s="29"/>
      <c r="BQ407" s="29"/>
      <c r="BR407" s="29"/>
      <c r="BT407" s="27"/>
      <c r="BU407" s="27"/>
      <c r="BV407" s="30"/>
      <c r="BW407" s="30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</row>
    <row r="408" spans="1:93" ht="13">
      <c r="A408" s="18">
        <v>44299</v>
      </c>
      <c r="B408" s="19">
        <f t="shared" si="64"/>
        <v>5702</v>
      </c>
      <c r="C408" s="52"/>
      <c r="D408" s="52"/>
      <c r="E408" s="53">
        <v>1577526</v>
      </c>
      <c r="F408" s="21">
        <f t="shared" si="79"/>
        <v>108599</v>
      </c>
      <c r="G408" s="22">
        <f t="shared" si="68"/>
        <v>6.8841337638809119E-2</v>
      </c>
      <c r="H408" s="19">
        <f t="shared" si="88"/>
        <v>6349</v>
      </c>
      <c r="I408" s="53">
        <v>1426145</v>
      </c>
      <c r="J408" s="22">
        <f t="shared" si="69"/>
        <v>0.90403898255876602</v>
      </c>
      <c r="K408" s="22">
        <f t="shared" si="74"/>
        <v>0.9708753396186468</v>
      </c>
      <c r="L408" s="19">
        <f t="shared" si="82"/>
        <v>126</v>
      </c>
      <c r="M408" s="53">
        <v>42782</v>
      </c>
      <c r="N408" s="23">
        <f t="shared" ca="1" si="73"/>
        <v>2.7119679802424808E-2</v>
      </c>
      <c r="O408" s="22">
        <f t="shared" si="75"/>
        <v>2.9124660381353192E-2</v>
      </c>
      <c r="P408" s="45"/>
      <c r="Q408" s="45"/>
      <c r="R408" s="45">
        <v>58450</v>
      </c>
      <c r="S408" s="45">
        <v>13489825</v>
      </c>
      <c r="T408" s="45">
        <v>9060658</v>
      </c>
      <c r="U408" s="19">
        <f t="shared" si="87"/>
        <v>7483132</v>
      </c>
      <c r="V408" s="54"/>
      <c r="W408" s="54"/>
      <c r="X408" s="46">
        <f t="shared" si="127"/>
        <v>77522</v>
      </c>
      <c r="Y408" s="46">
        <f t="shared" si="120"/>
        <v>47584</v>
      </c>
      <c r="Z408" s="46">
        <v>29938</v>
      </c>
      <c r="AA408" s="46">
        <f t="shared" si="128"/>
        <v>50641</v>
      </c>
      <c r="AB408" s="46">
        <f t="shared" si="126"/>
        <v>25631</v>
      </c>
      <c r="AC408" s="46">
        <v>25010</v>
      </c>
      <c r="AD408" s="54"/>
      <c r="AE408" s="21">
        <f t="shared" si="76"/>
        <v>33557.992592592593</v>
      </c>
      <c r="AF408" s="24">
        <f t="shared" si="70"/>
        <v>8.5512536718887677</v>
      </c>
      <c r="AG408" s="24">
        <f t="shared" si="71"/>
        <v>5.7435871104501608</v>
      </c>
      <c r="AH408" s="24">
        <f t="shared" si="72"/>
        <v>8.8812697299193264</v>
      </c>
      <c r="AI408" s="23">
        <f t="shared" si="65"/>
        <v>0.17410722267632217</v>
      </c>
      <c r="AJ408" s="23">
        <f t="shared" si="103"/>
        <v>0.11259651270709505</v>
      </c>
      <c r="AK408" s="23">
        <f t="shared" si="77"/>
        <v>3.6276326102667985E-3</v>
      </c>
      <c r="AL408" s="32">
        <f t="shared" si="99"/>
        <v>0.11093507398840267</v>
      </c>
      <c r="AM408" s="43">
        <f t="shared" si="114"/>
        <v>64810.571428571428</v>
      </c>
      <c r="AN408" s="43">
        <f t="shared" si="114"/>
        <v>45084.285714285717</v>
      </c>
      <c r="AO408" s="44">
        <f t="shared" si="86"/>
        <v>1.437542380937292</v>
      </c>
      <c r="AP408" s="27"/>
      <c r="AQ408" s="53">
        <v>10377734</v>
      </c>
      <c r="AR408" s="53">
        <v>5433715</v>
      </c>
      <c r="AS408" s="61"/>
      <c r="AT408" s="61">
        <f t="shared" si="89"/>
        <v>3.8436051851851852E-2</v>
      </c>
      <c r="AU408" s="61">
        <f t="shared" si="89"/>
        <v>2.0124870370370369E-2</v>
      </c>
      <c r="AV408" s="29">
        <f t="shared" si="90"/>
        <v>97661</v>
      </c>
      <c r="AW408" s="45">
        <f t="shared" si="90"/>
        <v>111214</v>
      </c>
      <c r="AX408" s="29">
        <f t="shared" si="91"/>
        <v>208875</v>
      </c>
      <c r="AY408" s="29">
        <f t="shared" si="92"/>
        <v>193804</v>
      </c>
      <c r="AZ408" s="29">
        <f t="shared" si="92"/>
        <v>143173</v>
      </c>
      <c r="BA408" s="29">
        <f t="shared" si="93"/>
        <v>336977</v>
      </c>
      <c r="BB408" s="45">
        <v>1457405</v>
      </c>
      <c r="BC408" s="45">
        <v>1316347</v>
      </c>
      <c r="BD408" s="61"/>
      <c r="BE408" s="61">
        <f t="shared" si="129"/>
        <v>0.99226628648305648</v>
      </c>
      <c r="BF408" s="61">
        <f t="shared" si="129"/>
        <v>0.89622771255286759</v>
      </c>
      <c r="BG408" s="45">
        <v>6811090</v>
      </c>
      <c r="BH408" s="45">
        <v>3394098</v>
      </c>
      <c r="BI408" s="61">
        <f t="shared" si="130"/>
        <v>0.39308734082149727</v>
      </c>
      <c r="BJ408" s="61">
        <f t="shared" si="130"/>
        <v>0.19588303154231734</v>
      </c>
      <c r="BK408" s="45">
        <v>2108512</v>
      </c>
      <c r="BL408" s="45">
        <v>722410</v>
      </c>
      <c r="BM408" s="61">
        <f t="shared" si="131"/>
        <v>9.7828629713807527E-2</v>
      </c>
      <c r="BN408" s="61">
        <f t="shared" si="131"/>
        <v>3.3517656238879222E-2</v>
      </c>
      <c r="BO408" s="29"/>
      <c r="BP408" s="29"/>
      <c r="BQ408" s="29"/>
      <c r="BR408" s="29"/>
      <c r="BT408" s="27"/>
      <c r="BU408" s="27"/>
      <c r="BV408" s="30"/>
      <c r="BW408" s="30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</row>
    <row r="409" spans="1:93" ht="13">
      <c r="A409" s="18">
        <v>44300</v>
      </c>
      <c r="B409" s="19">
        <f t="shared" si="64"/>
        <v>5656</v>
      </c>
      <c r="C409" s="52"/>
      <c r="D409" s="52"/>
      <c r="E409" s="53">
        <v>1583182</v>
      </c>
      <c r="F409" s="21">
        <f t="shared" si="79"/>
        <v>108384</v>
      </c>
      <c r="G409" s="22">
        <f t="shared" si="68"/>
        <v>6.8459595927694988E-2</v>
      </c>
      <c r="H409" s="19">
        <f t="shared" si="88"/>
        <v>5747</v>
      </c>
      <c r="I409" s="53">
        <v>1431892</v>
      </c>
      <c r="J409" s="22">
        <f t="shared" si="69"/>
        <v>0.90443928746031721</v>
      </c>
      <c r="K409" s="22">
        <f t="shared" si="74"/>
        <v>0.97090720220667504</v>
      </c>
      <c r="L409" s="19">
        <f t="shared" si="82"/>
        <v>124</v>
      </c>
      <c r="M409" s="53">
        <v>42906</v>
      </c>
      <c r="N409" s="23">
        <f t="shared" ca="1" si="73"/>
        <v>2.7101116611987757E-2</v>
      </c>
      <c r="O409" s="22">
        <f t="shared" si="75"/>
        <v>2.9092797793324916E-2</v>
      </c>
      <c r="P409" s="45"/>
      <c r="Q409" s="45"/>
      <c r="R409" s="45">
        <v>58580</v>
      </c>
      <c r="S409" s="45">
        <v>13563983</v>
      </c>
      <c r="T409" s="45">
        <v>9104844</v>
      </c>
      <c r="U409" s="19">
        <f t="shared" si="87"/>
        <v>7521662</v>
      </c>
      <c r="V409" s="54"/>
      <c r="W409" s="54"/>
      <c r="X409" s="46">
        <f t="shared" si="127"/>
        <v>74158</v>
      </c>
      <c r="Y409" s="46">
        <f t="shared" si="120"/>
        <v>46491</v>
      </c>
      <c r="Z409" s="46">
        <v>27667</v>
      </c>
      <c r="AA409" s="46">
        <f t="shared" si="128"/>
        <v>44186</v>
      </c>
      <c r="AB409" s="46">
        <f t="shared" si="126"/>
        <v>20532</v>
      </c>
      <c r="AC409" s="46">
        <v>23654</v>
      </c>
      <c r="AD409" s="54"/>
      <c r="AE409" s="21">
        <f t="shared" si="76"/>
        <v>33721.644444444442</v>
      </c>
      <c r="AF409" s="24">
        <f t="shared" si="70"/>
        <v>8.5675449821940877</v>
      </c>
      <c r="AG409" s="24">
        <f t="shared" si="71"/>
        <v>5.7509774618458271</v>
      </c>
      <c r="AH409" s="24">
        <f t="shared" si="72"/>
        <v>7.8122347949080622</v>
      </c>
      <c r="AI409" s="23">
        <f t="shared" si="65"/>
        <v>0.17388348443971144</v>
      </c>
      <c r="AJ409" s="23">
        <f t="shared" si="103"/>
        <v>0.12800434526773186</v>
      </c>
      <c r="AK409" s="23">
        <f t="shared" si="77"/>
        <v>3.5853608751931824E-3</v>
      </c>
      <c r="AL409" s="32">
        <f t="shared" si="99"/>
        <v>0.11689121471407259</v>
      </c>
      <c r="AM409" s="43">
        <f t="shared" si="114"/>
        <v>64333.714285714283</v>
      </c>
      <c r="AN409" s="43">
        <f t="shared" si="114"/>
        <v>43759.857142857145</v>
      </c>
      <c r="AO409" s="44">
        <f t="shared" si="86"/>
        <v>1.4701536633378927</v>
      </c>
      <c r="AP409" s="27"/>
      <c r="AQ409" s="53">
        <v>10481905</v>
      </c>
      <c r="AR409" s="53">
        <v>5572859</v>
      </c>
      <c r="AS409" s="61"/>
      <c r="AT409" s="61">
        <f t="shared" si="89"/>
        <v>3.8821870370370368E-2</v>
      </c>
      <c r="AU409" s="61">
        <f t="shared" si="89"/>
        <v>2.0640218518518518E-2</v>
      </c>
      <c r="AV409" s="29">
        <f t="shared" si="90"/>
        <v>104171</v>
      </c>
      <c r="AW409" s="45">
        <f t="shared" si="90"/>
        <v>139144</v>
      </c>
      <c r="AX409" s="29">
        <f t="shared" si="91"/>
        <v>243315</v>
      </c>
      <c r="AY409" s="29">
        <f t="shared" si="92"/>
        <v>183638.57142857142</v>
      </c>
      <c r="AZ409" s="29">
        <f t="shared" si="92"/>
        <v>145452</v>
      </c>
      <c r="BA409" s="29">
        <f t="shared" si="93"/>
        <v>329090.57142857142</v>
      </c>
      <c r="BB409" s="45">
        <v>1459169</v>
      </c>
      <c r="BC409" s="45">
        <v>1318528</v>
      </c>
      <c r="BD409" s="61"/>
      <c r="BE409" s="61">
        <f t="shared" si="129"/>
        <v>0.99346729631172881</v>
      </c>
      <c r="BF409" s="61">
        <f t="shared" si="129"/>
        <v>0.89771263456893002</v>
      </c>
      <c r="BG409" s="45">
        <v>6890942</v>
      </c>
      <c r="BH409" s="45">
        <v>3472356</v>
      </c>
      <c r="BI409" s="61">
        <f t="shared" si="130"/>
        <v>0.39769582644410362</v>
      </c>
      <c r="BJ409" s="61">
        <f t="shared" si="130"/>
        <v>0.20039952289950227</v>
      </c>
      <c r="BK409" s="45">
        <v>2131067</v>
      </c>
      <c r="BL409" s="45">
        <v>781975</v>
      </c>
      <c r="BM409" s="61">
        <f t="shared" si="131"/>
        <v>9.8875114032224945E-2</v>
      </c>
      <c r="BN409" s="61">
        <f t="shared" si="131"/>
        <v>3.6281293500086624E-2</v>
      </c>
      <c r="BO409" s="29"/>
      <c r="BP409" s="29"/>
      <c r="BQ409" s="29"/>
      <c r="BR409" s="29"/>
      <c r="BT409" s="27"/>
      <c r="BU409" s="27"/>
      <c r="BV409" s="30"/>
      <c r="BW409" s="30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</row>
    <row r="410" spans="1:93" ht="13">
      <c r="A410" s="18">
        <v>44301</v>
      </c>
      <c r="B410" s="19">
        <f t="shared" si="64"/>
        <v>6177</v>
      </c>
      <c r="C410" s="52"/>
      <c r="D410" s="52"/>
      <c r="E410" s="53">
        <v>1589359</v>
      </c>
      <c r="F410" s="21">
        <f t="shared" si="79"/>
        <v>108032</v>
      </c>
      <c r="G410" s="22">
        <f t="shared" si="68"/>
        <v>6.7972056659319893E-2</v>
      </c>
      <c r="H410" s="19">
        <f t="shared" si="88"/>
        <v>6362</v>
      </c>
      <c r="I410" s="53">
        <v>1438254</v>
      </c>
      <c r="J410" s="22">
        <f t="shared" si="69"/>
        <v>0.90492708066585337</v>
      </c>
      <c r="K410" s="22">
        <f t="shared" si="74"/>
        <v>0.97092269296380884</v>
      </c>
      <c r="L410" s="19">
        <f t="shared" si="82"/>
        <v>167</v>
      </c>
      <c r="M410" s="53">
        <v>43073</v>
      </c>
      <c r="N410" s="23">
        <f t="shared" ca="1" si="73"/>
        <v>2.7100862674826771E-2</v>
      </c>
      <c r="O410" s="22">
        <f t="shared" si="75"/>
        <v>2.9077307036191199E-2</v>
      </c>
      <c r="P410" s="45"/>
      <c r="Q410" s="45"/>
      <c r="R410" s="45">
        <v>58328</v>
      </c>
      <c r="S410" s="45">
        <v>13638566</v>
      </c>
      <c r="T410" s="45">
        <v>9153572</v>
      </c>
      <c r="U410" s="19">
        <f t="shared" si="87"/>
        <v>7564213</v>
      </c>
      <c r="V410" s="54"/>
      <c r="W410" s="54"/>
      <c r="X410" s="46">
        <f t="shared" si="127"/>
        <v>74583</v>
      </c>
      <c r="Y410" s="46">
        <f t="shared" si="120"/>
        <v>49727</v>
      </c>
      <c r="Z410" s="46">
        <v>24856</v>
      </c>
      <c r="AA410" s="46">
        <f t="shared" si="128"/>
        <v>48728</v>
      </c>
      <c r="AB410" s="46">
        <f t="shared" si="126"/>
        <v>28550</v>
      </c>
      <c r="AC410" s="46">
        <v>20178</v>
      </c>
      <c r="AD410" s="54"/>
      <c r="AE410" s="21">
        <f t="shared" si="76"/>
        <v>33902.118518518517</v>
      </c>
      <c r="AF410" s="24">
        <f t="shared" si="70"/>
        <v>8.5811739198003725</v>
      </c>
      <c r="AG410" s="24">
        <f t="shared" si="71"/>
        <v>5.7592853471116348</v>
      </c>
      <c r="AH410" s="24">
        <f t="shared" si="72"/>
        <v>7.8886190707463166</v>
      </c>
      <c r="AI410" s="23">
        <f t="shared" si="65"/>
        <v>0.17363265400654521</v>
      </c>
      <c r="AJ410" s="23">
        <f t="shared" si="103"/>
        <v>0.12676489903135774</v>
      </c>
      <c r="AK410" s="23">
        <f t="shared" si="77"/>
        <v>3.9016360721635291E-3</v>
      </c>
      <c r="AL410" s="32">
        <f t="shared" si="99"/>
        <v>0.12127569033956795</v>
      </c>
      <c r="AM410" s="43">
        <f t="shared" si="114"/>
        <v>64500.428571428572</v>
      </c>
      <c r="AN410" s="43">
        <f t="shared" si="114"/>
        <v>42970.571428571428</v>
      </c>
      <c r="AO410" s="44">
        <f t="shared" si="86"/>
        <v>1.5010372547324748</v>
      </c>
      <c r="AP410" s="27"/>
      <c r="AQ410" s="53">
        <v>10600469</v>
      </c>
      <c r="AR410" s="53">
        <v>5715813</v>
      </c>
      <c r="AS410" s="61"/>
      <c r="AT410" s="61">
        <f t="shared" si="89"/>
        <v>3.9260996296296299E-2</v>
      </c>
      <c r="AU410" s="61">
        <f t="shared" si="89"/>
        <v>2.1169677777777778E-2</v>
      </c>
      <c r="AV410" s="29">
        <f t="shared" si="90"/>
        <v>118564</v>
      </c>
      <c r="AW410" s="45">
        <f t="shared" si="90"/>
        <v>142954</v>
      </c>
      <c r="AX410" s="29">
        <f t="shared" si="91"/>
        <v>261518</v>
      </c>
      <c r="AY410" s="29">
        <f t="shared" si="92"/>
        <v>175197.14285714287</v>
      </c>
      <c r="AZ410" s="29">
        <f t="shared" si="92"/>
        <v>145488.14285714287</v>
      </c>
      <c r="BA410" s="29">
        <f t="shared" si="93"/>
        <v>320685.28571428574</v>
      </c>
      <c r="BB410" s="45">
        <v>1460747</v>
      </c>
      <c r="BC410" s="45">
        <v>1321085</v>
      </c>
      <c r="BD410" s="61"/>
      <c r="BE410" s="61">
        <f t="shared" si="129"/>
        <v>0.99454166904962271</v>
      </c>
      <c r="BF410" s="61">
        <f t="shared" si="129"/>
        <v>0.89945355414484562</v>
      </c>
      <c r="BG410" s="45">
        <v>6983097</v>
      </c>
      <c r="BH410" s="45">
        <v>3549833</v>
      </c>
      <c r="BI410" s="61">
        <f t="shared" si="130"/>
        <v>0.40301435312535511</v>
      </c>
      <c r="BJ410" s="61">
        <f t="shared" si="130"/>
        <v>0.20487094052940102</v>
      </c>
      <c r="BK410" s="45">
        <v>2155898</v>
      </c>
      <c r="BL410" s="45">
        <v>844895</v>
      </c>
      <c r="BM410" s="61">
        <f t="shared" si="131"/>
        <v>0.10002719792096902</v>
      </c>
      <c r="BN410" s="61">
        <f t="shared" si="131"/>
        <v>3.9200592693827412E-2</v>
      </c>
      <c r="BO410" s="29"/>
      <c r="BP410" s="29"/>
      <c r="BQ410" s="29"/>
      <c r="BR410" s="29"/>
      <c r="BT410" s="27"/>
      <c r="BU410" s="27"/>
      <c r="BV410" s="30"/>
      <c r="BW410" s="30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</row>
    <row r="411" spans="1:93" ht="13">
      <c r="A411" s="18">
        <v>44302</v>
      </c>
      <c r="B411" s="19">
        <f t="shared" si="64"/>
        <v>5363</v>
      </c>
      <c r="C411" s="52"/>
      <c r="D411" s="52"/>
      <c r="E411" s="53">
        <v>1594722</v>
      </c>
      <c r="F411" s="21">
        <f t="shared" si="79"/>
        <v>107297</v>
      </c>
      <c r="G411" s="22">
        <f t="shared" si="68"/>
        <v>6.7282573388966857E-2</v>
      </c>
      <c r="H411" s="19">
        <f t="shared" si="88"/>
        <v>5975</v>
      </c>
      <c r="I411" s="53">
        <v>1444229</v>
      </c>
      <c r="J411" s="22">
        <f t="shared" si="69"/>
        <v>0.90563057385550583</v>
      </c>
      <c r="K411" s="22">
        <f t="shared" si="74"/>
        <v>0.97095920802729552</v>
      </c>
      <c r="L411" s="19">
        <f t="shared" si="82"/>
        <v>123</v>
      </c>
      <c r="M411" s="53">
        <v>43196</v>
      </c>
      <c r="N411" s="23">
        <f t="shared" ca="1" si="73"/>
        <v>2.7086852755527295E-2</v>
      </c>
      <c r="O411" s="22">
        <f t="shared" si="75"/>
        <v>2.9040791972704507E-2</v>
      </c>
      <c r="P411" s="45"/>
      <c r="Q411" s="45"/>
      <c r="R411" s="45">
        <v>58999</v>
      </c>
      <c r="S411" s="45">
        <v>13711972</v>
      </c>
      <c r="T411" s="45">
        <v>9203770</v>
      </c>
      <c r="U411" s="19">
        <f t="shared" si="87"/>
        <v>7609048</v>
      </c>
      <c r="V411" s="54"/>
      <c r="W411" s="54"/>
      <c r="X411" s="46">
        <f t="shared" si="127"/>
        <v>73406</v>
      </c>
      <c r="Y411" s="46">
        <f t="shared" si="120"/>
        <v>46636</v>
      </c>
      <c r="Z411" s="46">
        <v>26770</v>
      </c>
      <c r="AA411" s="46">
        <f t="shared" si="128"/>
        <v>50198</v>
      </c>
      <c r="AB411" s="46">
        <f t="shared" si="126"/>
        <v>27122</v>
      </c>
      <c r="AC411" s="46">
        <v>23076</v>
      </c>
      <c r="AD411" s="54"/>
      <c r="AE411" s="21">
        <f t="shared" si="76"/>
        <v>34088.037037037036</v>
      </c>
      <c r="AF411" s="24">
        <f t="shared" si="70"/>
        <v>8.5983462948401037</v>
      </c>
      <c r="AG411" s="24">
        <f t="shared" si="71"/>
        <v>5.7713946380623078</v>
      </c>
      <c r="AH411" s="24">
        <f t="shared" si="72"/>
        <v>9.3600596680962145</v>
      </c>
      <c r="AI411" s="23">
        <f t="shared" si="65"/>
        <v>0.17326834547147527</v>
      </c>
      <c r="AJ411" s="23">
        <f t="shared" si="103"/>
        <v>0.10683692577393522</v>
      </c>
      <c r="AK411" s="23">
        <f t="shared" si="77"/>
        <v>3.3743163124253235E-3</v>
      </c>
      <c r="AL411" s="32">
        <f t="shared" si="99"/>
        <v>0.12079111792135054</v>
      </c>
      <c r="AM411" s="43">
        <f t="shared" si="114"/>
        <v>64599.571428571428</v>
      </c>
      <c r="AN411" s="43">
        <f t="shared" si="114"/>
        <v>43258.857142857145</v>
      </c>
      <c r="AO411" s="44">
        <f t="shared" si="86"/>
        <v>1.4933258919725769</v>
      </c>
      <c r="AP411" s="27"/>
      <c r="AQ411" s="53">
        <v>10709628</v>
      </c>
      <c r="AR411" s="53">
        <v>5821888</v>
      </c>
      <c r="AS411" s="61"/>
      <c r="AT411" s="61">
        <f t="shared" si="89"/>
        <v>3.9665288888888886E-2</v>
      </c>
      <c r="AU411" s="61">
        <f t="shared" si="89"/>
        <v>2.1562548148148147E-2</v>
      </c>
      <c r="AV411" s="29">
        <f t="shared" si="90"/>
        <v>109159</v>
      </c>
      <c r="AW411" s="45">
        <f t="shared" si="90"/>
        <v>106075</v>
      </c>
      <c r="AX411" s="29">
        <f t="shared" si="91"/>
        <v>215234</v>
      </c>
      <c r="AY411" s="29">
        <f t="shared" si="92"/>
        <v>128593.85714285714</v>
      </c>
      <c r="AZ411" s="29">
        <f t="shared" si="92"/>
        <v>124238.42857142857</v>
      </c>
      <c r="BA411" s="29">
        <f t="shared" si="93"/>
        <v>252832.28571428571</v>
      </c>
      <c r="BB411" s="45">
        <v>1464225</v>
      </c>
      <c r="BC411" s="45">
        <v>1323006</v>
      </c>
      <c r="BD411" s="61"/>
      <c r="BE411" s="61">
        <f t="shared" si="129"/>
        <v>0.99690964647826341</v>
      </c>
      <c r="BF411" s="61">
        <f t="shared" si="129"/>
        <v>0.90076145657164797</v>
      </c>
      <c r="BG411" s="45">
        <v>7066375</v>
      </c>
      <c r="BH411" s="45">
        <v>3600857</v>
      </c>
      <c r="BI411" s="61">
        <f t="shared" si="130"/>
        <v>0.4078205629344947</v>
      </c>
      <c r="BJ411" s="61">
        <f t="shared" si="130"/>
        <v>0.20781568042831236</v>
      </c>
      <c r="BK411" s="45">
        <v>2178229</v>
      </c>
      <c r="BL411" s="45">
        <v>898025</v>
      </c>
      <c r="BM411" s="61">
        <f t="shared" si="131"/>
        <v>0.10106328931155112</v>
      </c>
      <c r="BN411" s="61">
        <f t="shared" si="131"/>
        <v>4.1665665264765867E-2</v>
      </c>
      <c r="BO411" s="29"/>
      <c r="BP411" s="29"/>
      <c r="BQ411" s="29"/>
      <c r="BR411" s="29"/>
      <c r="BT411" s="27"/>
      <c r="BU411" s="27"/>
      <c r="BV411" s="30"/>
      <c r="BW411" s="30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</row>
    <row r="412" spans="1:93" ht="13">
      <c r="A412" s="18">
        <v>44303</v>
      </c>
      <c r="B412" s="19">
        <f t="shared" si="64"/>
        <v>5041</v>
      </c>
      <c r="C412" s="52"/>
      <c r="D412" s="52"/>
      <c r="E412" s="53">
        <v>1599763</v>
      </c>
      <c r="F412" s="21">
        <f t="shared" si="79"/>
        <v>106243</v>
      </c>
      <c r="G412" s="22">
        <f t="shared" si="68"/>
        <v>6.6411712234874784E-2</v>
      </c>
      <c r="H412" s="19">
        <f t="shared" si="88"/>
        <v>5963</v>
      </c>
      <c r="I412" s="53">
        <v>1450192</v>
      </c>
      <c r="J412" s="22">
        <f t="shared" si="69"/>
        <v>0.90650427594587446</v>
      </c>
      <c r="K412" s="22">
        <f t="shared" si="74"/>
        <v>0.97098934061813702</v>
      </c>
      <c r="L412" s="19">
        <f t="shared" si="82"/>
        <v>132</v>
      </c>
      <c r="M412" s="53">
        <v>43328</v>
      </c>
      <c r="N412" s="23">
        <f t="shared" ca="1" si="73"/>
        <v>2.7084011819250728E-2</v>
      </c>
      <c r="O412" s="22">
        <f t="shared" si="75"/>
        <v>2.901065938186298E-2</v>
      </c>
      <c r="P412" s="45"/>
      <c r="Q412" s="45"/>
      <c r="R412" s="45">
        <v>60699</v>
      </c>
      <c r="S412" s="45">
        <v>13776810</v>
      </c>
      <c r="T412" s="45">
        <v>9248725</v>
      </c>
      <c r="U412" s="19">
        <f t="shared" si="87"/>
        <v>7648962</v>
      </c>
      <c r="V412" s="54"/>
      <c r="W412" s="54"/>
      <c r="X412" s="46">
        <f t="shared" si="127"/>
        <v>64838</v>
      </c>
      <c r="Y412" s="46">
        <f t="shared" si="120"/>
        <v>41273</v>
      </c>
      <c r="Z412" s="46">
        <v>23565</v>
      </c>
      <c r="AA412" s="46">
        <f t="shared" si="128"/>
        <v>44955</v>
      </c>
      <c r="AB412" s="46">
        <f t="shared" si="126"/>
        <v>24581</v>
      </c>
      <c r="AC412" s="46">
        <v>20374</v>
      </c>
      <c r="AD412" s="54"/>
      <c r="AE412" s="21">
        <f t="shared" si="76"/>
        <v>34254.537037037036</v>
      </c>
      <c r="AF412" s="24">
        <f t="shared" si="70"/>
        <v>8.611781870189521</v>
      </c>
      <c r="AG412" s="24">
        <f t="shared" si="71"/>
        <v>5.7813094814669421</v>
      </c>
      <c r="AH412" s="24">
        <f t="shared" si="72"/>
        <v>8.9178734378099591</v>
      </c>
      <c r="AI412" s="23">
        <f t="shared" si="65"/>
        <v>0.17297119332664773</v>
      </c>
      <c r="AJ412" s="23">
        <f t="shared" si="103"/>
        <v>0.11213435657880103</v>
      </c>
      <c r="AK412" s="23">
        <f t="shared" si="77"/>
        <v>3.1610525220069703E-3</v>
      </c>
      <c r="AL412" s="32">
        <f t="shared" si="99"/>
        <v>0.12134118266131684</v>
      </c>
      <c r="AM412" s="43">
        <f t="shared" si="114"/>
        <v>64706.285714285717</v>
      </c>
      <c r="AN412" s="43">
        <f t="shared" si="114"/>
        <v>43437.142857142855</v>
      </c>
      <c r="AO412" s="44">
        <f t="shared" si="86"/>
        <v>1.4896533578898903</v>
      </c>
      <c r="AP412" s="27"/>
      <c r="AQ412" s="53">
        <v>10801563</v>
      </c>
      <c r="AR412" s="53">
        <v>5890790</v>
      </c>
      <c r="AS412" s="61"/>
      <c r="AT412" s="61">
        <f t="shared" si="89"/>
        <v>4.0005788888888887E-2</v>
      </c>
      <c r="AU412" s="61">
        <f t="shared" si="89"/>
        <v>2.1817740740740742E-2</v>
      </c>
      <c r="AV412" s="29">
        <f t="shared" si="90"/>
        <v>91935</v>
      </c>
      <c r="AW412" s="45">
        <f t="shared" si="90"/>
        <v>68902</v>
      </c>
      <c r="AX412" s="29">
        <f t="shared" si="91"/>
        <v>160837</v>
      </c>
      <c r="AY412" s="29">
        <f t="shared" si="92"/>
        <v>114094.57142857143</v>
      </c>
      <c r="AZ412" s="29">
        <f t="shared" si="92"/>
        <v>115963.14285714286</v>
      </c>
      <c r="BA412" s="29">
        <f t="shared" si="93"/>
        <v>230057.71428571429</v>
      </c>
      <c r="BB412" s="45">
        <v>1465021</v>
      </c>
      <c r="BC412" s="45">
        <v>1323987</v>
      </c>
      <c r="BD412" s="61"/>
      <c r="BE412" s="61">
        <f t="shared" si="129"/>
        <v>0.99745159875922884</v>
      </c>
      <c r="BF412" s="61">
        <f t="shared" si="129"/>
        <v>0.90142936509881777</v>
      </c>
      <c r="BG412" s="45">
        <v>7139477</v>
      </c>
      <c r="BH412" s="45">
        <v>3636800</v>
      </c>
      <c r="BI412" s="61">
        <f t="shared" si="130"/>
        <v>0.41203948689361625</v>
      </c>
      <c r="BJ412" s="61">
        <f t="shared" si="130"/>
        <v>0.20989005300173999</v>
      </c>
      <c r="BK412" s="45">
        <v>2199326</v>
      </c>
      <c r="BL412" s="45">
        <v>930003</v>
      </c>
      <c r="BM412" s="61">
        <f t="shared" si="131"/>
        <v>0.10204212680504046</v>
      </c>
      <c r="BN412" s="61">
        <f t="shared" si="131"/>
        <v>4.3149348507255422E-2</v>
      </c>
      <c r="BO412" s="29"/>
      <c r="BP412" s="29"/>
      <c r="BQ412" s="29"/>
      <c r="BR412" s="29"/>
      <c r="BT412" s="27"/>
      <c r="BU412" s="27"/>
      <c r="BV412" s="30"/>
      <c r="BW412" s="30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</row>
    <row r="413" spans="1:93" ht="13">
      <c r="A413" s="18">
        <v>44304</v>
      </c>
      <c r="B413" s="19">
        <f t="shared" si="64"/>
        <v>4585</v>
      </c>
      <c r="C413" s="52"/>
      <c r="D413" s="52"/>
      <c r="E413" s="53">
        <v>1604348</v>
      </c>
      <c r="F413" s="21">
        <f t="shared" si="79"/>
        <v>105859</v>
      </c>
      <c r="G413" s="22">
        <f t="shared" si="68"/>
        <v>6.5982567373163423E-2</v>
      </c>
      <c r="H413" s="19">
        <f t="shared" si="88"/>
        <v>4873</v>
      </c>
      <c r="I413" s="53">
        <v>1455065</v>
      </c>
      <c r="J413" s="22">
        <f t="shared" si="69"/>
        <v>0.90695098569637012</v>
      </c>
      <c r="K413" s="22">
        <f t="shared" si="74"/>
        <v>0.97102147563312113</v>
      </c>
      <c r="L413" s="19">
        <f t="shared" si="82"/>
        <v>96</v>
      </c>
      <c r="M413" s="53">
        <v>43424</v>
      </c>
      <c r="N413" s="23">
        <f t="shared" ca="1" si="73"/>
        <v>2.7066446930466458E-2</v>
      </c>
      <c r="O413" s="22">
        <f t="shared" si="75"/>
        <v>2.8978524366878904E-2</v>
      </c>
      <c r="P413" s="45"/>
      <c r="Q413" s="45"/>
      <c r="R413" s="45">
        <v>61694</v>
      </c>
      <c r="S413" s="45">
        <v>13815429</v>
      </c>
      <c r="T413" s="45">
        <v>9280005</v>
      </c>
      <c r="U413" s="19">
        <f t="shared" si="87"/>
        <v>7675657</v>
      </c>
      <c r="V413" s="54"/>
      <c r="W413" s="54"/>
      <c r="X413" s="46">
        <f t="shared" si="127"/>
        <v>38619</v>
      </c>
      <c r="Y413" s="46">
        <f t="shared" si="120"/>
        <v>25512</v>
      </c>
      <c r="Z413" s="46">
        <v>13107</v>
      </c>
      <c r="AA413" s="46">
        <f t="shared" si="128"/>
        <v>31280</v>
      </c>
      <c r="AB413" s="46">
        <f t="shared" si="126"/>
        <v>19953</v>
      </c>
      <c r="AC413" s="46">
        <v>11327</v>
      </c>
      <c r="AD413" s="54"/>
      <c r="AE413" s="21">
        <f t="shared" si="76"/>
        <v>34370.388888888891</v>
      </c>
      <c r="AF413" s="24">
        <f t="shared" si="70"/>
        <v>8.6112420746621066</v>
      </c>
      <c r="AG413" s="24">
        <f t="shared" si="71"/>
        <v>5.7842843323269015</v>
      </c>
      <c r="AH413" s="24">
        <f t="shared" si="72"/>
        <v>6.8222464558342422</v>
      </c>
      <c r="AI413" s="23">
        <f t="shared" si="65"/>
        <v>0.17288223443845127</v>
      </c>
      <c r="AJ413" s="23">
        <f t="shared" si="103"/>
        <v>0.14657928388746802</v>
      </c>
      <c r="AK413" s="23">
        <f t="shared" si="77"/>
        <v>2.8660495335871626E-3</v>
      </c>
      <c r="AL413" s="32">
        <f t="shared" si="99"/>
        <v>0.12270138163470445</v>
      </c>
      <c r="AM413" s="43">
        <f t="shared" si="114"/>
        <v>64208.142857142855</v>
      </c>
      <c r="AN413" s="43">
        <f t="shared" si="114"/>
        <v>43488.857142857145</v>
      </c>
      <c r="AO413" s="44">
        <f t="shared" si="86"/>
        <v>1.4764274592506454</v>
      </c>
      <c r="AP413" s="27"/>
      <c r="AQ413" s="53">
        <v>10828733</v>
      </c>
      <c r="AR413" s="53">
        <v>5911343</v>
      </c>
      <c r="AS413" s="61"/>
      <c r="AT413" s="61">
        <f t="shared" si="89"/>
        <v>4.0106418518518518E-2</v>
      </c>
      <c r="AU413" s="61">
        <f t="shared" si="89"/>
        <v>2.1893862962962963E-2</v>
      </c>
      <c r="AV413" s="29">
        <f t="shared" si="90"/>
        <v>27170</v>
      </c>
      <c r="AW413" s="45">
        <f t="shared" si="90"/>
        <v>20553</v>
      </c>
      <c r="AX413" s="29">
        <f t="shared" si="91"/>
        <v>47723</v>
      </c>
      <c r="AY413" s="29">
        <f t="shared" si="92"/>
        <v>111313.14285714286</v>
      </c>
      <c r="AZ413" s="29">
        <f t="shared" si="92"/>
        <v>115631.71428571429</v>
      </c>
      <c r="BA413" s="29">
        <f t="shared" si="93"/>
        <v>226944.85714285716</v>
      </c>
      <c r="BB413" s="45">
        <v>1465210</v>
      </c>
      <c r="BC413" s="45">
        <v>1324382</v>
      </c>
      <c r="BD413" s="61"/>
      <c r="BE413" s="61">
        <f t="shared" si="129"/>
        <v>0.99758027838372942</v>
      </c>
      <c r="BF413" s="61">
        <f t="shared" si="129"/>
        <v>0.90169829870557827</v>
      </c>
      <c r="BG413" s="45">
        <v>7159290</v>
      </c>
      <c r="BH413" s="45">
        <v>3649998</v>
      </c>
      <c r="BI413" s="61">
        <f t="shared" si="130"/>
        <v>0.41318295137341265</v>
      </c>
      <c r="BJ413" s="61">
        <f t="shared" si="130"/>
        <v>0.2106517470513212</v>
      </c>
      <c r="BK413" s="45">
        <v>2203494</v>
      </c>
      <c r="BL413" s="45">
        <v>936963</v>
      </c>
      <c r="BM413" s="61">
        <f t="shared" si="131"/>
        <v>0.10223550949797612</v>
      </c>
      <c r="BN413" s="61">
        <f t="shared" si="131"/>
        <v>4.3472271622138382E-2</v>
      </c>
      <c r="BO413" s="29"/>
      <c r="BP413" s="29"/>
      <c r="BQ413" s="29"/>
      <c r="BR413" s="29"/>
      <c r="BT413" s="27"/>
      <c r="BU413" s="27"/>
      <c r="BV413" s="30"/>
      <c r="BW413" s="30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</row>
    <row r="414" spans="1:93" ht="13">
      <c r="A414" s="18">
        <v>44305</v>
      </c>
      <c r="B414" s="19">
        <f t="shared" si="64"/>
        <v>4952</v>
      </c>
      <c r="C414" s="52"/>
      <c r="D414" s="52"/>
      <c r="E414" s="53">
        <v>1609300</v>
      </c>
      <c r="F414" s="21">
        <f t="shared" si="79"/>
        <v>104319</v>
      </c>
      <c r="G414" s="22">
        <f t="shared" si="68"/>
        <v>6.482259367426832E-2</v>
      </c>
      <c r="H414" s="19">
        <f t="shared" si="88"/>
        <v>6349</v>
      </c>
      <c r="I414" s="53">
        <v>1461414</v>
      </c>
      <c r="J414" s="22">
        <f t="shared" si="69"/>
        <v>0.90810538743553093</v>
      </c>
      <c r="K414" s="22">
        <f t="shared" si="74"/>
        <v>0.97105146177925172</v>
      </c>
      <c r="L414" s="19">
        <f t="shared" si="82"/>
        <v>143</v>
      </c>
      <c r="M414" s="53">
        <v>43567</v>
      </c>
      <c r="N414" s="23">
        <f t="shared" ca="1" si="73"/>
        <v>2.7072018890200708E-2</v>
      </c>
      <c r="O414" s="22">
        <f t="shared" si="75"/>
        <v>2.8948538220748301E-2</v>
      </c>
      <c r="P414" s="45"/>
      <c r="Q414" s="45"/>
      <c r="R414" s="45">
        <v>63736</v>
      </c>
      <c r="S414" s="45">
        <v>13870157</v>
      </c>
      <c r="T414" s="45">
        <v>9317272</v>
      </c>
      <c r="U414" s="19">
        <f t="shared" si="87"/>
        <v>7707972</v>
      </c>
      <c r="V414" s="54"/>
      <c r="W414" s="54"/>
      <c r="X414" s="46">
        <f t="shared" si="127"/>
        <v>54728</v>
      </c>
      <c r="Y414" s="46">
        <f t="shared" si="120"/>
        <v>35052</v>
      </c>
      <c r="Z414" s="46">
        <v>19676</v>
      </c>
      <c r="AA414" s="46">
        <f t="shared" si="128"/>
        <v>37267</v>
      </c>
      <c r="AB414" s="46">
        <f t="shared" si="126"/>
        <v>20422</v>
      </c>
      <c r="AC414" s="46">
        <v>16845</v>
      </c>
      <c r="AD414" s="54"/>
      <c r="AE414" s="21">
        <f t="shared" si="76"/>
        <v>34508.414814814816</v>
      </c>
      <c r="AF414" s="24">
        <f t="shared" si="70"/>
        <v>8.6187516311439758</v>
      </c>
      <c r="AG414" s="24">
        <f t="shared" si="71"/>
        <v>5.7896427017958114</v>
      </c>
      <c r="AH414" s="24">
        <f t="shared" si="72"/>
        <v>7.5256462035541194</v>
      </c>
      <c r="AI414" s="23">
        <f t="shared" si="65"/>
        <v>0.17272223028371395</v>
      </c>
      <c r="AJ414" s="23">
        <f t="shared" si="103"/>
        <v>0.13287895457106824</v>
      </c>
      <c r="AK414" s="23">
        <f t="shared" si="77"/>
        <v>3.0866121315325603E-3</v>
      </c>
      <c r="AL414" s="32">
        <f t="shared" si="99"/>
        <v>0.12197035036044979</v>
      </c>
      <c r="AM414" s="43">
        <f t="shared" si="114"/>
        <v>65407.714285714283</v>
      </c>
      <c r="AN414" s="43">
        <f t="shared" si="114"/>
        <v>43893.571428571428</v>
      </c>
      <c r="AO414" s="44">
        <f t="shared" si="86"/>
        <v>1.490143366259296</v>
      </c>
      <c r="AP414" s="27"/>
      <c r="AQ414" s="53">
        <v>10972343</v>
      </c>
      <c r="AR414" s="53">
        <v>6052612</v>
      </c>
      <c r="AS414" s="61"/>
      <c r="AT414" s="61">
        <f t="shared" si="89"/>
        <v>4.0638307407407405E-2</v>
      </c>
      <c r="AU414" s="61">
        <f t="shared" si="89"/>
        <v>2.2417081481481482E-2</v>
      </c>
      <c r="AV414" s="29">
        <f t="shared" si="90"/>
        <v>143610</v>
      </c>
      <c r="AW414" s="45">
        <f t="shared" si="90"/>
        <v>141269</v>
      </c>
      <c r="AX414" s="29">
        <f t="shared" si="91"/>
        <v>284879</v>
      </c>
      <c r="AY414" s="29">
        <f t="shared" si="92"/>
        <v>98895.71428571429</v>
      </c>
      <c r="AZ414" s="29">
        <f t="shared" si="92"/>
        <v>104301.57142857143</v>
      </c>
      <c r="BA414" s="29">
        <f t="shared" si="93"/>
        <v>203197.28571428574</v>
      </c>
      <c r="BB414" s="45">
        <v>1466675</v>
      </c>
      <c r="BC414" s="45">
        <v>1325963</v>
      </c>
      <c r="BD414" s="61"/>
      <c r="BE414" s="61">
        <f t="shared" si="129"/>
        <v>0.99857771568475262</v>
      </c>
      <c r="BF414" s="61">
        <f t="shared" si="129"/>
        <v>0.90277471397719444</v>
      </c>
      <c r="BG414" s="45">
        <v>7267647</v>
      </c>
      <c r="BH414" s="45">
        <v>3724381</v>
      </c>
      <c r="BI414" s="61">
        <f t="shared" si="130"/>
        <v>0.41943654147270582</v>
      </c>
      <c r="BJ414" s="61">
        <f t="shared" si="130"/>
        <v>0.21494460115724631</v>
      </c>
      <c r="BK414" s="45">
        <v>2237282</v>
      </c>
      <c r="BL414" s="45">
        <v>1002268</v>
      </c>
      <c r="BM414" s="61">
        <f t="shared" si="131"/>
        <v>0.10380317130913495</v>
      </c>
      <c r="BN414" s="61">
        <f t="shared" si="131"/>
        <v>4.6502227659125699E-2</v>
      </c>
      <c r="BO414" s="29"/>
      <c r="BP414" s="29"/>
      <c r="BQ414" s="29"/>
      <c r="BR414" s="29"/>
      <c r="BT414" s="27"/>
      <c r="BU414" s="27"/>
      <c r="BV414" s="30"/>
      <c r="BW414" s="30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</row>
    <row r="415" spans="1:93" ht="13">
      <c r="A415" s="18">
        <v>44306</v>
      </c>
      <c r="B415" s="19">
        <f t="shared" si="64"/>
        <v>5549</v>
      </c>
      <c r="C415" s="52"/>
      <c r="D415" s="52"/>
      <c r="E415" s="53">
        <v>1614849</v>
      </c>
      <c r="F415" s="21">
        <f t="shared" si="79"/>
        <v>102930</v>
      </c>
      <c r="G415" s="22">
        <f t="shared" si="68"/>
        <v>6.3739705693845058E-2</v>
      </c>
      <c r="H415" s="19">
        <f t="shared" si="88"/>
        <v>6728</v>
      </c>
      <c r="I415" s="53">
        <v>1468142</v>
      </c>
      <c r="J415" s="22">
        <f t="shared" si="69"/>
        <v>0.909151258105247</v>
      </c>
      <c r="K415" s="22">
        <f t="shared" si="74"/>
        <v>0.97104540653302196</v>
      </c>
      <c r="L415" s="19">
        <f t="shared" si="82"/>
        <v>210</v>
      </c>
      <c r="M415" s="53">
        <v>43777</v>
      </c>
      <c r="N415" s="23">
        <f t="shared" ca="1" si="73"/>
        <v>2.710903620090795E-2</v>
      </c>
      <c r="O415" s="22">
        <f t="shared" si="75"/>
        <v>2.8954593466978058E-2</v>
      </c>
      <c r="P415" s="45"/>
      <c r="Q415" s="45"/>
      <c r="R415" s="45">
        <v>63581</v>
      </c>
      <c r="S415" s="45">
        <v>13939364</v>
      </c>
      <c r="T415" s="45">
        <v>9365379</v>
      </c>
      <c r="U415" s="19">
        <f t="shared" si="87"/>
        <v>7750530</v>
      </c>
      <c r="V415" s="54"/>
      <c r="W415" s="54"/>
      <c r="X415" s="46">
        <f t="shared" si="127"/>
        <v>69207</v>
      </c>
      <c r="Y415" s="46">
        <f t="shared" si="120"/>
        <v>40470</v>
      </c>
      <c r="Z415" s="46">
        <v>28737</v>
      </c>
      <c r="AA415" s="46">
        <f t="shared" si="128"/>
        <v>48107</v>
      </c>
      <c r="AB415" s="46">
        <f t="shared" si="126"/>
        <v>23619</v>
      </c>
      <c r="AC415" s="46">
        <v>24488</v>
      </c>
      <c r="AD415" s="54"/>
      <c r="AE415" s="21">
        <f t="shared" si="76"/>
        <v>34686.588888888888</v>
      </c>
      <c r="AF415" s="24">
        <f t="shared" si="70"/>
        <v>8.63199221722898</v>
      </c>
      <c r="AG415" s="24">
        <f t="shared" si="71"/>
        <v>5.7995385327049158</v>
      </c>
      <c r="AH415" s="24">
        <f t="shared" si="72"/>
        <v>8.6694899981978732</v>
      </c>
      <c r="AI415" s="23">
        <f t="shared" si="65"/>
        <v>0.17242751200992507</v>
      </c>
      <c r="AJ415" s="23">
        <f t="shared" si="103"/>
        <v>0.11534703889246888</v>
      </c>
      <c r="AK415" s="23">
        <f t="shared" si="77"/>
        <v>3.4480830174610077E-3</v>
      </c>
      <c r="AL415" s="32">
        <f t="shared" si="99"/>
        <v>0.12248253320250327</v>
      </c>
      <c r="AM415" s="43">
        <f t="shared" si="114"/>
        <v>64219.857142857145</v>
      </c>
      <c r="AN415" s="43">
        <f t="shared" si="114"/>
        <v>43531.571428571428</v>
      </c>
      <c r="AO415" s="44">
        <f t="shared" si="86"/>
        <v>1.4752478496723234</v>
      </c>
      <c r="AP415" s="27"/>
      <c r="AQ415" s="53">
        <v>11116253</v>
      </c>
      <c r="AR415" s="53">
        <v>6158748</v>
      </c>
      <c r="AS415" s="61"/>
      <c r="AT415" s="61">
        <f t="shared" si="89"/>
        <v>4.1171307407407411E-2</v>
      </c>
      <c r="AU415" s="61">
        <f t="shared" si="89"/>
        <v>2.2810177777777777E-2</v>
      </c>
      <c r="AV415" s="29">
        <f t="shared" si="90"/>
        <v>143910</v>
      </c>
      <c r="AW415" s="45">
        <f t="shared" si="90"/>
        <v>106136</v>
      </c>
      <c r="AX415" s="29">
        <f t="shared" si="91"/>
        <v>250046</v>
      </c>
      <c r="AY415" s="29">
        <f t="shared" si="92"/>
        <v>105502.71428571429</v>
      </c>
      <c r="AZ415" s="29">
        <f t="shared" si="92"/>
        <v>103576.14285714286</v>
      </c>
      <c r="BA415" s="29">
        <f t="shared" si="93"/>
        <v>209078.85714285716</v>
      </c>
      <c r="BB415" s="45">
        <v>1467860</v>
      </c>
      <c r="BC415" s="45">
        <v>1327443</v>
      </c>
      <c r="BD415" s="61"/>
      <c r="BE415" s="61">
        <f t="shared" si="129"/>
        <v>0.99938451650503413</v>
      </c>
      <c r="BF415" s="61">
        <f t="shared" si="129"/>
        <v>0.90378236394682876</v>
      </c>
      <c r="BG415" s="45">
        <v>7383064</v>
      </c>
      <c r="BH415" s="45">
        <v>3790548</v>
      </c>
      <c r="BI415" s="61">
        <f t="shared" si="130"/>
        <v>0.42609758421558469</v>
      </c>
      <c r="BJ415" s="61">
        <f t="shared" si="130"/>
        <v>0.21876328657766153</v>
      </c>
      <c r="BK415" s="45">
        <v>2264590</v>
      </c>
      <c r="BL415" s="45">
        <v>1040757</v>
      </c>
      <c r="BM415" s="61">
        <f t="shared" si="131"/>
        <v>0.10507018056505792</v>
      </c>
      <c r="BN415" s="61">
        <f t="shared" si="131"/>
        <v>4.8288001763828324E-2</v>
      </c>
      <c r="BO415" s="29"/>
      <c r="BP415" s="29"/>
      <c r="BQ415" s="29"/>
      <c r="BR415" s="29"/>
      <c r="BT415" s="27"/>
      <c r="BU415" s="27"/>
      <c r="BV415" s="30"/>
      <c r="BW415" s="30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</row>
    <row r="416" spans="1:93" ht="13">
      <c r="A416" s="18">
        <v>44307</v>
      </c>
      <c r="B416" s="19">
        <f t="shared" si="64"/>
        <v>5720</v>
      </c>
      <c r="C416" s="52"/>
      <c r="D416" s="52"/>
      <c r="E416" s="53">
        <v>1620569</v>
      </c>
      <c r="F416" s="21">
        <f t="shared" si="79"/>
        <v>101106</v>
      </c>
      <c r="G416" s="22">
        <f t="shared" si="68"/>
        <v>6.2389197868156186E-2</v>
      </c>
      <c r="H416" s="19">
        <f t="shared" si="88"/>
        <v>7314</v>
      </c>
      <c r="I416" s="53">
        <v>1475456</v>
      </c>
      <c r="J416" s="22">
        <f t="shared" si="69"/>
        <v>0.91045552518899231</v>
      </c>
      <c r="K416" s="22">
        <f t="shared" si="74"/>
        <v>0.97103779427337156</v>
      </c>
      <c r="L416" s="19">
        <f t="shared" si="82"/>
        <v>230</v>
      </c>
      <c r="M416" s="53">
        <v>44007</v>
      </c>
      <c r="N416" s="23">
        <f t="shared" ca="1" si="73"/>
        <v>2.7155276942851553E-2</v>
      </c>
      <c r="O416" s="22">
        <f t="shared" si="75"/>
        <v>2.8962205726628422E-2</v>
      </c>
      <c r="P416" s="45"/>
      <c r="Q416" s="45"/>
      <c r="R416" s="45">
        <v>62411</v>
      </c>
      <c r="S416" s="45">
        <v>14011925</v>
      </c>
      <c r="T416" s="45">
        <v>9412427</v>
      </c>
      <c r="U416" s="19">
        <f t="shared" si="87"/>
        <v>7791858</v>
      </c>
      <c r="V416" s="54"/>
      <c r="W416" s="54"/>
      <c r="X416" s="46">
        <f t="shared" si="127"/>
        <v>72561</v>
      </c>
      <c r="Y416" s="46">
        <f t="shared" si="120"/>
        <v>45591</v>
      </c>
      <c r="Z416" s="46">
        <v>26970</v>
      </c>
      <c r="AA416" s="46">
        <f t="shared" si="128"/>
        <v>47048</v>
      </c>
      <c r="AB416" s="46">
        <f t="shared" si="126"/>
        <v>24188</v>
      </c>
      <c r="AC416" s="46">
        <v>22860</v>
      </c>
      <c r="AD416" s="54"/>
      <c r="AE416" s="21">
        <f t="shared" si="76"/>
        <v>34860.840740740743</v>
      </c>
      <c r="AF416" s="24">
        <f t="shared" si="70"/>
        <v>8.6462995404700447</v>
      </c>
      <c r="AG416" s="24">
        <f t="shared" si="71"/>
        <v>5.808100117921545</v>
      </c>
      <c r="AH416" s="24">
        <f t="shared" si="72"/>
        <v>8.2251748251748253</v>
      </c>
      <c r="AI416" s="23">
        <f t="shared" si="65"/>
        <v>0.17217334062723674</v>
      </c>
      <c r="AJ416" s="23">
        <f t="shared" si="103"/>
        <v>0.12157796293147424</v>
      </c>
      <c r="AK416" s="23">
        <f t="shared" si="77"/>
        <v>3.542126849011889E-3</v>
      </c>
      <c r="AL416" s="32">
        <f t="shared" si="99"/>
        <v>0.12155093096822646</v>
      </c>
      <c r="AM416" s="43">
        <f t="shared" si="114"/>
        <v>63991.714285714283</v>
      </c>
      <c r="AN416" s="43">
        <f t="shared" si="114"/>
        <v>43940.428571428572</v>
      </c>
      <c r="AO416" s="44">
        <f t="shared" si="86"/>
        <v>1.4563288608278089</v>
      </c>
      <c r="AP416" s="27"/>
      <c r="AQ416" s="53">
        <v>11302294</v>
      </c>
      <c r="AR416" s="53">
        <v>6341931</v>
      </c>
      <c r="AS416" s="61"/>
      <c r="AT416" s="61">
        <f t="shared" si="89"/>
        <v>4.1860348148148145E-2</v>
      </c>
      <c r="AU416" s="61">
        <f t="shared" si="89"/>
        <v>2.3488633333333335E-2</v>
      </c>
      <c r="AV416" s="29">
        <f t="shared" si="90"/>
        <v>186041</v>
      </c>
      <c r="AW416" s="45">
        <f t="shared" si="90"/>
        <v>183183</v>
      </c>
      <c r="AX416" s="29">
        <f t="shared" si="91"/>
        <v>369224</v>
      </c>
      <c r="AY416" s="29">
        <f t="shared" si="92"/>
        <v>117198.42857142857</v>
      </c>
      <c r="AZ416" s="29">
        <f t="shared" si="92"/>
        <v>109867.42857142857</v>
      </c>
      <c r="BA416" s="29">
        <f t="shared" si="93"/>
        <v>227065.85714285713</v>
      </c>
      <c r="BB416" s="45">
        <v>1480525</v>
      </c>
      <c r="BC416" s="45">
        <v>1338926</v>
      </c>
      <c r="BD416" s="61"/>
      <c r="BE416" s="61">
        <f t="shared" si="129"/>
        <v>1.0080074130357226</v>
      </c>
      <c r="BF416" s="61">
        <f t="shared" si="129"/>
        <v>0.91160050219095778</v>
      </c>
      <c r="BG416" s="45">
        <v>7522899</v>
      </c>
      <c r="BH416" s="45">
        <v>3891666</v>
      </c>
      <c r="BI416" s="61">
        <f t="shared" si="130"/>
        <v>0.43416785906201516</v>
      </c>
      <c r="BJ416" s="61">
        <f t="shared" si="130"/>
        <v>0.22459909343518186</v>
      </c>
      <c r="BK416" s="45">
        <v>2298131</v>
      </c>
      <c r="BL416" s="45">
        <v>1111339</v>
      </c>
      <c r="BM416" s="61">
        <f t="shared" si="131"/>
        <v>0.10662638231739835</v>
      </c>
      <c r="BN416" s="61">
        <f t="shared" si="131"/>
        <v>5.1562794765935956E-2</v>
      </c>
      <c r="BO416" s="29"/>
      <c r="BP416" s="29"/>
      <c r="BQ416" s="29"/>
      <c r="BR416" s="29"/>
      <c r="BT416" s="27"/>
      <c r="BU416" s="27"/>
      <c r="BV416" s="30"/>
      <c r="BW416" s="30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</row>
    <row r="417" spans="1:93" ht="13">
      <c r="A417" s="18">
        <v>44308</v>
      </c>
      <c r="B417" s="19">
        <f t="shared" si="64"/>
        <v>6243</v>
      </c>
      <c r="C417" s="52"/>
      <c r="D417" s="52"/>
      <c r="E417" s="53">
        <v>1626812</v>
      </c>
      <c r="F417" s="21">
        <f t="shared" si="79"/>
        <v>101191</v>
      </c>
      <c r="G417" s="22">
        <f t="shared" si="68"/>
        <v>6.220202457321436E-2</v>
      </c>
      <c r="H417" s="19">
        <f t="shared" si="88"/>
        <v>5993</v>
      </c>
      <c r="I417" s="53">
        <v>1481449</v>
      </c>
      <c r="J417" s="22">
        <f t="shared" si="69"/>
        <v>0.91064548331337614</v>
      </c>
      <c r="K417" s="22">
        <f t="shared" si="74"/>
        <v>0.97104654432522886</v>
      </c>
      <c r="L417" s="19">
        <f t="shared" si="82"/>
        <v>165</v>
      </c>
      <c r="M417" s="53">
        <v>44172</v>
      </c>
      <c r="N417" s="23">
        <f t="shared" ca="1" si="73"/>
        <v>2.7152492113409539E-2</v>
      </c>
      <c r="O417" s="22">
        <f t="shared" si="75"/>
        <v>2.8953455674771127E-2</v>
      </c>
      <c r="P417" s="45"/>
      <c r="Q417" s="45"/>
      <c r="R417" s="45">
        <v>63422</v>
      </c>
      <c r="S417" s="45">
        <v>14090518</v>
      </c>
      <c r="T417" s="45">
        <v>9468108</v>
      </c>
      <c r="U417" s="19">
        <f t="shared" si="87"/>
        <v>7841296</v>
      </c>
      <c r="V417" s="54"/>
      <c r="W417" s="54"/>
      <c r="X417" s="46">
        <f t="shared" si="127"/>
        <v>78593</v>
      </c>
      <c r="Y417" s="46">
        <f t="shared" si="120"/>
        <v>46879</v>
      </c>
      <c r="Z417" s="46">
        <v>31714</v>
      </c>
      <c r="AA417" s="46">
        <f t="shared" si="128"/>
        <v>55681</v>
      </c>
      <c r="AB417" s="46">
        <f t="shared" si="126"/>
        <v>29137</v>
      </c>
      <c r="AC417" s="46">
        <v>26544</v>
      </c>
      <c r="AD417" s="54"/>
      <c r="AE417" s="21">
        <f t="shared" si="76"/>
        <v>35067.066666666666</v>
      </c>
      <c r="AF417" s="24">
        <f t="shared" si="70"/>
        <v>8.6614298394651623</v>
      </c>
      <c r="AG417" s="24">
        <f t="shared" si="71"/>
        <v>5.8200382097009369</v>
      </c>
      <c r="AH417" s="24">
        <f t="shared" si="72"/>
        <v>8.9189492231299052</v>
      </c>
      <c r="AI417" s="23">
        <f t="shared" si="65"/>
        <v>0.17182017780109818</v>
      </c>
      <c r="AJ417" s="23">
        <f t="shared" si="103"/>
        <v>0.11212083116323342</v>
      </c>
      <c r="AK417" s="23">
        <f t="shared" si="77"/>
        <v>3.852350624996529E-3</v>
      </c>
      <c r="AL417" s="32">
        <f t="shared" si="99"/>
        <v>0.11907381031106137</v>
      </c>
      <c r="AM417" s="43">
        <f t="shared" si="114"/>
        <v>64564.571428571428</v>
      </c>
      <c r="AN417" s="43">
        <f t="shared" si="114"/>
        <v>44933.714285714283</v>
      </c>
      <c r="AO417" s="44">
        <f t="shared" si="86"/>
        <v>1.4368848080982781</v>
      </c>
      <c r="AP417" s="27"/>
      <c r="AQ417" s="53">
        <v>11432711</v>
      </c>
      <c r="AR417" s="53">
        <v>6488197</v>
      </c>
      <c r="AS417" s="61"/>
      <c r="AT417" s="61">
        <f t="shared" si="89"/>
        <v>4.2343374074074076E-2</v>
      </c>
      <c r="AU417" s="61">
        <f t="shared" si="89"/>
        <v>2.4030359259259258E-2</v>
      </c>
      <c r="AV417" s="29">
        <f t="shared" si="90"/>
        <v>130417</v>
      </c>
      <c r="AW417" s="45">
        <f t="shared" si="90"/>
        <v>146266</v>
      </c>
      <c r="AX417" s="29">
        <f t="shared" si="91"/>
        <v>276683</v>
      </c>
      <c r="AY417" s="29">
        <f t="shared" si="92"/>
        <v>118891.71428571429</v>
      </c>
      <c r="AZ417" s="29">
        <f t="shared" si="92"/>
        <v>110340.57142857143</v>
      </c>
      <c r="BA417" s="29">
        <f t="shared" si="93"/>
        <v>229232.28571428574</v>
      </c>
      <c r="BB417" s="64">
        <f t="shared" ref="BB417:BC417" si="132">AVERAGE(BB416,BB418)</f>
        <v>1482356.5</v>
      </c>
      <c r="BC417" s="64">
        <f t="shared" si="132"/>
        <v>1341072</v>
      </c>
      <c r="BD417" s="73"/>
      <c r="BE417" s="73">
        <f t="shared" si="129"/>
        <v>1.009254379873145</v>
      </c>
      <c r="BF417" s="73">
        <f t="shared" si="129"/>
        <v>0.9130615946469276</v>
      </c>
      <c r="BG417" s="64">
        <f t="shared" ref="BG417:BH417" si="133">AVERAGE(BG416,BG418)</f>
        <v>7649976</v>
      </c>
      <c r="BH417" s="64">
        <f t="shared" si="133"/>
        <v>4007952</v>
      </c>
      <c r="BI417" s="73">
        <f t="shared" si="130"/>
        <v>0.44150183350803973</v>
      </c>
      <c r="BJ417" s="73">
        <f t="shared" si="130"/>
        <v>0.23131028863518197</v>
      </c>
      <c r="BK417" s="64">
        <f t="shared" ref="BK417:BL417" si="134">AVERAGE(BK416,BK418)</f>
        <v>2329700.5</v>
      </c>
      <c r="BL417" s="64">
        <f t="shared" si="134"/>
        <v>1171605</v>
      </c>
      <c r="BM417" s="73">
        <f t="shared" si="131"/>
        <v>0.10809111238568823</v>
      </c>
      <c r="BN417" s="73">
        <f t="shared" si="131"/>
        <v>5.4358956323627979E-2</v>
      </c>
      <c r="BO417" s="29"/>
      <c r="BP417" s="29"/>
      <c r="BQ417" s="29"/>
      <c r="BR417" s="29"/>
      <c r="BT417" s="27"/>
      <c r="BU417" s="27"/>
      <c r="BV417" s="30"/>
      <c r="BW417" s="30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</row>
    <row r="418" spans="1:93" ht="13">
      <c r="A418" s="18">
        <v>44309</v>
      </c>
      <c r="B418" s="19">
        <f t="shared" si="64"/>
        <v>5436</v>
      </c>
      <c r="C418" s="52"/>
      <c r="D418" s="52"/>
      <c r="E418" s="53">
        <v>1632248</v>
      </c>
      <c r="F418" s="21">
        <f t="shared" si="79"/>
        <v>100533</v>
      </c>
      <c r="G418" s="22">
        <f t="shared" si="68"/>
        <v>6.1591743411540403E-2</v>
      </c>
      <c r="H418" s="19">
        <f t="shared" si="88"/>
        <v>5920</v>
      </c>
      <c r="I418" s="53">
        <v>1487369</v>
      </c>
      <c r="J418" s="22">
        <f t="shared" si="69"/>
        <v>0.9112395910425376</v>
      </c>
      <c r="K418" s="22">
        <f t="shared" si="74"/>
        <v>0.97104813885089591</v>
      </c>
      <c r="L418" s="19">
        <f t="shared" si="82"/>
        <v>174</v>
      </c>
      <c r="M418" s="53">
        <v>44346</v>
      </c>
      <c r="N418" s="23">
        <f t="shared" ca="1" si="73"/>
        <v>2.7168665545921945E-2</v>
      </c>
      <c r="O418" s="22">
        <f t="shared" si="75"/>
        <v>2.895186114910411E-2</v>
      </c>
      <c r="P418" s="45"/>
      <c r="Q418" s="45"/>
      <c r="R418" s="45">
        <v>65421</v>
      </c>
      <c r="S418" s="45">
        <v>14154141</v>
      </c>
      <c r="T418" s="45">
        <v>9509667</v>
      </c>
      <c r="U418" s="19">
        <f t="shared" si="87"/>
        <v>7877419</v>
      </c>
      <c r="V418" s="54"/>
      <c r="W418" s="54"/>
      <c r="X418" s="46">
        <f t="shared" si="127"/>
        <v>63623</v>
      </c>
      <c r="Y418" s="46">
        <f t="shared" si="120"/>
        <v>44717</v>
      </c>
      <c r="Z418" s="46">
        <v>18906</v>
      </c>
      <c r="AA418" s="46">
        <f t="shared" si="128"/>
        <v>41559</v>
      </c>
      <c r="AB418" s="46">
        <f t="shared" si="126"/>
        <v>25552</v>
      </c>
      <c r="AC418" s="46">
        <v>16007</v>
      </c>
      <c r="AD418" s="54"/>
      <c r="AE418" s="21">
        <f t="shared" si="76"/>
        <v>35220.988888888889</v>
      </c>
      <c r="AF418" s="24">
        <f t="shared" si="70"/>
        <v>8.671562777225029</v>
      </c>
      <c r="AG418" s="24">
        <f t="shared" si="71"/>
        <v>5.8261164970029062</v>
      </c>
      <c r="AH418" s="24">
        <f t="shared" si="72"/>
        <v>7.6451434878587197</v>
      </c>
      <c r="AI418" s="23">
        <f t="shared" si="65"/>
        <v>0.17164092075989623</v>
      </c>
      <c r="AJ418" s="23">
        <f t="shared" si="103"/>
        <v>0.13080199234822781</v>
      </c>
      <c r="AK418" s="23">
        <f t="shared" si="77"/>
        <v>3.3415047344130728E-3</v>
      </c>
      <c r="AL418" s="32">
        <f t="shared" si="99"/>
        <v>0.1226752795875736</v>
      </c>
      <c r="AM418" s="43">
        <f t="shared" si="114"/>
        <v>63167</v>
      </c>
      <c r="AN418" s="43">
        <f t="shared" si="114"/>
        <v>43699.571428571428</v>
      </c>
      <c r="AO418" s="44">
        <f t="shared" si="86"/>
        <v>1.4454832835889204</v>
      </c>
      <c r="AP418" s="27"/>
      <c r="AQ418" s="53">
        <v>11623251</v>
      </c>
      <c r="AR418" s="53">
        <v>6699327</v>
      </c>
      <c r="AS418" s="61"/>
      <c r="AT418" s="61">
        <f t="shared" si="89"/>
        <v>4.3049077777777778E-2</v>
      </c>
      <c r="AU418" s="61">
        <f t="shared" si="89"/>
        <v>2.4812322222222221E-2</v>
      </c>
      <c r="AV418" s="29">
        <f t="shared" si="90"/>
        <v>190540</v>
      </c>
      <c r="AW418" s="45">
        <f t="shared" si="90"/>
        <v>211130</v>
      </c>
      <c r="AX418" s="29">
        <f t="shared" si="91"/>
        <v>401670</v>
      </c>
      <c r="AY418" s="29">
        <f t="shared" si="92"/>
        <v>130517.57142857143</v>
      </c>
      <c r="AZ418" s="29">
        <f t="shared" si="92"/>
        <v>125348.42857142857</v>
      </c>
      <c r="BA418" s="29">
        <f t="shared" si="93"/>
        <v>255866</v>
      </c>
      <c r="BB418" s="45">
        <v>1484188</v>
      </c>
      <c r="BC418" s="45">
        <v>1343218</v>
      </c>
      <c r="BD418" s="61"/>
      <c r="BE418" s="61">
        <f t="shared" si="129"/>
        <v>1.0105013467105675</v>
      </c>
      <c r="BF418" s="61">
        <f t="shared" si="129"/>
        <v>0.91452268710289741</v>
      </c>
      <c r="BG418" s="45">
        <v>7777053</v>
      </c>
      <c r="BH418" s="45">
        <v>4124238</v>
      </c>
      <c r="BI418" s="61">
        <f t="shared" si="130"/>
        <v>0.44883580795406425</v>
      </c>
      <c r="BJ418" s="61">
        <f t="shared" si="130"/>
        <v>0.23802148383518207</v>
      </c>
      <c r="BK418" s="45">
        <v>2361270</v>
      </c>
      <c r="BL418" s="45">
        <v>1231871</v>
      </c>
      <c r="BM418" s="61">
        <f t="shared" si="131"/>
        <v>0.10955584245397812</v>
      </c>
      <c r="BN418" s="61">
        <f t="shared" si="131"/>
        <v>5.7155117881320001E-2</v>
      </c>
      <c r="BO418" s="29"/>
      <c r="BP418" s="29"/>
      <c r="BQ418" s="29"/>
      <c r="BR418" s="29"/>
      <c r="BT418" s="27"/>
      <c r="BU418" s="27"/>
      <c r="BV418" s="30"/>
      <c r="BW418" s="30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</row>
    <row r="419" spans="1:93" ht="13">
      <c r="A419" s="18">
        <v>44310</v>
      </c>
      <c r="B419" s="19">
        <f t="shared" si="64"/>
        <v>4544</v>
      </c>
      <c r="C419" s="52"/>
      <c r="D419" s="52"/>
      <c r="E419" s="53">
        <v>1636792</v>
      </c>
      <c r="F419" s="21">
        <f t="shared" si="79"/>
        <v>99970</v>
      </c>
      <c r="G419" s="22">
        <f t="shared" si="68"/>
        <v>6.1076789231618925E-2</v>
      </c>
      <c r="H419" s="19">
        <f t="shared" si="88"/>
        <v>4953</v>
      </c>
      <c r="I419" s="53">
        <v>1492322</v>
      </c>
      <c r="J419" s="22">
        <f t="shared" si="69"/>
        <v>0.91173588336208877</v>
      </c>
      <c r="K419" s="22">
        <f t="shared" si="74"/>
        <v>0.97104414174185427</v>
      </c>
      <c r="L419" s="19">
        <f t="shared" si="82"/>
        <v>154</v>
      </c>
      <c r="M419" s="53">
        <v>44500</v>
      </c>
      <c r="N419" s="23">
        <f t="shared" ca="1" si="73"/>
        <v>2.718732740629231E-2</v>
      </c>
      <c r="O419" s="22">
        <f t="shared" si="75"/>
        <v>2.8955858258145707E-2</v>
      </c>
      <c r="P419" s="45"/>
      <c r="Q419" s="45"/>
      <c r="R419" s="45">
        <v>66377</v>
      </c>
      <c r="S419" s="45">
        <v>14221892</v>
      </c>
      <c r="T419" s="45">
        <v>9551930</v>
      </c>
      <c r="U419" s="19">
        <f t="shared" si="87"/>
        <v>7915138</v>
      </c>
      <c r="V419" s="54"/>
      <c r="W419" s="54"/>
      <c r="X419" s="46">
        <f t="shared" si="127"/>
        <v>67751</v>
      </c>
      <c r="Y419" s="46">
        <f t="shared" si="120"/>
        <v>41484</v>
      </c>
      <c r="Z419" s="46">
        <v>26267</v>
      </c>
      <c r="AA419" s="46">
        <f t="shared" si="128"/>
        <v>42263</v>
      </c>
      <c r="AB419" s="46">
        <f t="shared" si="126"/>
        <v>19992</v>
      </c>
      <c r="AC419" s="46">
        <v>22271</v>
      </c>
      <c r="AD419" s="54"/>
      <c r="AE419" s="21">
        <f t="shared" si="76"/>
        <v>35377.518518518518</v>
      </c>
      <c r="AF419" s="24">
        <f t="shared" si="70"/>
        <v>8.6888816660882995</v>
      </c>
      <c r="AG419" s="24">
        <f t="shared" si="71"/>
        <v>5.8357628825165326</v>
      </c>
      <c r="AH419" s="24">
        <f t="shared" si="72"/>
        <v>9.300836267605634</v>
      </c>
      <c r="AI419" s="23">
        <f t="shared" si="65"/>
        <v>0.17135720215705097</v>
      </c>
      <c r="AJ419" s="23">
        <f t="shared" si="103"/>
        <v>0.10751721363840712</v>
      </c>
      <c r="AK419" s="23">
        <f t="shared" si="77"/>
        <v>2.7838906832785212E-3</v>
      </c>
      <c r="AL419" s="32">
        <f t="shared" si="99"/>
        <v>0.12212529476756649</v>
      </c>
      <c r="AM419" s="43">
        <f t="shared" si="114"/>
        <v>63583.142857142855</v>
      </c>
      <c r="AN419" s="43">
        <f t="shared" si="114"/>
        <v>43315</v>
      </c>
      <c r="AO419" s="44">
        <f t="shared" si="86"/>
        <v>1.4679243416170578</v>
      </c>
      <c r="AP419" s="27"/>
      <c r="AQ419" s="53">
        <v>11718546</v>
      </c>
      <c r="AR419" s="53">
        <v>6798241</v>
      </c>
      <c r="AS419" s="61"/>
      <c r="AT419" s="61">
        <f t="shared" si="89"/>
        <v>4.3402022222222225E-2</v>
      </c>
      <c r="AU419" s="61">
        <f t="shared" si="89"/>
        <v>2.517867037037037E-2</v>
      </c>
      <c r="AV419" s="29">
        <f t="shared" si="90"/>
        <v>95295</v>
      </c>
      <c r="AW419" s="45">
        <f t="shared" si="90"/>
        <v>98914</v>
      </c>
      <c r="AX419" s="29">
        <f t="shared" si="91"/>
        <v>194209</v>
      </c>
      <c r="AY419" s="29">
        <f t="shared" si="92"/>
        <v>130997.57142857143</v>
      </c>
      <c r="AZ419" s="29">
        <f t="shared" si="92"/>
        <v>129635.85714285714</v>
      </c>
      <c r="BA419" s="29">
        <f t="shared" si="93"/>
        <v>260633.42857142858</v>
      </c>
      <c r="BB419" s="45">
        <v>1484971</v>
      </c>
      <c r="BC419" s="45">
        <v>1344232</v>
      </c>
      <c r="BD419" s="61"/>
      <c r="BE419" s="61">
        <f t="shared" si="129"/>
        <v>1.0110344480120701</v>
      </c>
      <c r="BF419" s="61">
        <f t="shared" si="129"/>
        <v>0.91521306350101173</v>
      </c>
      <c r="BG419" s="45">
        <v>7848268</v>
      </c>
      <c r="BH419" s="45">
        <v>4190969</v>
      </c>
      <c r="BI419" s="61">
        <f t="shared" si="130"/>
        <v>0.45294582778592712</v>
      </c>
      <c r="BJ419" s="61">
        <f t="shared" si="130"/>
        <v>0.24187271929681292</v>
      </c>
      <c r="BK419" s="45">
        <v>2384567</v>
      </c>
      <c r="BL419" s="45">
        <v>1263040</v>
      </c>
      <c r="BM419" s="61">
        <f t="shared" si="131"/>
        <v>0.11063675334585001</v>
      </c>
      <c r="BN419" s="61">
        <f t="shared" si="131"/>
        <v>5.8601265951404337E-2</v>
      </c>
      <c r="BO419" s="29"/>
      <c r="BP419" s="29"/>
      <c r="BQ419" s="29"/>
      <c r="BR419" s="29"/>
      <c r="BT419" s="27"/>
      <c r="BU419" s="27"/>
      <c r="BV419" s="30"/>
      <c r="BW419" s="30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</row>
    <row r="420" spans="1:93" ht="13">
      <c r="A420" s="18">
        <v>44311</v>
      </c>
      <c r="B420" s="19">
        <f t="shared" si="64"/>
        <v>4402</v>
      </c>
      <c r="C420" s="52"/>
      <c r="D420" s="52"/>
      <c r="E420" s="53">
        <v>1641194</v>
      </c>
      <c r="F420" s="21">
        <f t="shared" si="79"/>
        <v>100474</v>
      </c>
      <c r="G420" s="22">
        <f t="shared" si="68"/>
        <v>6.1220062954166293E-2</v>
      </c>
      <c r="H420" s="19">
        <f t="shared" si="88"/>
        <v>3804</v>
      </c>
      <c r="I420" s="53">
        <v>1496126</v>
      </c>
      <c r="J420" s="22">
        <f t="shared" si="69"/>
        <v>0.91160825594049211</v>
      </c>
      <c r="K420" s="22">
        <f t="shared" si="74"/>
        <v>0.97105638922062409</v>
      </c>
      <c r="L420" s="19">
        <f t="shared" si="82"/>
        <v>94</v>
      </c>
      <c r="M420" s="53">
        <v>44594</v>
      </c>
      <c r="N420" s="23">
        <f t="shared" ca="1" si="73"/>
        <v>2.71716811053416E-2</v>
      </c>
      <c r="O420" s="22">
        <f t="shared" si="75"/>
        <v>2.8943610779375878E-2</v>
      </c>
      <c r="P420" s="45"/>
      <c r="Q420" s="45"/>
      <c r="R420" s="45">
        <v>67312</v>
      </c>
      <c r="S420" s="45">
        <v>14264611</v>
      </c>
      <c r="T420" s="45">
        <v>9584455</v>
      </c>
      <c r="U420" s="19">
        <f t="shared" si="87"/>
        <v>7943261</v>
      </c>
      <c r="V420" s="54"/>
      <c r="W420" s="54"/>
      <c r="X420" s="46">
        <f t="shared" si="127"/>
        <v>42719</v>
      </c>
      <c r="Y420" s="46">
        <f t="shared" si="120"/>
        <v>27046</v>
      </c>
      <c r="Z420" s="46">
        <v>15673</v>
      </c>
      <c r="AA420" s="46">
        <f t="shared" si="128"/>
        <v>32525</v>
      </c>
      <c r="AB420" s="46">
        <f t="shared" si="126"/>
        <v>19098</v>
      </c>
      <c r="AC420" s="46">
        <v>13427</v>
      </c>
      <c r="AD420" s="54"/>
      <c r="AE420" s="21">
        <f t="shared" si="76"/>
        <v>35497.981481481482</v>
      </c>
      <c r="AF420" s="24">
        <f t="shared" si="70"/>
        <v>8.6916056237105419</v>
      </c>
      <c r="AG420" s="24">
        <f t="shared" si="71"/>
        <v>5.8399281254988749</v>
      </c>
      <c r="AH420" s="24">
        <f t="shared" si="72"/>
        <v>7.3886869604725121</v>
      </c>
      <c r="AI420" s="23">
        <f t="shared" si="65"/>
        <v>0.1712349841488118</v>
      </c>
      <c r="AJ420" s="23">
        <f t="shared" si="103"/>
        <v>0.13534204458109148</v>
      </c>
      <c r="AK420" s="23">
        <f t="shared" si="77"/>
        <v>2.6894070841010954E-3</v>
      </c>
      <c r="AL420" s="32">
        <f t="shared" si="99"/>
        <v>0.12102479881753983</v>
      </c>
      <c r="AM420" s="43">
        <f t="shared" si="114"/>
        <v>64168.857142857145</v>
      </c>
      <c r="AN420" s="43">
        <f t="shared" si="114"/>
        <v>43492.857142857145</v>
      </c>
      <c r="AO420" s="44">
        <f t="shared" si="86"/>
        <v>1.4753884053210709</v>
      </c>
      <c r="AP420" s="27"/>
      <c r="AQ420" s="53">
        <v>11741559</v>
      </c>
      <c r="AR420" s="53">
        <v>6829415</v>
      </c>
      <c r="AS420" s="61"/>
      <c r="AT420" s="61">
        <f t="shared" si="89"/>
        <v>4.3487255555555555E-2</v>
      </c>
      <c r="AU420" s="61">
        <f t="shared" si="89"/>
        <v>2.5294129629629628E-2</v>
      </c>
      <c r="AV420" s="29">
        <f t="shared" si="90"/>
        <v>23013</v>
      </c>
      <c r="AW420" s="45">
        <f t="shared" si="90"/>
        <v>31174</v>
      </c>
      <c r="AX420" s="29">
        <f t="shared" si="91"/>
        <v>54187</v>
      </c>
      <c r="AY420" s="29">
        <f t="shared" si="92"/>
        <v>130403.71428571429</v>
      </c>
      <c r="AZ420" s="29">
        <f t="shared" si="92"/>
        <v>131153.14285714287</v>
      </c>
      <c r="BA420" s="29">
        <f t="shared" si="93"/>
        <v>261556.85714285716</v>
      </c>
      <c r="BB420" s="45">
        <v>1485102</v>
      </c>
      <c r="BC420" s="45">
        <v>1344441</v>
      </c>
      <c r="BD420" s="61"/>
      <c r="BE420" s="61">
        <f t="shared" si="129"/>
        <v>1.0111236386512741</v>
      </c>
      <c r="BF420" s="61">
        <f t="shared" si="129"/>
        <v>0.91535536001699391</v>
      </c>
      <c r="BG420" s="45">
        <v>7869046</v>
      </c>
      <c r="BH420" s="45">
        <v>4215417</v>
      </c>
      <c r="BI420" s="61">
        <f t="shared" si="130"/>
        <v>0.45414498515539209</v>
      </c>
      <c r="BJ420" s="61">
        <f t="shared" si="130"/>
        <v>0.24328368278553558</v>
      </c>
      <c r="BK420" s="45">
        <v>2386671</v>
      </c>
      <c r="BL420" s="45">
        <v>1269557</v>
      </c>
      <c r="BM420" s="61">
        <f t="shared" si="131"/>
        <v>0.11073437263230314</v>
      </c>
      <c r="BN420" s="61">
        <f t="shared" si="131"/>
        <v>5.8903635195612994E-2</v>
      </c>
      <c r="BO420" s="29"/>
      <c r="BP420" s="29"/>
      <c r="BQ420" s="29"/>
      <c r="BR420" s="29"/>
      <c r="BT420" s="27"/>
      <c r="BU420" s="27"/>
      <c r="BV420" s="30"/>
      <c r="BW420" s="30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</row>
    <row r="421" spans="1:93" ht="13">
      <c r="A421" s="18">
        <v>44312</v>
      </c>
      <c r="B421" s="19">
        <f t="shared" si="64"/>
        <v>5944</v>
      </c>
      <c r="C421" s="52"/>
      <c r="D421" s="52"/>
      <c r="E421" s="53">
        <v>1647138</v>
      </c>
      <c r="F421" s="21">
        <f t="shared" si="79"/>
        <v>100652</v>
      </c>
      <c r="G421" s="22">
        <f t="shared" si="68"/>
        <v>6.1107205346485845E-2</v>
      </c>
      <c r="H421" s="19">
        <f t="shared" si="88"/>
        <v>5589</v>
      </c>
      <c r="I421" s="53">
        <v>1501715</v>
      </c>
      <c r="J421" s="22">
        <f t="shared" si="69"/>
        <v>0.91171170843001614</v>
      </c>
      <c r="K421" s="22">
        <f t="shared" si="74"/>
        <v>0.97104985108174269</v>
      </c>
      <c r="L421" s="19">
        <f t="shared" si="82"/>
        <v>177</v>
      </c>
      <c r="M421" s="53">
        <v>44771</v>
      </c>
      <c r="N421" s="23">
        <f t="shared" ca="1" si="73"/>
        <v>2.718108622349797E-2</v>
      </c>
      <c r="O421" s="22">
        <f t="shared" si="75"/>
        <v>2.895014891825726E-2</v>
      </c>
      <c r="P421" s="45"/>
      <c r="Q421" s="45"/>
      <c r="R421" s="45">
        <v>68297</v>
      </c>
      <c r="S421" s="45">
        <v>14316489</v>
      </c>
      <c r="T421" s="45">
        <v>9621322</v>
      </c>
      <c r="U421" s="19">
        <f t="shared" si="87"/>
        <v>7974184</v>
      </c>
      <c r="V421" s="54"/>
      <c r="W421" s="54"/>
      <c r="X421" s="46">
        <f t="shared" si="127"/>
        <v>51878</v>
      </c>
      <c r="Y421" s="46">
        <f t="shared" si="120"/>
        <v>30464</v>
      </c>
      <c r="Z421" s="46">
        <v>21414</v>
      </c>
      <c r="AA421" s="46">
        <f t="shared" si="128"/>
        <v>36867</v>
      </c>
      <c r="AB421" s="46">
        <f t="shared" si="126"/>
        <v>18585</v>
      </c>
      <c r="AC421" s="46">
        <v>18282</v>
      </c>
      <c r="AD421" s="54"/>
      <c r="AE421" s="21">
        <f t="shared" si="76"/>
        <v>35634.525925925926</v>
      </c>
      <c r="AF421" s="24">
        <f t="shared" si="70"/>
        <v>8.6917362115378314</v>
      </c>
      <c r="AG421" s="24">
        <f t="shared" si="71"/>
        <v>5.8412361320059398</v>
      </c>
      <c r="AH421" s="24">
        <f t="shared" si="72"/>
        <v>6.2023889636608347</v>
      </c>
      <c r="AI421" s="23">
        <f t="shared" si="65"/>
        <v>0.17119664012907998</v>
      </c>
      <c r="AJ421" s="23">
        <f t="shared" si="103"/>
        <v>0.16122819866004828</v>
      </c>
      <c r="AK421" s="23">
        <f t="shared" si="77"/>
        <v>3.6217534307339655E-3</v>
      </c>
      <c r="AL421" s="32">
        <f t="shared" si="99"/>
        <v>0.124446637066272</v>
      </c>
      <c r="AM421" s="43">
        <f t="shared" si="114"/>
        <v>63761.714285714283</v>
      </c>
      <c r="AN421" s="43">
        <f t="shared" si="114"/>
        <v>43435.714285714283</v>
      </c>
      <c r="AO421" s="44">
        <f t="shared" si="86"/>
        <v>1.4679559283012662</v>
      </c>
      <c r="AP421" s="27"/>
      <c r="AQ421" s="53">
        <v>11872598</v>
      </c>
      <c r="AR421" s="53">
        <v>7023351</v>
      </c>
      <c r="AS421" s="61"/>
      <c r="AT421" s="61">
        <f t="shared" si="89"/>
        <v>4.3972585185185188E-2</v>
      </c>
      <c r="AU421" s="61">
        <f t="shared" si="89"/>
        <v>2.6012411111111113E-2</v>
      </c>
      <c r="AV421" s="29">
        <f t="shared" si="90"/>
        <v>131039</v>
      </c>
      <c r="AW421" s="45">
        <f t="shared" si="90"/>
        <v>193936</v>
      </c>
      <c r="AX421" s="29">
        <f t="shared" si="91"/>
        <v>324975</v>
      </c>
      <c r="AY421" s="29">
        <f t="shared" si="92"/>
        <v>128607.85714285714</v>
      </c>
      <c r="AZ421" s="29">
        <f t="shared" si="92"/>
        <v>138677</v>
      </c>
      <c r="BA421" s="29">
        <f t="shared" si="93"/>
        <v>267284.85714285716</v>
      </c>
      <c r="BB421" s="45">
        <v>1486574</v>
      </c>
      <c r="BC421" s="45">
        <v>1346352</v>
      </c>
      <c r="BD421" s="61"/>
      <c r="BE421" s="61">
        <f t="shared" ref="BE421:BF436" si="135">BB421/1468764</f>
        <v>1.0121258418643158</v>
      </c>
      <c r="BF421" s="61">
        <f t="shared" si="135"/>
        <v>0.91665645399805551</v>
      </c>
      <c r="BG421" s="45">
        <v>7967909</v>
      </c>
      <c r="BH421" s="45">
        <v>4344278</v>
      </c>
      <c r="BI421" s="61">
        <f t="shared" ref="BI421:BJ436" si="136">BG421/17327167</f>
        <v>0.459850649560889</v>
      </c>
      <c r="BJ421" s="61">
        <f t="shared" si="136"/>
        <v>0.25072061693639819</v>
      </c>
      <c r="BK421" s="45">
        <v>2417375</v>
      </c>
      <c r="BL421" s="45">
        <v>1332721</v>
      </c>
      <c r="BM421" s="61">
        <f t="shared" ref="BM421:BN436" si="137">BK421/21553118</f>
        <v>0.11215894609772933</v>
      </c>
      <c r="BN421" s="61">
        <f t="shared" si="137"/>
        <v>6.1834255257174391E-2</v>
      </c>
      <c r="BO421" s="29"/>
      <c r="BP421" s="29"/>
      <c r="BQ421" s="29"/>
      <c r="BR421" s="29"/>
      <c r="BT421" s="27"/>
      <c r="BU421" s="27"/>
      <c r="BV421" s="30"/>
      <c r="BW421" s="30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</row>
    <row r="422" spans="1:93" ht="13">
      <c r="A422" s="18">
        <v>44313</v>
      </c>
      <c r="B422" s="19">
        <f t="shared" si="64"/>
        <v>4656</v>
      </c>
      <c r="C422" s="52"/>
      <c r="D422" s="52"/>
      <c r="E422" s="53">
        <v>1651794</v>
      </c>
      <c r="F422" s="21">
        <f t="shared" si="79"/>
        <v>100256</v>
      </c>
      <c r="G422" s="22">
        <f t="shared" si="68"/>
        <v>6.0695219863978196E-2</v>
      </c>
      <c r="H422" s="19">
        <f t="shared" si="88"/>
        <v>4884</v>
      </c>
      <c r="I422" s="53">
        <v>1506599</v>
      </c>
      <c r="J422" s="22">
        <f t="shared" si="69"/>
        <v>0.9120986030945748</v>
      </c>
      <c r="K422" s="22">
        <f t="shared" si="74"/>
        <v>0.97103583669881111</v>
      </c>
      <c r="L422" s="19">
        <f t="shared" si="82"/>
        <v>168</v>
      </c>
      <c r="M422" s="53">
        <v>44939</v>
      </c>
      <c r="N422" s="23">
        <f t="shared" ca="1" si="73"/>
        <v>2.7206177041447056E-2</v>
      </c>
      <c r="O422" s="22">
        <f t="shared" si="75"/>
        <v>2.8964163301188884E-2</v>
      </c>
      <c r="P422" s="45"/>
      <c r="Q422" s="45"/>
      <c r="R422" s="45">
        <v>65911</v>
      </c>
      <c r="S422" s="45">
        <v>14393110</v>
      </c>
      <c r="T422" s="45">
        <v>9673217</v>
      </c>
      <c r="U422" s="19">
        <f t="shared" si="87"/>
        <v>8021423</v>
      </c>
      <c r="V422" s="54"/>
      <c r="W422" s="54"/>
      <c r="X422" s="46">
        <f t="shared" si="127"/>
        <v>76621</v>
      </c>
      <c r="Y422" s="46">
        <f t="shared" si="120"/>
        <v>44443</v>
      </c>
      <c r="Z422" s="46">
        <v>32178</v>
      </c>
      <c r="AA422" s="46">
        <f t="shared" si="128"/>
        <v>51895</v>
      </c>
      <c r="AB422" s="46">
        <f t="shared" si="126"/>
        <v>24745</v>
      </c>
      <c r="AC422" s="46">
        <v>27150</v>
      </c>
      <c r="AD422" s="54"/>
      <c r="AE422" s="21">
        <f t="shared" si="76"/>
        <v>35826.729629629626</v>
      </c>
      <c r="AF422" s="24">
        <f t="shared" si="70"/>
        <v>8.7136228851781752</v>
      </c>
      <c r="AG422" s="24">
        <f t="shared" si="71"/>
        <v>5.856188483551823</v>
      </c>
      <c r="AH422" s="24">
        <f t="shared" si="72"/>
        <v>11.145833333333334</v>
      </c>
      <c r="AI422" s="23">
        <f t="shared" si="65"/>
        <v>0.17075953118802153</v>
      </c>
      <c r="AJ422" s="23">
        <f t="shared" si="103"/>
        <v>8.9719626168224292E-2</v>
      </c>
      <c r="AK422" s="23">
        <f t="shared" si="77"/>
        <v>2.8267212583280819E-3</v>
      </c>
      <c r="AL422" s="32">
        <f t="shared" si="99"/>
        <v>0.1200144231706287</v>
      </c>
      <c r="AM422" s="43">
        <f t="shared" si="114"/>
        <v>64820.857142857145</v>
      </c>
      <c r="AN422" s="43">
        <f t="shared" si="114"/>
        <v>43976.857142857145</v>
      </c>
      <c r="AO422" s="44">
        <f t="shared" si="86"/>
        <v>1.4739765720931139</v>
      </c>
      <c r="AP422" s="27"/>
      <c r="AQ422" s="53">
        <v>12015912</v>
      </c>
      <c r="AR422" s="53">
        <v>7214534</v>
      </c>
      <c r="AS422" s="61"/>
      <c r="AT422" s="61">
        <f t="shared" si="89"/>
        <v>4.4503377777777776E-2</v>
      </c>
      <c r="AU422" s="61">
        <f t="shared" si="89"/>
        <v>2.6720496296296296E-2</v>
      </c>
      <c r="AV422" s="29">
        <f t="shared" si="90"/>
        <v>143314</v>
      </c>
      <c r="AW422" s="45">
        <f t="shared" si="90"/>
        <v>191183</v>
      </c>
      <c r="AX422" s="29">
        <f t="shared" si="91"/>
        <v>334497</v>
      </c>
      <c r="AY422" s="29">
        <f t="shared" si="92"/>
        <v>128522.71428571429</v>
      </c>
      <c r="AZ422" s="29">
        <f t="shared" si="92"/>
        <v>150826.57142857142</v>
      </c>
      <c r="BA422" s="29">
        <f t="shared" si="93"/>
        <v>279349.28571428568</v>
      </c>
      <c r="BB422" s="45">
        <v>1488135</v>
      </c>
      <c r="BC422" s="45">
        <v>1348327</v>
      </c>
      <c r="BD422" s="61"/>
      <c r="BE422" s="61">
        <f t="shared" si="135"/>
        <v>1.0131886402444505</v>
      </c>
      <c r="BF422" s="61">
        <f t="shared" si="135"/>
        <v>0.91800112203185813</v>
      </c>
      <c r="BG422" s="45">
        <v>8076455</v>
      </c>
      <c r="BH422" s="45">
        <v>4475281</v>
      </c>
      <c r="BI422" s="61">
        <f t="shared" si="136"/>
        <v>0.46611514738675974</v>
      </c>
      <c r="BJ422" s="61">
        <f t="shared" si="136"/>
        <v>0.25828117198847333</v>
      </c>
      <c r="BK422" s="45">
        <v>2450582</v>
      </c>
      <c r="BL422" s="45">
        <v>1390926</v>
      </c>
      <c r="BM422" s="61">
        <f t="shared" si="137"/>
        <v>0.11369965125231532</v>
      </c>
      <c r="BN422" s="61">
        <f t="shared" si="137"/>
        <v>6.4534792599381677E-2</v>
      </c>
      <c r="BO422" s="29"/>
      <c r="BP422" s="29"/>
      <c r="BQ422" s="29"/>
      <c r="BR422" s="29"/>
      <c r="BT422" s="27"/>
      <c r="BU422" s="27"/>
      <c r="BV422" s="30"/>
      <c r="BW422" s="30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</row>
    <row r="423" spans="1:93" ht="13">
      <c r="A423" s="18">
        <v>44314</v>
      </c>
      <c r="B423" s="19">
        <f t="shared" si="64"/>
        <v>5241</v>
      </c>
      <c r="C423" s="52"/>
      <c r="D423" s="52"/>
      <c r="E423" s="53">
        <v>1657035</v>
      </c>
      <c r="F423" s="21">
        <f t="shared" si="79"/>
        <v>100502</v>
      </c>
      <c r="G423" s="22">
        <f t="shared" si="68"/>
        <v>6.0651706210188679E-2</v>
      </c>
      <c r="H423" s="19">
        <f t="shared" si="88"/>
        <v>4818</v>
      </c>
      <c r="I423" s="53">
        <v>1511417</v>
      </c>
      <c r="J423" s="22">
        <f t="shared" si="69"/>
        <v>0.91212134927747457</v>
      </c>
      <c r="K423" s="22">
        <f t="shared" si="74"/>
        <v>0.97101507003063858</v>
      </c>
      <c r="L423" s="19">
        <f t="shared" si="82"/>
        <v>177</v>
      </c>
      <c r="M423" s="53">
        <v>45116</v>
      </c>
      <c r="N423" s="23">
        <f t="shared" ca="1" si="73"/>
        <v>2.7226944512336794E-2</v>
      </c>
      <c r="O423" s="22">
        <f t="shared" si="75"/>
        <v>2.8984929969361396E-2</v>
      </c>
      <c r="P423" s="45"/>
      <c r="Q423" s="45"/>
      <c r="R423" s="45">
        <v>66005</v>
      </c>
      <c r="S423" s="45">
        <v>14466393</v>
      </c>
      <c r="T423" s="45">
        <v>9714274</v>
      </c>
      <c r="U423" s="19">
        <f t="shared" si="87"/>
        <v>8057239</v>
      </c>
      <c r="V423" s="54"/>
      <c r="W423" s="54"/>
      <c r="X423" s="46">
        <f t="shared" si="127"/>
        <v>73283</v>
      </c>
      <c r="Y423" s="46">
        <f t="shared" si="120"/>
        <v>45360</v>
      </c>
      <c r="Z423" s="46">
        <v>27923</v>
      </c>
      <c r="AA423" s="46">
        <f t="shared" si="128"/>
        <v>41057</v>
      </c>
      <c r="AB423" s="46">
        <f t="shared" si="126"/>
        <v>17935</v>
      </c>
      <c r="AC423" s="46">
        <v>23122</v>
      </c>
      <c r="AD423" s="54"/>
      <c r="AE423" s="21">
        <f t="shared" si="76"/>
        <v>35978.792592592596</v>
      </c>
      <c r="AF423" s="24">
        <f t="shared" si="70"/>
        <v>8.730288135132934</v>
      </c>
      <c r="AG423" s="24">
        <f t="shared" si="71"/>
        <v>5.8624434607597307</v>
      </c>
      <c r="AH423" s="24">
        <f t="shared" si="72"/>
        <v>7.8338103415378741</v>
      </c>
      <c r="AI423" s="23">
        <f t="shared" si="65"/>
        <v>0.17057733804914293</v>
      </c>
      <c r="AJ423" s="23">
        <f t="shared" si="103"/>
        <v>0.12765180115449254</v>
      </c>
      <c r="AK423" s="23">
        <f t="shared" si="77"/>
        <v>3.1729138137080049E-3</v>
      </c>
      <c r="AL423" s="32">
        <f t="shared" si="99"/>
        <v>0.12080954920870507</v>
      </c>
      <c r="AM423" s="43">
        <f t="shared" si="114"/>
        <v>64924</v>
      </c>
      <c r="AN423" s="43">
        <f t="shared" si="114"/>
        <v>43121</v>
      </c>
      <c r="AO423" s="44">
        <f t="shared" si="86"/>
        <v>1.5056237100252776</v>
      </c>
      <c r="AP423" s="27"/>
      <c r="AQ423" s="53">
        <v>12150377</v>
      </c>
      <c r="AR423" s="53">
        <v>7411095</v>
      </c>
      <c r="AS423" s="61"/>
      <c r="AT423" s="61">
        <f t="shared" si="89"/>
        <v>4.5001396296296299E-2</v>
      </c>
      <c r="AU423" s="61">
        <f t="shared" si="89"/>
        <v>2.7448500000000001E-2</v>
      </c>
      <c r="AV423" s="29">
        <f t="shared" si="90"/>
        <v>134465</v>
      </c>
      <c r="AW423" s="45">
        <f t="shared" si="90"/>
        <v>196561</v>
      </c>
      <c r="AX423" s="29">
        <f t="shared" si="91"/>
        <v>331026</v>
      </c>
      <c r="AY423" s="29">
        <f t="shared" si="92"/>
        <v>121154.71428571429</v>
      </c>
      <c r="AZ423" s="29">
        <f t="shared" si="92"/>
        <v>152737.71428571429</v>
      </c>
      <c r="BA423" s="29">
        <f t="shared" si="93"/>
        <v>273892.42857142858</v>
      </c>
      <c r="BB423" s="45">
        <v>1489628</v>
      </c>
      <c r="BC423" s="45">
        <v>1350703</v>
      </c>
      <c r="BD423" s="61"/>
      <c r="BE423" s="61">
        <f t="shared" si="135"/>
        <v>1.0142051411935478</v>
      </c>
      <c r="BF423" s="61">
        <f t="shared" si="135"/>
        <v>0.91961880873986568</v>
      </c>
      <c r="BG423" s="45">
        <v>8175635</v>
      </c>
      <c r="BH423" s="45">
        <v>4608443</v>
      </c>
      <c r="BI423" s="61">
        <f t="shared" si="136"/>
        <v>0.47183910676223068</v>
      </c>
      <c r="BJ423" s="61">
        <f t="shared" si="136"/>
        <v>0.26596632906002465</v>
      </c>
      <c r="BK423" s="45">
        <v>2484734</v>
      </c>
      <c r="BL423" s="45">
        <v>1451949</v>
      </c>
      <c r="BM423" s="61">
        <f t="shared" si="137"/>
        <v>0.11528420157120654</v>
      </c>
      <c r="BN423" s="61">
        <f t="shared" si="137"/>
        <v>6.7366076685517154E-2</v>
      </c>
      <c r="BO423" s="29"/>
      <c r="BP423" s="29"/>
      <c r="BQ423" s="29"/>
      <c r="BR423" s="29"/>
      <c r="BT423" s="27"/>
      <c r="BU423" s="27"/>
      <c r="BV423" s="30"/>
      <c r="BW423" s="30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</row>
    <row r="424" spans="1:93" ht="13">
      <c r="A424" s="18">
        <v>44315</v>
      </c>
      <c r="B424" s="19">
        <f t="shared" si="64"/>
        <v>5833</v>
      </c>
      <c r="C424" s="52"/>
      <c r="D424" s="52"/>
      <c r="E424" s="53">
        <v>1662868</v>
      </c>
      <c r="F424" s="21">
        <f t="shared" si="79"/>
        <v>100102</v>
      </c>
      <c r="G424" s="22">
        <f t="shared" si="68"/>
        <v>6.0198404202859157E-2</v>
      </c>
      <c r="H424" s="19">
        <f t="shared" si="88"/>
        <v>6015</v>
      </c>
      <c r="I424" s="53">
        <v>1517432</v>
      </c>
      <c r="J424" s="22">
        <f t="shared" si="69"/>
        <v>0.91253905902332599</v>
      </c>
      <c r="K424" s="22">
        <f t="shared" si="74"/>
        <v>0.97099117846177863</v>
      </c>
      <c r="L424" s="19">
        <f t="shared" si="82"/>
        <v>218</v>
      </c>
      <c r="M424" s="53">
        <v>45334</v>
      </c>
      <c r="N424" s="23">
        <f t="shared" ca="1" si="73"/>
        <v>2.7262536773814877E-2</v>
      </c>
      <c r="O424" s="22">
        <f t="shared" si="75"/>
        <v>2.9008821538221333E-2</v>
      </c>
      <c r="P424" s="45"/>
      <c r="Q424" s="45"/>
      <c r="R424" s="45">
        <v>66295</v>
      </c>
      <c r="S424" s="45">
        <v>14542213</v>
      </c>
      <c r="T424" s="45">
        <v>9769757</v>
      </c>
      <c r="U424" s="19">
        <f t="shared" si="87"/>
        <v>8106889</v>
      </c>
      <c r="V424" s="54"/>
      <c r="W424" s="54"/>
      <c r="X424" s="46">
        <f t="shared" si="127"/>
        <v>75820</v>
      </c>
      <c r="Y424" s="46">
        <f t="shared" si="120"/>
        <v>47043</v>
      </c>
      <c r="Z424" s="46">
        <v>28777</v>
      </c>
      <c r="AA424" s="46">
        <f t="shared" si="128"/>
        <v>55483</v>
      </c>
      <c r="AB424" s="46">
        <f t="shared" si="126"/>
        <v>31247</v>
      </c>
      <c r="AC424" s="46">
        <v>24236</v>
      </c>
      <c r="AD424" s="54"/>
      <c r="AE424" s="21">
        <f t="shared" si="76"/>
        <v>36184.285185185188</v>
      </c>
      <c r="AF424" s="24">
        <f t="shared" si="70"/>
        <v>8.745259996584215</v>
      </c>
      <c r="AG424" s="24">
        <f t="shared" si="71"/>
        <v>5.8752450585374181</v>
      </c>
      <c r="AH424" s="24">
        <f t="shared" si="72"/>
        <v>9.5119149665695186</v>
      </c>
      <c r="AI424" s="23">
        <f t="shared" si="65"/>
        <v>0.17020566632312351</v>
      </c>
      <c r="AJ424" s="23">
        <f t="shared" si="103"/>
        <v>0.10513130147973253</v>
      </c>
      <c r="AK424" s="23">
        <f t="shared" si="77"/>
        <v>3.5201429058529239E-3</v>
      </c>
      <c r="AL424" s="32">
        <f t="shared" si="99"/>
        <v>0.11952965201276981</v>
      </c>
      <c r="AM424" s="43">
        <f t="shared" si="114"/>
        <v>64527.857142857145</v>
      </c>
      <c r="AN424" s="43">
        <f t="shared" si="114"/>
        <v>43092.714285714283</v>
      </c>
      <c r="AO424" s="44">
        <f t="shared" si="86"/>
        <v>1.4974191858749741</v>
      </c>
      <c r="AP424" s="27"/>
      <c r="AQ424" s="53">
        <v>12306755</v>
      </c>
      <c r="AR424" s="53">
        <v>7583443</v>
      </c>
      <c r="AS424" s="61"/>
      <c r="AT424" s="61">
        <f t="shared" si="89"/>
        <v>4.5580574074074072E-2</v>
      </c>
      <c r="AU424" s="61">
        <f t="shared" si="89"/>
        <v>2.8086825925925926E-2</v>
      </c>
      <c r="AV424" s="29">
        <f t="shared" si="90"/>
        <v>156378</v>
      </c>
      <c r="AW424" s="45">
        <f t="shared" si="90"/>
        <v>172348</v>
      </c>
      <c r="AX424" s="29">
        <f t="shared" si="91"/>
        <v>328726</v>
      </c>
      <c r="AY424" s="29">
        <f t="shared" si="92"/>
        <v>124863.42857142857</v>
      </c>
      <c r="AZ424" s="29">
        <f t="shared" si="92"/>
        <v>156463.71428571429</v>
      </c>
      <c r="BA424" s="29">
        <f t="shared" si="93"/>
        <v>281327.14285714284</v>
      </c>
      <c r="BB424" s="45">
        <v>1491053</v>
      </c>
      <c r="BC424" s="45">
        <v>1352846</v>
      </c>
      <c r="BD424" s="61"/>
      <c r="BE424" s="61">
        <f t="shared" si="135"/>
        <v>1.0151753447116079</v>
      </c>
      <c r="BF424" s="61">
        <f t="shared" si="135"/>
        <v>0.92107785866211322</v>
      </c>
      <c r="BG424" s="45">
        <v>8294475</v>
      </c>
      <c r="BH424" s="45">
        <v>4730728</v>
      </c>
      <c r="BI424" s="61">
        <f t="shared" si="136"/>
        <v>0.4786977005531256</v>
      </c>
      <c r="BJ424" s="61">
        <f t="shared" si="136"/>
        <v>0.27302374358139447</v>
      </c>
      <c r="BK424" s="45">
        <v>2520487</v>
      </c>
      <c r="BL424" s="45">
        <v>1499869</v>
      </c>
      <c r="BM424" s="61">
        <f t="shared" si="137"/>
        <v>0.11694303348592069</v>
      </c>
      <c r="BN424" s="61">
        <f t="shared" si="137"/>
        <v>6.9589420890286038E-2</v>
      </c>
      <c r="BO424" s="29"/>
      <c r="BP424" s="29"/>
      <c r="BQ424" s="29"/>
      <c r="BR424" s="29"/>
      <c r="BT424" s="27"/>
      <c r="BU424" s="27"/>
      <c r="BV424" s="30"/>
      <c r="BW424" s="30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</row>
    <row r="425" spans="1:93" ht="13">
      <c r="A425" s="18">
        <v>44316</v>
      </c>
      <c r="B425" s="19">
        <f t="shared" si="64"/>
        <v>5500</v>
      </c>
      <c r="C425" s="52"/>
      <c r="D425" s="52"/>
      <c r="E425" s="53">
        <v>1668368</v>
      </c>
      <c r="F425" s="21">
        <f t="shared" si="79"/>
        <v>100213</v>
      </c>
      <c r="G425" s="22">
        <f t="shared" si="68"/>
        <v>6.0066484132997033E-2</v>
      </c>
      <c r="H425" s="19">
        <f t="shared" si="88"/>
        <v>5202</v>
      </c>
      <c r="I425" s="53">
        <v>1522634</v>
      </c>
      <c r="J425" s="22">
        <f t="shared" si="69"/>
        <v>0.9126487681374853</v>
      </c>
      <c r="K425" s="22">
        <f t="shared" si="74"/>
        <v>0.97097161951465261</v>
      </c>
      <c r="L425" s="19">
        <f t="shared" si="82"/>
        <v>187</v>
      </c>
      <c r="M425" s="53">
        <v>45521</v>
      </c>
      <c r="N425" s="23">
        <f t="shared" ca="1" si="73"/>
        <v>2.7284747729517708E-2</v>
      </c>
      <c r="O425" s="22">
        <f t="shared" si="75"/>
        <v>2.9028380485347432E-2</v>
      </c>
      <c r="P425" s="45"/>
      <c r="Q425" s="45"/>
      <c r="R425" s="45">
        <v>67208</v>
      </c>
      <c r="S425" s="45">
        <v>14619439</v>
      </c>
      <c r="T425" s="45">
        <v>9821421</v>
      </c>
      <c r="U425" s="19">
        <f t="shared" si="87"/>
        <v>8153053</v>
      </c>
      <c r="V425" s="54"/>
      <c r="W425" s="54"/>
      <c r="X425" s="46">
        <f t="shared" si="127"/>
        <v>77226</v>
      </c>
      <c r="Y425" s="46">
        <f t="shared" si="120"/>
        <v>48373</v>
      </c>
      <c r="Z425" s="46">
        <v>28853</v>
      </c>
      <c r="AA425" s="46">
        <f t="shared" si="128"/>
        <v>51664</v>
      </c>
      <c r="AB425" s="46">
        <f t="shared" si="126"/>
        <v>27185</v>
      </c>
      <c r="AC425" s="46">
        <v>24479</v>
      </c>
      <c r="AD425" s="54"/>
      <c r="AE425" s="21">
        <f t="shared" si="76"/>
        <v>36375.633333333331</v>
      </c>
      <c r="AF425" s="24">
        <f t="shared" si="70"/>
        <v>8.7627184170398849</v>
      </c>
      <c r="AG425" s="24">
        <f t="shared" si="71"/>
        <v>5.8868433103487963</v>
      </c>
      <c r="AH425" s="24">
        <f t="shared" si="72"/>
        <v>9.3934545454545457</v>
      </c>
      <c r="AI425" s="23">
        <f t="shared" si="65"/>
        <v>0.16987032731821597</v>
      </c>
      <c r="AJ425" s="23">
        <f t="shared" si="103"/>
        <v>0.10645710746361102</v>
      </c>
      <c r="AK425" s="23">
        <f t="shared" si="77"/>
        <v>3.3075385418445723E-3</v>
      </c>
      <c r="AL425" s="32">
        <f t="shared" si="99"/>
        <v>0.11586058238226293</v>
      </c>
      <c r="AM425" s="43">
        <f t="shared" si="114"/>
        <v>66471.142857142855</v>
      </c>
      <c r="AN425" s="43">
        <f t="shared" si="114"/>
        <v>44536.285714285717</v>
      </c>
      <c r="AO425" s="44">
        <f t="shared" si="86"/>
        <v>1.4925165354734822</v>
      </c>
      <c r="AP425" s="27"/>
      <c r="AQ425" s="53">
        <v>12422253</v>
      </c>
      <c r="AR425" s="53">
        <v>7646284</v>
      </c>
      <c r="AS425" s="61"/>
      <c r="AT425" s="61">
        <f t="shared" si="89"/>
        <v>4.6008344444444446E-2</v>
      </c>
      <c r="AU425" s="61">
        <f t="shared" si="89"/>
        <v>2.8319570370370372E-2</v>
      </c>
      <c r="AV425" s="29">
        <f t="shared" si="90"/>
        <v>115498</v>
      </c>
      <c r="AW425" s="45">
        <f t="shared" si="90"/>
        <v>62841</v>
      </c>
      <c r="AX425" s="29">
        <f t="shared" si="91"/>
        <v>178339</v>
      </c>
      <c r="AY425" s="29">
        <f t="shared" si="92"/>
        <v>114143.14285714286</v>
      </c>
      <c r="AZ425" s="29">
        <f t="shared" si="92"/>
        <v>135279.57142857142</v>
      </c>
      <c r="BA425" s="29">
        <f t="shared" si="93"/>
        <v>249422.71428571426</v>
      </c>
      <c r="BB425" s="45">
        <v>1492208</v>
      </c>
      <c r="BC425" s="45">
        <v>1353880</v>
      </c>
      <c r="BD425" s="61"/>
      <c r="BE425" s="61">
        <f t="shared" si="135"/>
        <v>1.0159617201946671</v>
      </c>
      <c r="BF425" s="61">
        <f t="shared" si="135"/>
        <v>0.92178185195170903</v>
      </c>
      <c r="BG425" s="45">
        <v>8383743</v>
      </c>
      <c r="BH425" s="45">
        <v>4781158</v>
      </c>
      <c r="BI425" s="61">
        <f t="shared" si="136"/>
        <v>0.48384961026808365</v>
      </c>
      <c r="BJ425" s="61">
        <f t="shared" si="136"/>
        <v>0.27593420205391916</v>
      </c>
      <c r="BK425" s="45">
        <v>2545562</v>
      </c>
      <c r="BL425" s="45">
        <v>1511246</v>
      </c>
      <c r="BM425" s="61">
        <f t="shared" si="137"/>
        <v>0.11810643824248537</v>
      </c>
      <c r="BN425" s="61">
        <f t="shared" si="137"/>
        <v>7.0117279550921591E-2</v>
      </c>
      <c r="BO425" s="29"/>
      <c r="BP425" s="29"/>
      <c r="BQ425" s="29"/>
      <c r="BR425" s="29"/>
      <c r="BT425" s="27"/>
      <c r="BU425" s="27"/>
      <c r="BV425" s="30"/>
      <c r="BW425" s="30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</row>
    <row r="426" spans="1:93" ht="13">
      <c r="A426" s="18">
        <v>44317</v>
      </c>
      <c r="B426" s="19">
        <f t="shared" si="64"/>
        <v>4512</v>
      </c>
      <c r="C426" s="52"/>
      <c r="D426" s="52"/>
      <c r="E426" s="53">
        <v>1672880</v>
      </c>
      <c r="F426" s="21">
        <f t="shared" si="79"/>
        <v>100250</v>
      </c>
      <c r="G426" s="22">
        <f t="shared" si="68"/>
        <v>5.9926593658839844E-2</v>
      </c>
      <c r="H426" s="19">
        <f t="shared" si="88"/>
        <v>4344</v>
      </c>
      <c r="I426" s="53">
        <v>1526978</v>
      </c>
      <c r="J426" s="22">
        <f t="shared" si="69"/>
        <v>0.912783941466214</v>
      </c>
      <c r="K426" s="22">
        <f t="shared" si="74"/>
        <v>0.97097092132287954</v>
      </c>
      <c r="L426" s="19">
        <f t="shared" si="82"/>
        <v>131</v>
      </c>
      <c r="M426" s="53">
        <v>45652</v>
      </c>
      <c r="N426" s="23">
        <f t="shared" ca="1" si="73"/>
        <v>2.7289464874946202E-2</v>
      </c>
      <c r="O426" s="22">
        <f t="shared" si="75"/>
        <v>2.9029078677120491E-2</v>
      </c>
      <c r="P426" s="45"/>
      <c r="Q426" s="45"/>
      <c r="R426" s="45">
        <v>69943</v>
      </c>
      <c r="S426" s="45">
        <v>14682656</v>
      </c>
      <c r="T426" s="45">
        <v>9863143</v>
      </c>
      <c r="U426" s="19">
        <f t="shared" si="87"/>
        <v>8190263</v>
      </c>
      <c r="V426" s="54"/>
      <c r="W426" s="54"/>
      <c r="X426" s="46">
        <f t="shared" si="127"/>
        <v>63217</v>
      </c>
      <c r="Y426" s="46">
        <f t="shared" si="120"/>
        <v>43594</v>
      </c>
      <c r="Z426" s="46">
        <v>19623</v>
      </c>
      <c r="AA426" s="46">
        <f t="shared" si="128"/>
        <v>41722</v>
      </c>
      <c r="AB426" s="46">
        <f t="shared" si="126"/>
        <v>25037</v>
      </c>
      <c r="AC426" s="46">
        <v>16685</v>
      </c>
      <c r="AD426" s="54"/>
      <c r="AE426" s="21">
        <f t="shared" si="76"/>
        <v>36530.159259259257</v>
      </c>
      <c r="AF426" s="24">
        <f t="shared" si="70"/>
        <v>8.776873415905504</v>
      </c>
      <c r="AG426" s="24">
        <f t="shared" si="71"/>
        <v>5.895905862942949</v>
      </c>
      <c r="AH426" s="24">
        <f t="shared" si="72"/>
        <v>9.2468971631205665</v>
      </c>
      <c r="AI426" s="23">
        <f t="shared" si="65"/>
        <v>0.16960922091467193</v>
      </c>
      <c r="AJ426" s="23">
        <f t="shared" si="103"/>
        <v>0.10814438425770577</v>
      </c>
      <c r="AK426" s="23">
        <f t="shared" si="77"/>
        <v>2.7044393083540323E-3</v>
      </c>
      <c r="AL426" s="32">
        <f t="shared" si="99"/>
        <v>0.11595916623020247</v>
      </c>
      <c r="AM426" s="43">
        <f t="shared" si="114"/>
        <v>65823.428571428565</v>
      </c>
      <c r="AN426" s="43">
        <f t="shared" si="114"/>
        <v>44459</v>
      </c>
      <c r="AO426" s="44">
        <f t="shared" si="86"/>
        <v>1.4805422652652684</v>
      </c>
      <c r="AP426" s="27"/>
      <c r="AQ426" s="53">
        <v>12457164</v>
      </c>
      <c r="AR426" s="53">
        <v>7678485</v>
      </c>
      <c r="AS426" s="61"/>
      <c r="AT426" s="61">
        <f t="shared" si="89"/>
        <v>4.6137644444444445E-2</v>
      </c>
      <c r="AU426" s="61">
        <f t="shared" si="89"/>
        <v>2.8438833333333333E-2</v>
      </c>
      <c r="AV426" s="29">
        <f t="shared" si="90"/>
        <v>34911</v>
      </c>
      <c r="AW426" s="45">
        <f t="shared" si="90"/>
        <v>32201</v>
      </c>
      <c r="AX426" s="29">
        <f t="shared" si="91"/>
        <v>67112</v>
      </c>
      <c r="AY426" s="29">
        <f t="shared" si="92"/>
        <v>105516.85714285714</v>
      </c>
      <c r="AZ426" s="29">
        <f t="shared" si="92"/>
        <v>125749.14285714286</v>
      </c>
      <c r="BA426" s="29">
        <f t="shared" si="93"/>
        <v>231266</v>
      </c>
      <c r="BB426" s="45">
        <v>1492380</v>
      </c>
      <c r="BC426" s="45">
        <v>1354040</v>
      </c>
      <c r="BD426" s="61"/>
      <c r="BE426" s="61">
        <f t="shared" si="135"/>
        <v>1.0160788254614084</v>
      </c>
      <c r="BF426" s="61">
        <f t="shared" si="135"/>
        <v>0.92189078708356142</v>
      </c>
      <c r="BG426" s="45">
        <v>8415096</v>
      </c>
      <c r="BH426" s="45">
        <v>4808166</v>
      </c>
      <c r="BI426" s="61">
        <f t="shared" si="136"/>
        <v>0.48565908091034155</v>
      </c>
      <c r="BJ426" s="61">
        <f t="shared" si="136"/>
        <v>0.27749291041057089</v>
      </c>
      <c r="BK426" s="45">
        <v>2548948</v>
      </c>
      <c r="BL426" s="45">
        <v>1516279</v>
      </c>
      <c r="BM426" s="61">
        <f t="shared" si="137"/>
        <v>0.11826353848199597</v>
      </c>
      <c r="BN426" s="61">
        <f t="shared" si="137"/>
        <v>7.035079564822129E-2</v>
      </c>
      <c r="BO426" s="29"/>
      <c r="BP426" s="29"/>
      <c r="BQ426" s="29"/>
      <c r="BR426" s="29"/>
      <c r="BT426" s="27"/>
      <c r="BU426" s="27"/>
      <c r="BV426" s="30"/>
      <c r="BW426" s="30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</row>
    <row r="427" spans="1:93" ht="13">
      <c r="A427" s="18">
        <v>44318</v>
      </c>
      <c r="B427" s="19">
        <f t="shared" si="64"/>
        <v>4394</v>
      </c>
      <c r="C427" s="52"/>
      <c r="D427" s="52"/>
      <c r="E427" s="53">
        <v>1677274</v>
      </c>
      <c r="F427" s="21">
        <f t="shared" si="79"/>
        <v>100760</v>
      </c>
      <c r="G427" s="22">
        <f t="shared" si="68"/>
        <v>6.0073667152772889E-2</v>
      </c>
      <c r="H427" s="19">
        <f t="shared" si="88"/>
        <v>3740</v>
      </c>
      <c r="I427" s="53">
        <v>1530718</v>
      </c>
      <c r="J427" s="22">
        <f t="shared" si="69"/>
        <v>0.91262250532709621</v>
      </c>
      <c r="K427" s="22">
        <f t="shared" si="74"/>
        <v>0.97095109843616989</v>
      </c>
      <c r="L427" s="19">
        <f t="shared" si="82"/>
        <v>144</v>
      </c>
      <c r="M427" s="53">
        <v>45796</v>
      </c>
      <c r="N427" s="23">
        <f t="shared" ca="1" si="73"/>
        <v>2.7303827520130879E-2</v>
      </c>
      <c r="O427" s="22">
        <f t="shared" si="75"/>
        <v>2.9048901563830071E-2</v>
      </c>
      <c r="P427" s="45"/>
      <c r="Q427" s="45"/>
      <c r="R427" s="45">
        <v>73065</v>
      </c>
      <c r="S427" s="45">
        <v>14722614</v>
      </c>
      <c r="T427" s="45">
        <v>9895532</v>
      </c>
      <c r="U427" s="19">
        <f t="shared" si="87"/>
        <v>8218258</v>
      </c>
      <c r="V427" s="54"/>
      <c r="W427" s="54"/>
      <c r="X427" s="46">
        <f t="shared" si="127"/>
        <v>39958</v>
      </c>
      <c r="Y427" s="46">
        <f t="shared" si="120"/>
        <v>27283</v>
      </c>
      <c r="Z427" s="46">
        <v>12675</v>
      </c>
      <c r="AA427" s="46">
        <f t="shared" si="128"/>
        <v>32389</v>
      </c>
      <c r="AB427" s="46">
        <f t="shared" si="126"/>
        <v>21402</v>
      </c>
      <c r="AC427" s="46">
        <v>10987</v>
      </c>
      <c r="AD427" s="54"/>
      <c r="AE427" s="21">
        <f t="shared" si="76"/>
        <v>36650.118518518517</v>
      </c>
      <c r="AF427" s="24">
        <f t="shared" si="70"/>
        <v>8.777703583314354</v>
      </c>
      <c r="AG427" s="24">
        <f t="shared" si="71"/>
        <v>5.8997706993609871</v>
      </c>
      <c r="AH427" s="24">
        <f t="shared" si="72"/>
        <v>7.3711879836140195</v>
      </c>
      <c r="AI427" s="23">
        <f t="shared" si="65"/>
        <v>0.16949811288569427</v>
      </c>
      <c r="AJ427" s="23">
        <f t="shared" si="103"/>
        <v>0.13566334249282164</v>
      </c>
      <c r="AK427" s="23">
        <f t="shared" si="77"/>
        <v>2.6266080053560328E-3</v>
      </c>
      <c r="AL427" s="32">
        <f t="shared" si="99"/>
        <v>0.11598414540451399</v>
      </c>
      <c r="AM427" s="43">
        <f t="shared" si="114"/>
        <v>65429</v>
      </c>
      <c r="AN427" s="43">
        <f t="shared" si="114"/>
        <v>44439.571428571428</v>
      </c>
      <c r="AO427" s="44">
        <f t="shared" si="86"/>
        <v>1.4723139287057545</v>
      </c>
      <c r="AP427" s="27"/>
      <c r="AQ427" s="53">
        <v>12469406</v>
      </c>
      <c r="AR427" s="53">
        <v>7703110</v>
      </c>
      <c r="AS427" s="61"/>
      <c r="AT427" s="61">
        <f t="shared" si="89"/>
        <v>4.6182985185185182E-2</v>
      </c>
      <c r="AU427" s="61">
        <f t="shared" si="89"/>
        <v>2.8530037037037038E-2</v>
      </c>
      <c r="AV427" s="29">
        <f t="shared" si="90"/>
        <v>12242</v>
      </c>
      <c r="AW427" s="45">
        <f t="shared" si="90"/>
        <v>24625</v>
      </c>
      <c r="AX427" s="29">
        <f t="shared" si="91"/>
        <v>36867</v>
      </c>
      <c r="AY427" s="29">
        <f t="shared" si="92"/>
        <v>103978.14285714286</v>
      </c>
      <c r="AZ427" s="29">
        <f t="shared" si="92"/>
        <v>124813.57142857143</v>
      </c>
      <c r="BA427" s="29">
        <f t="shared" si="93"/>
        <v>228791.71428571429</v>
      </c>
      <c r="BB427" s="45">
        <v>1492468</v>
      </c>
      <c r="BC427" s="45">
        <v>1354159</v>
      </c>
      <c r="BD427" s="61"/>
      <c r="BE427" s="61">
        <f t="shared" si="135"/>
        <v>1.0161387397839272</v>
      </c>
      <c r="BF427" s="61">
        <f t="shared" si="135"/>
        <v>0.92197180758787656</v>
      </c>
      <c r="BG427" s="45">
        <v>8426025</v>
      </c>
      <c r="BH427" s="45">
        <v>4829246</v>
      </c>
      <c r="BI427" s="61">
        <f t="shared" si="136"/>
        <v>0.48628982452815284</v>
      </c>
      <c r="BJ427" s="61">
        <f t="shared" si="136"/>
        <v>0.27870949705742432</v>
      </c>
      <c r="BK427" s="45">
        <v>2550173</v>
      </c>
      <c r="BL427" s="45">
        <v>1519705</v>
      </c>
      <c r="BM427" s="61">
        <f t="shared" si="137"/>
        <v>0.11832037480609534</v>
      </c>
      <c r="BN427" s="61">
        <f t="shared" si="137"/>
        <v>7.0509751767702467E-2</v>
      </c>
      <c r="BO427" s="29"/>
      <c r="BP427" s="29"/>
      <c r="BQ427" s="29"/>
      <c r="BR427" s="29"/>
      <c r="BT427" s="27"/>
      <c r="BU427" s="27"/>
      <c r="BV427" s="30"/>
      <c r="BW427" s="30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</row>
    <row r="428" spans="1:93" ht="13">
      <c r="A428" s="18">
        <v>44319</v>
      </c>
      <c r="B428" s="19">
        <f t="shared" si="64"/>
        <v>4730</v>
      </c>
      <c r="C428" s="52"/>
      <c r="D428" s="52"/>
      <c r="E428" s="53">
        <v>1682004</v>
      </c>
      <c r="F428" s="21">
        <f t="shared" si="79"/>
        <v>100564</v>
      </c>
      <c r="G428" s="22">
        <f t="shared" si="68"/>
        <v>5.9788205022104586E-2</v>
      </c>
      <c r="H428" s="19">
        <f t="shared" si="88"/>
        <v>4773</v>
      </c>
      <c r="I428" s="53">
        <v>1535491</v>
      </c>
      <c r="J428" s="22">
        <f t="shared" si="69"/>
        <v>0.91289378622167372</v>
      </c>
      <c r="K428" s="22">
        <f t="shared" si="74"/>
        <v>0.97094483508700935</v>
      </c>
      <c r="L428" s="19">
        <f t="shared" si="82"/>
        <v>153</v>
      </c>
      <c r="M428" s="53">
        <v>45949</v>
      </c>
      <c r="N428" s="23">
        <f t="shared" ca="1" si="73"/>
        <v>2.7318008756221746E-2</v>
      </c>
      <c r="O428" s="22">
        <f t="shared" si="75"/>
        <v>2.9055164912990691E-2</v>
      </c>
      <c r="P428" s="45"/>
      <c r="Q428" s="45"/>
      <c r="R428" s="45">
        <v>75355</v>
      </c>
      <c r="S428" s="45">
        <v>14770813</v>
      </c>
      <c r="T428" s="45">
        <v>9931245</v>
      </c>
      <c r="U428" s="19">
        <f t="shared" si="87"/>
        <v>8249241</v>
      </c>
      <c r="V428" s="54"/>
      <c r="W428" s="54"/>
      <c r="X428" s="46">
        <f t="shared" si="127"/>
        <v>48199</v>
      </c>
      <c r="Y428" s="46">
        <f t="shared" si="120"/>
        <v>28611</v>
      </c>
      <c r="Z428" s="46">
        <v>19588</v>
      </c>
      <c r="AA428" s="46">
        <f t="shared" si="128"/>
        <v>35713</v>
      </c>
      <c r="AB428" s="46">
        <f t="shared" si="126"/>
        <v>19187</v>
      </c>
      <c r="AC428" s="46">
        <v>16526</v>
      </c>
      <c r="AD428" s="54"/>
      <c r="AE428" s="21">
        <f t="shared" si="76"/>
        <v>36782.388888888891</v>
      </c>
      <c r="AF428" s="24">
        <f t="shared" si="70"/>
        <v>8.7816753111169774</v>
      </c>
      <c r="AG428" s="24">
        <f t="shared" si="71"/>
        <v>5.9044122368317788</v>
      </c>
      <c r="AH428" s="24">
        <f t="shared" si="72"/>
        <v>7.550317124735729</v>
      </c>
      <c r="AI428" s="23">
        <f t="shared" si="65"/>
        <v>0.16936486815097201</v>
      </c>
      <c r="AJ428" s="23">
        <f t="shared" si="103"/>
        <v>0.13244476801164842</v>
      </c>
      <c r="AK428" s="23">
        <f t="shared" si="77"/>
        <v>2.8200520606651031E-3</v>
      </c>
      <c r="AL428" s="32">
        <f t="shared" si="99"/>
        <v>0.11249891101983396</v>
      </c>
      <c r="AM428" s="43">
        <f t="shared" si="114"/>
        <v>64903.428571428572</v>
      </c>
      <c r="AN428" s="43">
        <f t="shared" si="114"/>
        <v>44274.714285714283</v>
      </c>
      <c r="AO428" s="44">
        <f t="shared" si="86"/>
        <v>1.4659254072785821</v>
      </c>
      <c r="AP428" s="27"/>
      <c r="AQ428" s="53">
        <v>12572111</v>
      </c>
      <c r="AR428" s="53">
        <v>7850407</v>
      </c>
      <c r="AS428" s="61"/>
      <c r="AT428" s="61">
        <f t="shared" si="89"/>
        <v>4.6563374074074071E-2</v>
      </c>
      <c r="AU428" s="61">
        <f t="shared" si="89"/>
        <v>2.9075581481481483E-2</v>
      </c>
      <c r="AV428" s="29">
        <f t="shared" si="90"/>
        <v>102705</v>
      </c>
      <c r="AW428" s="45">
        <f t="shared" si="90"/>
        <v>147297</v>
      </c>
      <c r="AX428" s="29">
        <f t="shared" si="91"/>
        <v>250002</v>
      </c>
      <c r="AY428" s="29">
        <f t="shared" si="92"/>
        <v>99930.428571428565</v>
      </c>
      <c r="AZ428" s="29">
        <f t="shared" si="92"/>
        <v>118150.85714285714</v>
      </c>
      <c r="BA428" s="29">
        <f t="shared" si="93"/>
        <v>218081.28571428571</v>
      </c>
      <c r="BB428" s="45">
        <v>1493588</v>
      </c>
      <c r="BC428" s="45">
        <v>1355942</v>
      </c>
      <c r="BD428" s="61"/>
      <c r="BE428" s="61">
        <f t="shared" si="135"/>
        <v>1.0169012857068938</v>
      </c>
      <c r="BF428" s="61">
        <f t="shared" si="135"/>
        <v>0.92318575346345633</v>
      </c>
      <c r="BG428" s="45">
        <v>8503507</v>
      </c>
      <c r="BH428" s="45">
        <v>4935457</v>
      </c>
      <c r="BI428" s="61">
        <f t="shared" si="136"/>
        <v>0.49076153072224676</v>
      </c>
      <c r="BJ428" s="61">
        <f t="shared" si="136"/>
        <v>0.28483923540414885</v>
      </c>
      <c r="BK428" s="45">
        <v>2574276</v>
      </c>
      <c r="BL428" s="45">
        <v>1559008</v>
      </c>
      <c r="BM428" s="61">
        <f t="shared" si="137"/>
        <v>0.11943868167937464</v>
      </c>
      <c r="BN428" s="61">
        <f t="shared" si="137"/>
        <v>7.2333293029806636E-2</v>
      </c>
      <c r="BO428" s="29"/>
      <c r="BP428" s="29"/>
      <c r="BQ428" s="29"/>
      <c r="BR428" s="29"/>
      <c r="BT428" s="27"/>
      <c r="BU428" s="27"/>
      <c r="BV428" s="30"/>
      <c r="BW428" s="30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</row>
    <row r="429" spans="1:93" ht="13">
      <c r="A429" s="18">
        <v>44320</v>
      </c>
      <c r="B429" s="19">
        <f t="shared" si="64"/>
        <v>4369</v>
      </c>
      <c r="C429" s="52"/>
      <c r="D429" s="52"/>
      <c r="E429" s="53">
        <v>1686373</v>
      </c>
      <c r="F429" s="21">
        <f t="shared" si="79"/>
        <v>99087</v>
      </c>
      <c r="G429" s="22">
        <f t="shared" si="68"/>
        <v>5.875746350303284E-2</v>
      </c>
      <c r="H429" s="19">
        <f t="shared" si="88"/>
        <v>5658</v>
      </c>
      <c r="I429" s="53">
        <v>1541149</v>
      </c>
      <c r="J429" s="22">
        <f t="shared" si="69"/>
        <v>0.91388382048336869</v>
      </c>
      <c r="K429" s="22">
        <f t="shared" si="74"/>
        <v>0.97093340456603283</v>
      </c>
      <c r="L429" s="19">
        <f t="shared" si="82"/>
        <v>188</v>
      </c>
      <c r="M429" s="53">
        <v>46137</v>
      </c>
      <c r="N429" s="23">
        <f t="shared" ca="1" si="73"/>
        <v>2.7358716013598416E-2</v>
      </c>
      <c r="O429" s="22">
        <f t="shared" si="75"/>
        <v>2.9066595433967161E-2</v>
      </c>
      <c r="P429" s="45"/>
      <c r="Q429" s="45"/>
      <c r="R429" s="45">
        <v>77804</v>
      </c>
      <c r="S429" s="45">
        <v>14846698</v>
      </c>
      <c r="T429" s="45">
        <v>9982781</v>
      </c>
      <c r="U429" s="19">
        <f t="shared" si="87"/>
        <v>8296408</v>
      </c>
      <c r="V429" s="54"/>
      <c r="W429" s="54"/>
      <c r="X429" s="46">
        <f t="shared" si="127"/>
        <v>75885</v>
      </c>
      <c r="Y429" s="46">
        <f t="shared" si="120"/>
        <v>45888</v>
      </c>
      <c r="Z429" s="46">
        <v>29997</v>
      </c>
      <c r="AA429" s="46">
        <f t="shared" si="128"/>
        <v>51536</v>
      </c>
      <c r="AB429" s="46">
        <f t="shared" si="126"/>
        <v>26790</v>
      </c>
      <c r="AC429" s="46">
        <v>24746</v>
      </c>
      <c r="AD429" s="54"/>
      <c r="AE429" s="21">
        <f t="shared" si="76"/>
        <v>36973.262962962966</v>
      </c>
      <c r="AF429" s="24">
        <f t="shared" si="70"/>
        <v>8.8039229755220223</v>
      </c>
      <c r="AG429" s="24">
        <f t="shared" si="71"/>
        <v>5.9196755403460566</v>
      </c>
      <c r="AH429" s="24">
        <f t="shared" si="72"/>
        <v>11.795834287022203</v>
      </c>
      <c r="AI429" s="23">
        <f t="shared" si="65"/>
        <v>0.16892817742871449</v>
      </c>
      <c r="AJ429" s="23">
        <f t="shared" si="103"/>
        <v>8.4775690779261101E-2</v>
      </c>
      <c r="AK429" s="23">
        <f t="shared" si="77"/>
        <v>2.5974967954891901E-3</v>
      </c>
      <c r="AL429" s="32">
        <f t="shared" si="99"/>
        <v>0.11170226512126732</v>
      </c>
      <c r="AM429" s="43">
        <f t="shared" si="114"/>
        <v>64798.285714285717</v>
      </c>
      <c r="AN429" s="43">
        <f t="shared" si="114"/>
        <v>44223.428571428572</v>
      </c>
      <c r="AO429" s="44">
        <f t="shared" si="86"/>
        <v>1.4652478970422917</v>
      </c>
      <c r="AP429" s="27"/>
      <c r="AQ429" s="53">
        <v>12699568</v>
      </c>
      <c r="AR429" s="53">
        <v>8002236</v>
      </c>
      <c r="AS429" s="61"/>
      <c r="AT429" s="61">
        <f t="shared" si="89"/>
        <v>4.7035437037037039E-2</v>
      </c>
      <c r="AU429" s="61">
        <f t="shared" si="89"/>
        <v>2.9637911111111113E-2</v>
      </c>
      <c r="AV429" s="29">
        <f t="shared" si="90"/>
        <v>127457</v>
      </c>
      <c r="AW429" s="45">
        <f t="shared" si="90"/>
        <v>151829</v>
      </c>
      <c r="AX429" s="29">
        <f t="shared" si="91"/>
        <v>279286</v>
      </c>
      <c r="AY429" s="29">
        <f t="shared" si="92"/>
        <v>97665.142857142855</v>
      </c>
      <c r="AZ429" s="29">
        <f t="shared" si="92"/>
        <v>112528.85714285714</v>
      </c>
      <c r="BA429" s="29">
        <f t="shared" si="93"/>
        <v>210194</v>
      </c>
      <c r="BB429" s="45">
        <v>1494938</v>
      </c>
      <c r="BC429" s="45">
        <v>1357804</v>
      </c>
      <c r="BD429" s="61"/>
      <c r="BE429" s="61">
        <f t="shared" si="135"/>
        <v>1.0178204258818979</v>
      </c>
      <c r="BF429" s="61">
        <f t="shared" si="135"/>
        <v>0.92445348606038824</v>
      </c>
      <c r="BG429" s="45">
        <v>8603702</v>
      </c>
      <c r="BH429" s="45">
        <v>5051854</v>
      </c>
      <c r="BI429" s="61">
        <f t="shared" si="136"/>
        <v>0.49654406862933798</v>
      </c>
      <c r="BJ429" s="61">
        <f t="shared" si="136"/>
        <v>0.29155683672928184</v>
      </c>
      <c r="BK429" s="45">
        <v>2600188</v>
      </c>
      <c r="BL429" s="45">
        <v>1592578</v>
      </c>
      <c r="BM429" s="61">
        <f t="shared" si="137"/>
        <v>0.12064092072432397</v>
      </c>
      <c r="BN429" s="61">
        <f t="shared" si="137"/>
        <v>7.3890840295125743E-2</v>
      </c>
      <c r="BO429" s="29"/>
      <c r="BP429" s="29"/>
      <c r="BQ429" s="29"/>
      <c r="BR429" s="29"/>
      <c r="BT429" s="27"/>
      <c r="BU429" s="27"/>
      <c r="BV429" s="30"/>
      <c r="BW429" s="30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</row>
    <row r="430" spans="1:93" ht="13">
      <c r="A430" s="18">
        <v>44321</v>
      </c>
      <c r="B430" s="19">
        <f t="shared" si="64"/>
        <v>5285</v>
      </c>
      <c r="C430" s="52"/>
      <c r="D430" s="52"/>
      <c r="E430" s="53">
        <v>1691658</v>
      </c>
      <c r="F430" s="21">
        <f t="shared" si="79"/>
        <v>98217</v>
      </c>
      <c r="G430" s="22">
        <f t="shared" si="68"/>
        <v>5.8059607793064558E-2</v>
      </c>
      <c r="H430" s="19">
        <f t="shared" si="88"/>
        <v>5943</v>
      </c>
      <c r="I430" s="53">
        <v>1547092</v>
      </c>
      <c r="J430" s="22">
        <f t="shared" si="69"/>
        <v>0.91454182819458785</v>
      </c>
      <c r="K430" s="22">
        <f t="shared" si="74"/>
        <v>0.9709126349830336</v>
      </c>
      <c r="L430" s="19">
        <f t="shared" si="82"/>
        <v>212</v>
      </c>
      <c r="M430" s="53">
        <v>46349</v>
      </c>
      <c r="N430" s="23">
        <f t="shared" ca="1" si="73"/>
        <v>2.7398564012347651E-2</v>
      </c>
      <c r="O430" s="22">
        <f t="shared" si="75"/>
        <v>2.9087365016966425E-2</v>
      </c>
      <c r="P430" s="45"/>
      <c r="Q430" s="45"/>
      <c r="R430" s="45">
        <v>76660</v>
      </c>
      <c r="S430" s="45">
        <v>14926016</v>
      </c>
      <c r="T430" s="45">
        <v>10033957</v>
      </c>
      <c r="U430" s="19">
        <f t="shared" si="87"/>
        <v>8342299</v>
      </c>
      <c r="V430" s="54"/>
      <c r="W430" s="54"/>
      <c r="X430" s="46">
        <f t="shared" si="127"/>
        <v>79318</v>
      </c>
      <c r="Y430" s="46">
        <f t="shared" si="120"/>
        <v>48729</v>
      </c>
      <c r="Z430" s="46">
        <v>30589</v>
      </c>
      <c r="AA430" s="46">
        <f t="shared" si="128"/>
        <v>51176</v>
      </c>
      <c r="AB430" s="46">
        <f t="shared" si="126"/>
        <v>25349</v>
      </c>
      <c r="AC430" s="46">
        <v>25827</v>
      </c>
      <c r="AD430" s="54"/>
      <c r="AE430" s="21">
        <f t="shared" si="76"/>
        <v>37162.803703703707</v>
      </c>
      <c r="AF430" s="24">
        <f t="shared" si="70"/>
        <v>8.823305892798663</v>
      </c>
      <c r="AG430" s="24">
        <f t="shared" si="71"/>
        <v>5.9314335403491718</v>
      </c>
      <c r="AH430" s="24">
        <f t="shared" si="72"/>
        <v>9.6832544938505212</v>
      </c>
      <c r="AI430" s="23">
        <f t="shared" si="65"/>
        <v>0.16859330770502604</v>
      </c>
      <c r="AJ430" s="23">
        <f t="shared" si="103"/>
        <v>0.10327106456151321</v>
      </c>
      <c r="AK430" s="23">
        <f t="shared" si="77"/>
        <v>3.1339448627320291E-3</v>
      </c>
      <c r="AL430" s="32">
        <f t="shared" si="99"/>
        <v>0.10830416381227653</v>
      </c>
      <c r="AM430" s="43">
        <f t="shared" si="114"/>
        <v>65660.428571428565</v>
      </c>
      <c r="AN430" s="43">
        <f t="shared" si="114"/>
        <v>45669</v>
      </c>
      <c r="AO430" s="44">
        <f t="shared" si="86"/>
        <v>1.4377461422721882</v>
      </c>
      <c r="AP430" s="27"/>
      <c r="AQ430" s="53">
        <v>12851885</v>
      </c>
      <c r="AR430" s="53">
        <v>8166067</v>
      </c>
      <c r="AS430" s="61"/>
      <c r="AT430" s="61">
        <f t="shared" si="89"/>
        <v>4.7599574074074072E-2</v>
      </c>
      <c r="AU430" s="61">
        <f t="shared" si="89"/>
        <v>3.0244692592592593E-2</v>
      </c>
      <c r="AV430" s="29">
        <f t="shared" si="90"/>
        <v>152317</v>
      </c>
      <c r="AW430" s="45">
        <f t="shared" si="90"/>
        <v>163831</v>
      </c>
      <c r="AX430" s="29">
        <f t="shared" si="91"/>
        <v>316148</v>
      </c>
      <c r="AY430" s="29">
        <f t="shared" si="92"/>
        <v>100215.42857142857</v>
      </c>
      <c r="AZ430" s="29">
        <f t="shared" si="92"/>
        <v>107853.14285714286</v>
      </c>
      <c r="BA430" s="29">
        <f t="shared" si="93"/>
        <v>208068.57142857142</v>
      </c>
      <c r="BB430" s="45">
        <v>1496358</v>
      </c>
      <c r="BC430" s="45">
        <v>1359726</v>
      </c>
      <c r="BD430" s="61"/>
      <c r="BE430" s="61">
        <f t="shared" si="135"/>
        <v>1.0187872251770878</v>
      </c>
      <c r="BF430" s="61">
        <f t="shared" si="135"/>
        <v>0.92576206933176464</v>
      </c>
      <c r="BG430" s="45">
        <v>8723790</v>
      </c>
      <c r="BH430" s="45">
        <v>5173811</v>
      </c>
      <c r="BI430" s="61">
        <f t="shared" si="136"/>
        <v>0.50347468804334838</v>
      </c>
      <c r="BJ430" s="61">
        <f t="shared" si="136"/>
        <v>0.29859532143944822</v>
      </c>
      <c r="BK430" s="45">
        <v>2630996</v>
      </c>
      <c r="BL430" s="45">
        <v>1632325</v>
      </c>
      <c r="BM430" s="61">
        <f t="shared" si="137"/>
        <v>0.12207031947767372</v>
      </c>
      <c r="BN430" s="61">
        <f t="shared" si="137"/>
        <v>7.5734981824903472E-2</v>
      </c>
      <c r="BO430" s="29"/>
      <c r="BP430" s="29"/>
      <c r="BQ430" s="29"/>
      <c r="BR430" s="29"/>
      <c r="BT430" s="27"/>
      <c r="BU430" s="27"/>
      <c r="BV430" s="30"/>
      <c r="BW430" s="30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</row>
    <row r="431" spans="1:93" ht="13">
      <c r="A431" s="18">
        <v>44322</v>
      </c>
      <c r="B431" s="19">
        <f t="shared" si="64"/>
        <v>5647</v>
      </c>
      <c r="C431" s="52"/>
      <c r="D431" s="52"/>
      <c r="E431" s="53">
        <v>1697305</v>
      </c>
      <c r="F431" s="21">
        <f t="shared" si="79"/>
        <v>98277</v>
      </c>
      <c r="G431" s="22">
        <f t="shared" si="68"/>
        <v>5.7901791369258916E-2</v>
      </c>
      <c r="H431" s="19">
        <f t="shared" si="88"/>
        <v>5440</v>
      </c>
      <c r="I431" s="53">
        <v>1552532</v>
      </c>
      <c r="J431" s="22">
        <f t="shared" si="69"/>
        <v>0.91470419282332871</v>
      </c>
      <c r="K431" s="22">
        <f t="shared" si="74"/>
        <v>0.97092233531870609</v>
      </c>
      <c r="L431" s="19">
        <f t="shared" si="82"/>
        <v>147</v>
      </c>
      <c r="M431" s="53">
        <v>46496</v>
      </c>
      <c r="N431" s="23">
        <f t="shared" ca="1" si="73"/>
        <v>2.7394015807412339E-2</v>
      </c>
      <c r="O431" s="22">
        <f t="shared" si="75"/>
        <v>2.9077664681293885E-2</v>
      </c>
      <c r="P431" s="45"/>
      <c r="Q431" s="45"/>
      <c r="R431" s="45">
        <f t="shared" ref="R431:R432" si="138">(R433-R430)/3+R430</f>
        <v>79957.333333333328</v>
      </c>
      <c r="S431" s="45">
        <v>15002289</v>
      </c>
      <c r="T431" s="45">
        <v>10084079</v>
      </c>
      <c r="U431" s="19">
        <f t="shared" si="87"/>
        <v>8386774</v>
      </c>
      <c r="V431" s="54"/>
      <c r="W431" s="54"/>
      <c r="X431" s="46">
        <f t="shared" si="127"/>
        <v>76273</v>
      </c>
      <c r="Y431" s="46">
        <f t="shared" si="120"/>
        <v>46540</v>
      </c>
      <c r="Z431" s="46">
        <v>29733</v>
      </c>
      <c r="AA431" s="46">
        <f t="shared" si="128"/>
        <v>50122</v>
      </c>
      <c r="AB431" s="46">
        <f t="shared" si="126"/>
        <v>25599</v>
      </c>
      <c r="AC431" s="46">
        <v>24523</v>
      </c>
      <c r="AD431" s="54"/>
      <c r="AE431" s="21">
        <f t="shared" si="76"/>
        <v>37348.440740740742</v>
      </c>
      <c r="AF431" s="24">
        <f t="shared" si="70"/>
        <v>8.8388881196956355</v>
      </c>
      <c r="AG431" s="24">
        <f t="shared" si="71"/>
        <v>5.9412297730814441</v>
      </c>
      <c r="AH431" s="24">
        <f t="shared" si="72"/>
        <v>8.8758632902426076</v>
      </c>
      <c r="AI431" s="23">
        <f t="shared" si="65"/>
        <v>0.16831532160745666</v>
      </c>
      <c r="AJ431" s="23">
        <f t="shared" si="103"/>
        <v>0.11266509716292247</v>
      </c>
      <c r="AK431" s="23">
        <f t="shared" si="77"/>
        <v>3.3381451806452603E-3</v>
      </c>
      <c r="AL431" s="32">
        <f t="shared" si="99"/>
        <v>0.10955962357073319</v>
      </c>
      <c r="AM431" s="43">
        <f t="shared" si="114"/>
        <v>65725.142857142855</v>
      </c>
      <c r="AN431" s="43">
        <f t="shared" si="114"/>
        <v>44903.142857142855</v>
      </c>
      <c r="AO431" s="44">
        <f t="shared" si="86"/>
        <v>1.4637091899389798</v>
      </c>
      <c r="AP431" s="27"/>
      <c r="AQ431" s="53">
        <v>13028699</v>
      </c>
      <c r="AR431" s="53">
        <v>8339055</v>
      </c>
      <c r="AS431" s="61"/>
      <c r="AT431" s="61">
        <f t="shared" si="89"/>
        <v>4.8254440740740742E-2</v>
      </c>
      <c r="AU431" s="61">
        <f t="shared" si="89"/>
        <v>3.0885388888888889E-2</v>
      </c>
      <c r="AV431" s="29">
        <f t="shared" si="90"/>
        <v>176814</v>
      </c>
      <c r="AW431" s="45">
        <f t="shared" si="90"/>
        <v>172988</v>
      </c>
      <c r="AX431" s="29">
        <f t="shared" si="91"/>
        <v>349802</v>
      </c>
      <c r="AY431" s="29">
        <f t="shared" si="92"/>
        <v>103134.85714285714</v>
      </c>
      <c r="AZ431" s="29">
        <f t="shared" si="92"/>
        <v>107944.57142857143</v>
      </c>
      <c r="BA431" s="29">
        <f t="shared" si="93"/>
        <v>211079.42857142858</v>
      </c>
      <c r="BB431" s="45">
        <v>1497644</v>
      </c>
      <c r="BC431" s="45">
        <v>1361567</v>
      </c>
      <c r="BD431" s="61"/>
      <c r="BE431" s="61">
        <f t="shared" si="135"/>
        <v>1.019662791299351</v>
      </c>
      <c r="BF431" s="61">
        <f t="shared" si="135"/>
        <v>0.92701550419264089</v>
      </c>
      <c r="BG431" s="45">
        <v>8865706</v>
      </c>
      <c r="BH431" s="45">
        <v>5302459</v>
      </c>
      <c r="BI431" s="61">
        <f t="shared" si="136"/>
        <v>0.51166506330781025</v>
      </c>
      <c r="BJ431" s="61">
        <f t="shared" si="136"/>
        <v>0.30601996275559645</v>
      </c>
      <c r="BK431" s="45">
        <v>2664608</v>
      </c>
      <c r="BL431" s="45">
        <v>1674461</v>
      </c>
      <c r="BM431" s="61">
        <f t="shared" si="137"/>
        <v>0.12362981541696194</v>
      </c>
      <c r="BN431" s="61">
        <f t="shared" si="137"/>
        <v>7.7689965785924797E-2</v>
      </c>
      <c r="BO431" s="29"/>
      <c r="BP431" s="29"/>
      <c r="BQ431" s="29"/>
      <c r="BR431" s="29"/>
      <c r="BT431" s="27"/>
      <c r="BU431" s="27"/>
      <c r="BV431" s="30"/>
      <c r="BW431" s="30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</row>
    <row r="432" spans="1:93" ht="13">
      <c r="A432" s="18">
        <v>44323</v>
      </c>
      <c r="B432" s="19">
        <f t="shared" si="64"/>
        <v>6327</v>
      </c>
      <c r="C432" s="52"/>
      <c r="D432" s="52"/>
      <c r="E432" s="53">
        <v>1703632</v>
      </c>
      <c r="F432" s="21">
        <f t="shared" si="79"/>
        <v>98546</v>
      </c>
      <c r="G432" s="22">
        <f t="shared" si="68"/>
        <v>5.7844651896653734E-2</v>
      </c>
      <c r="H432" s="19">
        <f t="shared" si="88"/>
        <v>5891</v>
      </c>
      <c r="I432" s="53">
        <v>1558423</v>
      </c>
      <c r="J432" s="22">
        <f t="shared" si="69"/>
        <v>0.91476504315485974</v>
      </c>
      <c r="K432" s="22">
        <f t="shared" si="74"/>
        <v>0.97092803750079437</v>
      </c>
      <c r="L432" s="19">
        <f t="shared" si="82"/>
        <v>167</v>
      </c>
      <c r="M432" s="53">
        <v>46663</v>
      </c>
      <c r="N432" s="23">
        <f t="shared" ca="1" si="73"/>
        <v>2.7390304948486526E-2</v>
      </c>
      <c r="O432" s="22">
        <f t="shared" si="75"/>
        <v>2.9071962499205649E-2</v>
      </c>
      <c r="P432" s="45"/>
      <c r="Q432" s="45"/>
      <c r="R432" s="45">
        <f t="shared" si="138"/>
        <v>82602.055555555547</v>
      </c>
      <c r="S432" s="45">
        <v>15078279</v>
      </c>
      <c r="T432" s="45">
        <v>10130714</v>
      </c>
      <c r="U432" s="19">
        <f t="shared" si="87"/>
        <v>8427082</v>
      </c>
      <c r="V432" s="54"/>
      <c r="W432" s="54"/>
      <c r="X432" s="46">
        <f t="shared" si="127"/>
        <v>75990</v>
      </c>
      <c r="Y432" s="46">
        <f t="shared" si="120"/>
        <v>50207</v>
      </c>
      <c r="Z432" s="46">
        <v>25783</v>
      </c>
      <c r="AA432" s="46">
        <f t="shared" si="128"/>
        <v>46635</v>
      </c>
      <c r="AB432" s="46">
        <f t="shared" si="126"/>
        <v>25145</v>
      </c>
      <c r="AC432" s="46">
        <v>21490</v>
      </c>
      <c r="AD432" s="54"/>
      <c r="AE432" s="21">
        <f t="shared" si="76"/>
        <v>37521.162962962961</v>
      </c>
      <c r="AF432" s="24">
        <f t="shared" si="70"/>
        <v>8.8506666932764819</v>
      </c>
      <c r="AG432" s="24">
        <f t="shared" si="71"/>
        <v>5.946538923899058</v>
      </c>
      <c r="AH432" s="24">
        <f t="shared" si="72"/>
        <v>7.370791844476055</v>
      </c>
      <c r="AI432" s="23">
        <f t="shared" si="65"/>
        <v>0.16816504739942317</v>
      </c>
      <c r="AJ432" s="23">
        <f t="shared" si="103"/>
        <v>0.1356706336442586</v>
      </c>
      <c r="AK432" s="23">
        <f t="shared" si="77"/>
        <v>3.7276741658099164E-3</v>
      </c>
      <c r="AL432" s="32">
        <f t="shared" si="99"/>
        <v>0.1140148661625061</v>
      </c>
      <c r="AM432" s="43">
        <f t="shared" si="114"/>
        <v>65548.571428571435</v>
      </c>
      <c r="AN432" s="43">
        <f t="shared" si="114"/>
        <v>44184.714285714283</v>
      </c>
      <c r="AO432" s="44">
        <f t="shared" si="86"/>
        <v>1.4835123976294324</v>
      </c>
      <c r="AP432" s="27"/>
      <c r="AQ432" s="53">
        <v>13180814</v>
      </c>
      <c r="AR432" s="53">
        <v>8486054</v>
      </c>
      <c r="AS432" s="61"/>
      <c r="AT432" s="61">
        <f t="shared" si="89"/>
        <v>4.8817829629629626E-2</v>
      </c>
      <c r="AU432" s="61">
        <f t="shared" si="89"/>
        <v>3.1429829629629633E-2</v>
      </c>
      <c r="AV432" s="29">
        <f t="shared" si="90"/>
        <v>152115</v>
      </c>
      <c r="AW432" s="45">
        <f t="shared" si="90"/>
        <v>146999</v>
      </c>
      <c r="AX432" s="29">
        <f t="shared" si="91"/>
        <v>299114</v>
      </c>
      <c r="AY432" s="29">
        <f t="shared" si="92"/>
        <v>108365.85714285714</v>
      </c>
      <c r="AZ432" s="29">
        <f t="shared" si="92"/>
        <v>119967.14285714286</v>
      </c>
      <c r="BA432" s="29">
        <f t="shared" si="93"/>
        <v>228333</v>
      </c>
      <c r="BB432" s="45">
        <v>1498947</v>
      </c>
      <c r="BC432" s="45">
        <v>1363159</v>
      </c>
      <c r="BD432" s="61"/>
      <c r="BE432" s="61">
        <f t="shared" si="135"/>
        <v>1.0205499317793736</v>
      </c>
      <c r="BF432" s="61">
        <f t="shared" si="135"/>
        <v>0.92809940875457186</v>
      </c>
      <c r="BG432" s="45">
        <v>8989745</v>
      </c>
      <c r="BH432" s="45">
        <v>5413948</v>
      </c>
      <c r="BI432" s="61">
        <f t="shared" si="136"/>
        <v>0.5188237061488471</v>
      </c>
      <c r="BJ432" s="61">
        <f t="shared" si="136"/>
        <v>0.31245430946674663</v>
      </c>
      <c r="BK432" s="45">
        <v>2691305</v>
      </c>
      <c r="BL432" s="45">
        <v>1708253</v>
      </c>
      <c r="BM432" s="61">
        <f t="shared" si="137"/>
        <v>0.12486847610633413</v>
      </c>
      <c r="BN432" s="61">
        <f t="shared" si="137"/>
        <v>7.9257813185080697E-2</v>
      </c>
      <c r="BO432" s="29"/>
      <c r="BP432" s="29"/>
      <c r="BQ432" s="29"/>
      <c r="BR432" s="29"/>
      <c r="BT432" s="27"/>
      <c r="BU432" s="27"/>
      <c r="BV432" s="30"/>
      <c r="BW432" s="30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</row>
    <row r="433" spans="1:93" ht="13">
      <c r="A433" s="18">
        <v>44324</v>
      </c>
      <c r="B433" s="19">
        <f t="shared" si="64"/>
        <v>6130</v>
      </c>
      <c r="C433" s="52"/>
      <c r="D433" s="52"/>
      <c r="E433" s="53">
        <v>1709762</v>
      </c>
      <c r="F433" s="21">
        <f t="shared" si="79"/>
        <v>99003</v>
      </c>
      <c r="G433" s="22">
        <f t="shared" si="68"/>
        <v>5.7904550457899988E-2</v>
      </c>
      <c r="H433" s="19">
        <f t="shared" si="88"/>
        <v>5494</v>
      </c>
      <c r="I433" s="53">
        <v>1563917</v>
      </c>
      <c r="J433" s="22">
        <f t="shared" si="69"/>
        <v>0.91469865396470384</v>
      </c>
      <c r="K433" s="22">
        <f t="shared" si="74"/>
        <v>0.97091929953518807</v>
      </c>
      <c r="L433" s="19">
        <f t="shared" si="82"/>
        <v>179</v>
      </c>
      <c r="M433" s="53">
        <v>46842</v>
      </c>
      <c r="N433" s="23">
        <f t="shared" ca="1" si="73"/>
        <v>2.7396795577396153E-2</v>
      </c>
      <c r="O433" s="22">
        <f t="shared" si="75"/>
        <v>2.908070046481193E-2</v>
      </c>
      <c r="P433" s="45"/>
      <c r="Q433" s="45"/>
      <c r="R433" s="45">
        <v>86552</v>
      </c>
      <c r="S433" s="45">
        <v>15152826</v>
      </c>
      <c r="T433" s="45">
        <v>10175419</v>
      </c>
      <c r="U433" s="19">
        <f t="shared" si="87"/>
        <v>8465657</v>
      </c>
      <c r="V433" s="54"/>
      <c r="W433" s="54"/>
      <c r="X433" s="46">
        <f t="shared" si="127"/>
        <v>74547</v>
      </c>
      <c r="Y433" s="46"/>
      <c r="Z433" s="46"/>
      <c r="AA433" s="46">
        <f t="shared" si="128"/>
        <v>44705</v>
      </c>
      <c r="AB433" s="46">
        <f t="shared" si="126"/>
        <v>23246</v>
      </c>
      <c r="AC433" s="46">
        <v>21459</v>
      </c>
      <c r="AD433" s="54"/>
      <c r="AE433" s="21">
        <f t="shared" si="76"/>
        <v>37686.737037037034</v>
      </c>
      <c r="AF433" s="24">
        <f t="shared" si="70"/>
        <v>8.8625352534446318</v>
      </c>
      <c r="AG433" s="24">
        <f t="shared" si="71"/>
        <v>5.951365745641791</v>
      </c>
      <c r="AH433" s="24">
        <f t="shared" si="72"/>
        <v>7.2928221859706364</v>
      </c>
      <c r="AI433" s="23">
        <f t="shared" si="65"/>
        <v>0.16802865808277773</v>
      </c>
      <c r="AJ433" s="23">
        <f t="shared" si="103"/>
        <v>0.13712112739067217</v>
      </c>
      <c r="AK433" s="23">
        <f t="shared" si="77"/>
        <v>3.5981949153338281E-3</v>
      </c>
      <c r="AL433" s="32">
        <f t="shared" si="99"/>
        <v>0.11810705913999155</v>
      </c>
      <c r="AM433" s="43">
        <f t="shared" si="114"/>
        <v>67167.142857142855</v>
      </c>
      <c r="AN433" s="43">
        <f t="shared" si="114"/>
        <v>44610.857142857145</v>
      </c>
      <c r="AO433" s="44">
        <f t="shared" si="86"/>
        <v>1.5056232307317885</v>
      </c>
      <c r="AP433" s="27"/>
      <c r="AQ433" s="53">
        <v>13321503</v>
      </c>
      <c r="AR433" s="53">
        <v>8612158</v>
      </c>
      <c r="AS433" s="61"/>
      <c r="AT433" s="61">
        <f t="shared" si="89"/>
        <v>4.9338899999999998E-2</v>
      </c>
      <c r="AU433" s="61">
        <f t="shared" si="89"/>
        <v>3.1896881481481482E-2</v>
      </c>
      <c r="AV433" s="29">
        <f t="shared" si="90"/>
        <v>140689</v>
      </c>
      <c r="AW433" s="45">
        <f t="shared" si="90"/>
        <v>126104</v>
      </c>
      <c r="AX433" s="29">
        <f t="shared" si="91"/>
        <v>266793</v>
      </c>
      <c r="AY433" s="29">
        <f t="shared" si="92"/>
        <v>123477</v>
      </c>
      <c r="AZ433" s="29">
        <f t="shared" si="92"/>
        <v>133381.85714285713</v>
      </c>
      <c r="BA433" s="29">
        <f t="shared" si="93"/>
        <v>256858.85714285713</v>
      </c>
      <c r="BB433" s="45">
        <v>1499656</v>
      </c>
      <c r="BC433" s="45">
        <v>1364428</v>
      </c>
      <c r="BD433" s="61"/>
      <c r="BE433" s="61">
        <f t="shared" si="135"/>
        <v>1.0210326505823943</v>
      </c>
      <c r="BF433" s="61">
        <f t="shared" si="135"/>
        <v>0.92896340051907589</v>
      </c>
      <c r="BG433" s="45">
        <v>9096369</v>
      </c>
      <c r="BH433" s="45">
        <v>5504931</v>
      </c>
      <c r="BI433" s="61">
        <f t="shared" si="136"/>
        <v>0.52497727989809295</v>
      </c>
      <c r="BJ433" s="61">
        <f t="shared" si="136"/>
        <v>0.31770519670064934</v>
      </c>
      <c r="BK433" s="45">
        <v>2724661</v>
      </c>
      <c r="BL433" s="45">
        <v>1742105</v>
      </c>
      <c r="BM433" s="61">
        <f t="shared" si="137"/>
        <v>0.12641609441381058</v>
      </c>
      <c r="BN433" s="61">
        <f t="shared" si="137"/>
        <v>8.082844440419247E-2</v>
      </c>
      <c r="BO433" s="29"/>
      <c r="BP433" s="29"/>
      <c r="BQ433" s="29"/>
      <c r="BR433" s="29"/>
      <c r="BT433" s="27"/>
      <c r="BU433" s="27"/>
      <c r="BV433" s="30"/>
      <c r="BW433" s="30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</row>
    <row r="434" spans="1:93" ht="13">
      <c r="A434" s="18">
        <v>44325</v>
      </c>
      <c r="B434" s="19">
        <f t="shared" si="64"/>
        <v>3922</v>
      </c>
      <c r="C434" s="52"/>
      <c r="D434" s="52"/>
      <c r="E434" s="53">
        <v>1713684</v>
      </c>
      <c r="F434" s="21">
        <f t="shared" si="79"/>
        <v>98395</v>
      </c>
      <c r="G434" s="22">
        <f t="shared" si="68"/>
        <v>5.741723678344432E-2</v>
      </c>
      <c r="H434" s="19">
        <f t="shared" si="88"/>
        <v>4360</v>
      </c>
      <c r="I434" s="53">
        <v>1568277</v>
      </c>
      <c r="J434" s="22">
        <f t="shared" si="69"/>
        <v>0.91514946746307957</v>
      </c>
      <c r="K434" s="22">
        <f t="shared" si="74"/>
        <v>0.97089561063066732</v>
      </c>
      <c r="L434" s="19">
        <f t="shared" si="82"/>
        <v>170</v>
      </c>
      <c r="M434" s="53">
        <v>47012</v>
      </c>
      <c r="N434" s="23">
        <f t="shared" ca="1" si="73"/>
        <v>2.7433295753476136E-2</v>
      </c>
      <c r="O434" s="22">
        <f t="shared" si="75"/>
        <v>2.910438936933267E-2</v>
      </c>
      <c r="P434" s="45"/>
      <c r="Q434" s="45"/>
      <c r="R434" s="45">
        <f>(R433+R435)/2</f>
        <v>87891.5</v>
      </c>
      <c r="S434" s="45">
        <v>15201727</v>
      </c>
      <c r="T434" s="45">
        <v>10205668</v>
      </c>
      <c r="U434" s="19">
        <f t="shared" si="87"/>
        <v>8491984</v>
      </c>
      <c r="V434" s="54"/>
      <c r="W434" s="54"/>
      <c r="X434" s="46">
        <f t="shared" si="127"/>
        <v>48901</v>
      </c>
      <c r="Y434" s="46">
        <f t="shared" ref="Y434:Y440" si="139">X434-Z434</f>
        <v>32981</v>
      </c>
      <c r="Z434" s="46">
        <v>15920</v>
      </c>
      <c r="AA434" s="46">
        <f t="shared" si="128"/>
        <v>30249</v>
      </c>
      <c r="AB434" s="46">
        <f t="shared" si="126"/>
        <v>16986</v>
      </c>
      <c r="AC434" s="46">
        <v>13263</v>
      </c>
      <c r="AD434" s="54"/>
      <c r="AE434" s="21">
        <f t="shared" si="76"/>
        <v>37798.770370370374</v>
      </c>
      <c r="AF434" s="24">
        <f t="shared" si="70"/>
        <v>8.8707877298265032</v>
      </c>
      <c r="AG434" s="24">
        <f t="shared" si="71"/>
        <v>5.9553966775671592</v>
      </c>
      <c r="AH434" s="24">
        <f t="shared" si="72"/>
        <v>7.7126466088730243</v>
      </c>
      <c r="AI434" s="23">
        <f t="shared" si="65"/>
        <v>0.16791492727374632</v>
      </c>
      <c r="AJ434" s="23">
        <f t="shared" si="103"/>
        <v>0.12965717874971072</v>
      </c>
      <c r="AK434" s="23">
        <f t="shared" si="77"/>
        <v>2.2938865175386983E-3</v>
      </c>
      <c r="AL434" s="32">
        <f t="shared" si="99"/>
        <v>0.11740010833956716</v>
      </c>
      <c r="AM434" s="43">
        <f t="shared" si="114"/>
        <v>68444.71428571429</v>
      </c>
      <c r="AN434" s="43">
        <f t="shared" si="114"/>
        <v>44305.142857142855</v>
      </c>
      <c r="AO434" s="44">
        <f t="shared" si="86"/>
        <v>1.5448480666546291</v>
      </c>
      <c r="AP434" s="27"/>
      <c r="AQ434" s="53">
        <v>13349469</v>
      </c>
      <c r="AR434" s="53">
        <v>8643830</v>
      </c>
      <c r="AS434" s="61"/>
      <c r="AT434" s="61">
        <f t="shared" si="89"/>
        <v>4.9442477777777778E-2</v>
      </c>
      <c r="AU434" s="61">
        <f t="shared" si="89"/>
        <v>3.2014185185185187E-2</v>
      </c>
      <c r="AV434" s="29">
        <f t="shared" si="90"/>
        <v>27966</v>
      </c>
      <c r="AW434" s="45">
        <f t="shared" si="90"/>
        <v>31672</v>
      </c>
      <c r="AX434" s="29">
        <f t="shared" si="91"/>
        <v>59638</v>
      </c>
      <c r="AY434" s="29">
        <f t="shared" si="92"/>
        <v>125723.28571428571</v>
      </c>
      <c r="AZ434" s="29">
        <f t="shared" si="92"/>
        <v>134388.57142857142</v>
      </c>
      <c r="BA434" s="29">
        <f t="shared" si="93"/>
        <v>260111.85714285713</v>
      </c>
      <c r="BB434" s="45">
        <v>1499726</v>
      </c>
      <c r="BC434" s="45">
        <v>1364582</v>
      </c>
      <c r="BD434" s="61"/>
      <c r="BE434" s="61">
        <f t="shared" si="135"/>
        <v>1.0210803097025798</v>
      </c>
      <c r="BF434" s="61">
        <f t="shared" si="135"/>
        <v>0.92906825058348375</v>
      </c>
      <c r="BG434" s="45">
        <v>9121975</v>
      </c>
      <c r="BH434" s="45">
        <v>5530248</v>
      </c>
      <c r="BI434" s="61">
        <f t="shared" si="136"/>
        <v>0.52645507485441789</v>
      </c>
      <c r="BJ434" s="61">
        <f t="shared" si="136"/>
        <v>0.3191663126464932</v>
      </c>
      <c r="BK434" s="45">
        <v>2726951</v>
      </c>
      <c r="BL434" s="45">
        <v>1748306</v>
      </c>
      <c r="BM434" s="61">
        <f t="shared" si="137"/>
        <v>0.12652234354212694</v>
      </c>
      <c r="BN434" s="61">
        <f t="shared" si="137"/>
        <v>8.1116152196633456E-2</v>
      </c>
      <c r="BO434" s="29"/>
      <c r="BP434" s="29"/>
      <c r="BQ434" s="29"/>
      <c r="BR434" s="29"/>
      <c r="BT434" s="27"/>
      <c r="BU434" s="27"/>
      <c r="BV434" s="30"/>
      <c r="BW434" s="30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</row>
    <row r="435" spans="1:93" ht="13">
      <c r="A435" s="18">
        <v>44326</v>
      </c>
      <c r="B435" s="19">
        <f t="shared" si="64"/>
        <v>4891</v>
      </c>
      <c r="C435" s="52"/>
      <c r="D435" s="52"/>
      <c r="E435" s="53">
        <v>1718575</v>
      </c>
      <c r="F435" s="21">
        <f t="shared" si="79"/>
        <v>96742</v>
      </c>
      <c r="G435" s="22">
        <f t="shared" si="68"/>
        <v>5.6291986093129485E-2</v>
      </c>
      <c r="H435" s="19">
        <f t="shared" si="88"/>
        <v>6338</v>
      </c>
      <c r="I435" s="53">
        <v>1574615</v>
      </c>
      <c r="J435" s="22">
        <f t="shared" si="69"/>
        <v>0.91623292553423619</v>
      </c>
      <c r="K435" s="22">
        <f t="shared" si="74"/>
        <v>0.9708860283395393</v>
      </c>
      <c r="L435" s="19">
        <f t="shared" si="82"/>
        <v>206</v>
      </c>
      <c r="M435" s="53">
        <v>47218</v>
      </c>
      <c r="N435" s="23">
        <f t="shared" ca="1" si="73"/>
        <v>2.7475088372634304E-2</v>
      </c>
      <c r="O435" s="22">
        <f t="shared" si="75"/>
        <v>2.9113971660460727E-2</v>
      </c>
      <c r="P435" s="45"/>
      <c r="Q435" s="45"/>
      <c r="R435" s="45">
        <v>89231</v>
      </c>
      <c r="S435" s="45">
        <v>15251210</v>
      </c>
      <c r="T435" s="45">
        <v>10237631</v>
      </c>
      <c r="U435" s="19">
        <f t="shared" si="87"/>
        <v>8519056</v>
      </c>
      <c r="V435" s="54"/>
      <c r="W435" s="54"/>
      <c r="X435" s="46">
        <f t="shared" si="127"/>
        <v>49483</v>
      </c>
      <c r="Y435" s="46">
        <f t="shared" si="139"/>
        <v>34046</v>
      </c>
      <c r="Z435" s="46">
        <v>15437</v>
      </c>
      <c r="AA435" s="46">
        <f t="shared" si="128"/>
        <v>31963</v>
      </c>
      <c r="AB435" s="46">
        <f t="shared" si="126"/>
        <v>18901</v>
      </c>
      <c r="AC435" s="46">
        <v>13062</v>
      </c>
      <c r="AD435" s="54"/>
      <c r="AE435" s="21">
        <f t="shared" si="76"/>
        <v>37917.15185185185</v>
      </c>
      <c r="AF435" s="24">
        <f t="shared" si="70"/>
        <v>8.8743348413656662</v>
      </c>
      <c r="AG435" s="24">
        <f t="shared" si="71"/>
        <v>5.9570463901779087</v>
      </c>
      <c r="AH435" s="24">
        <f t="shared" si="72"/>
        <v>6.5350644040073602</v>
      </c>
      <c r="AI435" s="23">
        <f t="shared" si="65"/>
        <v>0.16786842581061967</v>
      </c>
      <c r="AJ435" s="23">
        <f t="shared" si="103"/>
        <v>0.15302068016143666</v>
      </c>
      <c r="AK435" s="23">
        <f t="shared" si="77"/>
        <v>2.854085117209474E-3</v>
      </c>
      <c r="AL435" s="32">
        <f t="shared" si="99"/>
        <v>0.11936250350864595</v>
      </c>
      <c r="AM435" s="43">
        <f t="shared" si="114"/>
        <v>68628.142857142855</v>
      </c>
      <c r="AN435" s="43">
        <f t="shared" si="114"/>
        <v>43769.428571428572</v>
      </c>
      <c r="AO435" s="44">
        <f t="shared" si="86"/>
        <v>1.5679469688562793</v>
      </c>
      <c r="AP435" s="27"/>
      <c r="AQ435" s="53">
        <v>13513606</v>
      </c>
      <c r="AR435" s="53">
        <v>8804961</v>
      </c>
      <c r="AS435" s="61"/>
      <c r="AT435" s="61">
        <f t="shared" si="89"/>
        <v>5.0050392592592592E-2</v>
      </c>
      <c r="AU435" s="61">
        <f t="shared" si="89"/>
        <v>3.2610966666666664E-2</v>
      </c>
      <c r="AV435" s="29">
        <f t="shared" si="90"/>
        <v>164137</v>
      </c>
      <c r="AW435" s="45">
        <f t="shared" si="90"/>
        <v>161131</v>
      </c>
      <c r="AX435" s="29">
        <f t="shared" si="91"/>
        <v>325268</v>
      </c>
      <c r="AY435" s="29">
        <f t="shared" si="92"/>
        <v>134499.28571428571</v>
      </c>
      <c r="AZ435" s="29">
        <f t="shared" si="92"/>
        <v>136364.85714285713</v>
      </c>
      <c r="BA435" s="29">
        <f t="shared" si="93"/>
        <v>270864.14285714284</v>
      </c>
      <c r="BB435" s="45">
        <v>1501027</v>
      </c>
      <c r="BC435" s="45">
        <v>1366419</v>
      </c>
      <c r="BD435" s="61"/>
      <c r="BE435" s="61">
        <f t="shared" si="135"/>
        <v>1.0219660884934543</v>
      </c>
      <c r="BF435" s="61">
        <f t="shared" si="135"/>
        <v>0.93031896206606368</v>
      </c>
      <c r="BG435" s="45">
        <v>9251201</v>
      </c>
      <c r="BH435" s="45">
        <v>5643009</v>
      </c>
      <c r="BI435" s="61">
        <f t="shared" si="136"/>
        <v>0.53391307419152823</v>
      </c>
      <c r="BJ435" s="61">
        <f t="shared" si="136"/>
        <v>0.32567407008889565</v>
      </c>
      <c r="BK435" s="45">
        <v>2760561</v>
      </c>
      <c r="BL435" s="45">
        <v>1794839</v>
      </c>
      <c r="BM435" s="61">
        <f t="shared" si="137"/>
        <v>0.12808174668741665</v>
      </c>
      <c r="BN435" s="61">
        <f t="shared" si="137"/>
        <v>8.3275143763422071E-2</v>
      </c>
      <c r="BO435" s="29"/>
      <c r="BP435" s="29"/>
      <c r="BQ435" s="29"/>
      <c r="BR435" s="29"/>
      <c r="BT435" s="27"/>
      <c r="BU435" s="27"/>
      <c r="BV435" s="30"/>
      <c r="BW435" s="30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</row>
    <row r="436" spans="1:93" ht="13">
      <c r="A436" s="18">
        <v>44327</v>
      </c>
      <c r="B436" s="19">
        <f t="shared" si="64"/>
        <v>5021</v>
      </c>
      <c r="C436" s="52"/>
      <c r="D436" s="52"/>
      <c r="E436" s="53">
        <v>1723596</v>
      </c>
      <c r="F436" s="21">
        <f t="shared" si="79"/>
        <v>95924</v>
      </c>
      <c r="G436" s="22">
        <f t="shared" si="68"/>
        <v>5.5653412980768112E-2</v>
      </c>
      <c r="H436" s="19">
        <f t="shared" si="88"/>
        <v>5592</v>
      </c>
      <c r="I436" s="53">
        <v>1580207</v>
      </c>
      <c r="J436" s="22">
        <f t="shared" si="69"/>
        <v>0.91680823116321919</v>
      </c>
      <c r="K436" s="22">
        <f t="shared" si="74"/>
        <v>0.97083871934886146</v>
      </c>
      <c r="L436" s="19">
        <f t="shared" si="82"/>
        <v>247</v>
      </c>
      <c r="M436" s="53">
        <v>47465</v>
      </c>
      <c r="N436" s="23">
        <f t="shared" ca="1" si="73"/>
        <v>2.7538355856012661E-2</v>
      </c>
      <c r="O436" s="22">
        <f t="shared" si="75"/>
        <v>2.9161280651138557E-2</v>
      </c>
      <c r="P436" s="45"/>
      <c r="Q436" s="45"/>
      <c r="R436" s="45">
        <v>87743</v>
      </c>
      <c r="S436" s="45">
        <v>15326626</v>
      </c>
      <c r="T436" s="45">
        <v>10282721</v>
      </c>
      <c r="U436" s="19">
        <f t="shared" si="87"/>
        <v>8559125</v>
      </c>
      <c r="V436" s="54"/>
      <c r="W436" s="54"/>
      <c r="X436" s="46">
        <f t="shared" si="127"/>
        <v>75416</v>
      </c>
      <c r="Y436" s="46">
        <f t="shared" si="139"/>
        <v>47560</v>
      </c>
      <c r="Z436" s="46">
        <v>27856</v>
      </c>
      <c r="AA436" s="46">
        <f t="shared" si="128"/>
        <v>45090</v>
      </c>
      <c r="AB436" s="46">
        <f t="shared" si="126"/>
        <v>21974</v>
      </c>
      <c r="AC436" s="46">
        <v>23116</v>
      </c>
      <c r="AD436" s="54"/>
      <c r="AE436" s="21">
        <f t="shared" si="76"/>
        <v>38084.15185185185</v>
      </c>
      <c r="AF436" s="24">
        <f t="shared" si="70"/>
        <v>8.8922380882759064</v>
      </c>
      <c r="AG436" s="24">
        <f t="shared" si="71"/>
        <v>5.9658533670303253</v>
      </c>
      <c r="AH436" s="24">
        <f t="shared" si="72"/>
        <v>8.9802828121888076</v>
      </c>
      <c r="AI436" s="23">
        <f t="shared" si="65"/>
        <v>0.16762061325985603</v>
      </c>
      <c r="AJ436" s="23">
        <f t="shared" si="103"/>
        <v>0.1113550676424928</v>
      </c>
      <c r="AK436" s="23">
        <f t="shared" si="77"/>
        <v>2.9216065635773824E-3</v>
      </c>
      <c r="AL436" s="32">
        <f t="shared" si="99"/>
        <v>0.12410148696405948</v>
      </c>
      <c r="AM436" s="43">
        <f t="shared" si="114"/>
        <v>68561.142857142855</v>
      </c>
      <c r="AN436" s="43">
        <f t="shared" si="114"/>
        <v>42848.571428571428</v>
      </c>
      <c r="AO436" s="44">
        <f t="shared" si="86"/>
        <v>1.6000800160032007</v>
      </c>
      <c r="AP436" s="27"/>
      <c r="AQ436" s="53">
        <v>13647777</v>
      </c>
      <c r="AR436" s="53">
        <v>8888529</v>
      </c>
      <c r="AS436" s="61"/>
      <c r="AT436" s="61">
        <f t="shared" si="89"/>
        <v>5.0547322222222225E-2</v>
      </c>
      <c r="AU436" s="61">
        <f t="shared" si="89"/>
        <v>3.2920477777777776E-2</v>
      </c>
      <c r="AV436" s="29">
        <f t="shared" si="90"/>
        <v>134171</v>
      </c>
      <c r="AW436" s="45">
        <f t="shared" si="90"/>
        <v>83568</v>
      </c>
      <c r="AX436" s="29">
        <f t="shared" si="91"/>
        <v>217739</v>
      </c>
      <c r="AY436" s="29">
        <f t="shared" si="92"/>
        <v>135458.42857142858</v>
      </c>
      <c r="AZ436" s="29">
        <f t="shared" si="92"/>
        <v>126613.28571428571</v>
      </c>
      <c r="BA436" s="29">
        <f t="shared" si="93"/>
        <v>262071.71428571429</v>
      </c>
      <c r="BB436" s="45">
        <v>1501809</v>
      </c>
      <c r="BC436" s="45">
        <v>1367719</v>
      </c>
      <c r="BD436" s="61"/>
      <c r="BE436" s="61">
        <f t="shared" si="135"/>
        <v>1.0224985089503829</v>
      </c>
      <c r="BF436" s="61">
        <f t="shared" si="135"/>
        <v>0.93120406001236411</v>
      </c>
      <c r="BG436" s="45">
        <v>9361491</v>
      </c>
      <c r="BH436" s="45">
        <v>5708101</v>
      </c>
      <c r="BI436" s="61">
        <f t="shared" si="136"/>
        <v>0.54027822320867569</v>
      </c>
      <c r="BJ436" s="61">
        <f t="shared" si="136"/>
        <v>0.32943071420734849</v>
      </c>
      <c r="BK436" s="45">
        <v>2783660</v>
      </c>
      <c r="BL436" s="45">
        <v>1812015</v>
      </c>
      <c r="BM436" s="61">
        <f t="shared" si="137"/>
        <v>0.1291534709734341</v>
      </c>
      <c r="BN436" s="61">
        <f t="shared" si="137"/>
        <v>8.4072058622794155E-2</v>
      </c>
      <c r="BO436" s="29"/>
      <c r="BP436" s="29"/>
      <c r="BQ436" s="29"/>
      <c r="BR436" s="29"/>
      <c r="BT436" s="27"/>
      <c r="BU436" s="27"/>
      <c r="BV436" s="30"/>
      <c r="BW436" s="30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</row>
    <row r="437" spans="1:93" ht="13">
      <c r="A437" s="18">
        <v>44328</v>
      </c>
      <c r="B437" s="19">
        <f t="shared" si="64"/>
        <v>4608</v>
      </c>
      <c r="C437" s="52"/>
      <c r="D437" s="52"/>
      <c r="E437" s="53">
        <v>1728204</v>
      </c>
      <c r="F437" s="21">
        <f t="shared" si="79"/>
        <v>95709</v>
      </c>
      <c r="G437" s="22">
        <f t="shared" si="68"/>
        <v>5.5380614788531908E-2</v>
      </c>
      <c r="H437" s="19">
        <f t="shared" si="88"/>
        <v>4671</v>
      </c>
      <c r="I437" s="53">
        <v>1584878</v>
      </c>
      <c r="J437" s="22">
        <f t="shared" si="69"/>
        <v>0.91706650372294007</v>
      </c>
      <c r="K437" s="22">
        <f t="shared" si="74"/>
        <v>0.97083176365011836</v>
      </c>
      <c r="L437" s="19">
        <f t="shared" si="82"/>
        <v>152</v>
      </c>
      <c r="M437" s="53">
        <v>47617</v>
      </c>
      <c r="N437" s="23">
        <f t="shared" ca="1" si="73"/>
        <v>2.7552881488527976E-2</v>
      </c>
      <c r="O437" s="22">
        <f t="shared" si="75"/>
        <v>2.9168236349881624E-2</v>
      </c>
      <c r="P437" s="45"/>
      <c r="Q437" s="45"/>
      <c r="R437" s="45">
        <v>87034</v>
      </c>
      <c r="S437" s="45">
        <v>15389884</v>
      </c>
      <c r="T437" s="45">
        <v>10321361</v>
      </c>
      <c r="U437" s="19">
        <f t="shared" si="87"/>
        <v>8593157</v>
      </c>
      <c r="V437" s="54"/>
      <c r="W437" s="54"/>
      <c r="X437" s="46">
        <f t="shared" si="127"/>
        <v>63258</v>
      </c>
      <c r="Y437" s="46">
        <f t="shared" si="139"/>
        <v>41184</v>
      </c>
      <c r="Z437" s="46">
        <v>22074</v>
      </c>
      <c r="AA437" s="46">
        <f t="shared" si="128"/>
        <v>38640</v>
      </c>
      <c r="AB437" s="46">
        <f t="shared" si="126"/>
        <v>20022</v>
      </c>
      <c r="AC437" s="46">
        <v>18618</v>
      </c>
      <c r="AD437" s="54"/>
      <c r="AE437" s="21">
        <f t="shared" si="76"/>
        <v>38227.262962962966</v>
      </c>
      <c r="AF437" s="24">
        <f t="shared" si="70"/>
        <v>8.9051315701155644</v>
      </c>
      <c r="AG437" s="24">
        <f t="shared" si="71"/>
        <v>5.9723047742048969</v>
      </c>
      <c r="AH437" s="24">
        <f t="shared" si="72"/>
        <v>8.3854166666666661</v>
      </c>
      <c r="AI437" s="23">
        <f t="shared" si="65"/>
        <v>0.16743954600560915</v>
      </c>
      <c r="AJ437" s="23">
        <f t="shared" si="103"/>
        <v>0.11925465838509317</v>
      </c>
      <c r="AK437" s="23">
        <f t="shared" si="77"/>
        <v>2.6734803283368028E-3</v>
      </c>
      <c r="AL437" s="32">
        <f t="shared" si="99"/>
        <v>0.12715898178174279</v>
      </c>
      <c r="AM437" s="43">
        <f t="shared" si="114"/>
        <v>66266.857142857145</v>
      </c>
      <c r="AN437" s="43">
        <f t="shared" si="114"/>
        <v>41057.714285714283</v>
      </c>
      <c r="AO437" s="44">
        <f t="shared" si="86"/>
        <v>1.6139928463069408</v>
      </c>
      <c r="AP437" s="27"/>
      <c r="AQ437" s="53">
        <v>13691877</v>
      </c>
      <c r="AR437" s="53">
        <v>8918784</v>
      </c>
      <c r="AS437" s="61"/>
      <c r="AT437" s="61">
        <f t="shared" si="89"/>
        <v>5.0710655555555553E-2</v>
      </c>
      <c r="AU437" s="61">
        <f t="shared" si="89"/>
        <v>3.3032533333333336E-2</v>
      </c>
      <c r="AV437" s="29">
        <f t="shared" si="90"/>
        <v>44100</v>
      </c>
      <c r="AW437" s="45">
        <f t="shared" si="90"/>
        <v>30255</v>
      </c>
      <c r="AX437" s="29">
        <f t="shared" si="91"/>
        <v>74355</v>
      </c>
      <c r="AY437" s="29">
        <f t="shared" si="92"/>
        <v>119998.85714285714</v>
      </c>
      <c r="AZ437" s="29">
        <f t="shared" si="92"/>
        <v>107531</v>
      </c>
      <c r="BA437" s="29">
        <f t="shared" si="93"/>
        <v>227529.85714285716</v>
      </c>
      <c r="BB437" s="45">
        <v>1502009</v>
      </c>
      <c r="BC437" s="45">
        <v>1368070</v>
      </c>
      <c r="BD437" s="61"/>
      <c r="BE437" s="61">
        <f t="shared" ref="BE437:BF452" si="140">BB437/1468764</f>
        <v>1.0226346778651982</v>
      </c>
      <c r="BF437" s="61">
        <f t="shared" si="140"/>
        <v>0.9314430364578653</v>
      </c>
      <c r="BG437" s="45">
        <v>9401248</v>
      </c>
      <c r="BH437" s="45">
        <v>5732660</v>
      </c>
      <c r="BI437" s="61">
        <f t="shared" ref="BI437:BJ452" si="141">BG437/17327167</f>
        <v>0.54257271255018202</v>
      </c>
      <c r="BJ437" s="61">
        <f t="shared" si="141"/>
        <v>0.33084808382120401</v>
      </c>
      <c r="BK437" s="45">
        <v>2787803</v>
      </c>
      <c r="BL437" s="45">
        <v>1817360</v>
      </c>
      <c r="BM437" s="61">
        <f t="shared" ref="BM437:BN452" si="142">BK437/21553118</f>
        <v>0.12934569374138813</v>
      </c>
      <c r="BN437" s="61">
        <f t="shared" si="142"/>
        <v>8.4320050583864478E-2</v>
      </c>
      <c r="BO437" s="29"/>
      <c r="BP437" s="29"/>
      <c r="BQ437" s="29"/>
      <c r="BR437" s="29"/>
      <c r="BT437" s="27"/>
      <c r="BU437" s="27"/>
      <c r="BV437" s="30"/>
      <c r="BW437" s="30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</row>
    <row r="438" spans="1:93" ht="13">
      <c r="A438" s="18">
        <v>44329</v>
      </c>
      <c r="B438" s="19">
        <f t="shared" si="64"/>
        <v>3448</v>
      </c>
      <c r="C438" s="52"/>
      <c r="D438" s="52"/>
      <c r="E438" s="53">
        <f>E437+3448</f>
        <v>1731652</v>
      </c>
      <c r="F438" s="21">
        <f t="shared" si="79"/>
        <v>94857</v>
      </c>
      <c r="G438" s="22">
        <f t="shared" si="68"/>
        <v>5.4778327285158912E-2</v>
      </c>
      <c r="H438" s="19">
        <f t="shared" si="88"/>
        <v>4201</v>
      </c>
      <c r="I438" s="53">
        <f>I437+4201</f>
        <v>1589079</v>
      </c>
      <c r="J438" s="22">
        <f t="shared" si="69"/>
        <v>0.9176664826420089</v>
      </c>
      <c r="K438" s="22">
        <f t="shared" si="74"/>
        <v>0.97084790703783919</v>
      </c>
      <c r="L438" s="19">
        <f t="shared" si="82"/>
        <v>99</v>
      </c>
      <c r="M438" s="53">
        <f>M437+99</f>
        <v>47716</v>
      </c>
      <c r="N438" s="23">
        <f t="shared" ca="1" si="73"/>
        <v>2.7555190072832185E-2</v>
      </c>
      <c r="O438" s="22">
        <f t="shared" si="75"/>
        <v>2.9152092962160807E-2</v>
      </c>
      <c r="P438" s="45"/>
      <c r="Q438" s="45"/>
      <c r="R438" s="45">
        <v>87578</v>
      </c>
      <c r="S438" s="45">
        <f>S437+31550</f>
        <v>15421434</v>
      </c>
      <c r="T438" s="45">
        <f>T437+21713</f>
        <v>10343074</v>
      </c>
      <c r="U438" s="19">
        <f t="shared" si="87"/>
        <v>8611422</v>
      </c>
      <c r="V438" s="54"/>
      <c r="W438" s="54"/>
      <c r="X438" s="46">
        <f t="shared" si="127"/>
        <v>31550</v>
      </c>
      <c r="Y438" s="46">
        <f t="shared" si="139"/>
        <v>22395</v>
      </c>
      <c r="Z438" s="46">
        <v>9155</v>
      </c>
      <c r="AA438" s="46">
        <f t="shared" si="128"/>
        <v>21713</v>
      </c>
      <c r="AB438" s="46">
        <f t="shared" si="126"/>
        <v>13807</v>
      </c>
      <c r="AC438" s="46">
        <v>7906</v>
      </c>
      <c r="AD438" s="54"/>
      <c r="AE438" s="21">
        <f t="shared" si="76"/>
        <v>38307.681481481479</v>
      </c>
      <c r="AF438" s="24">
        <f t="shared" si="70"/>
        <v>8.9056196048628706</v>
      </c>
      <c r="AG438" s="24">
        <f t="shared" si="71"/>
        <v>5.9729518402080783</v>
      </c>
      <c r="AH438" s="24">
        <f t="shared" si="72"/>
        <v>6.2972737819025522</v>
      </c>
      <c r="AI438" s="23">
        <f t="shared" si="65"/>
        <v>0.16742140682740933</v>
      </c>
      <c r="AJ438" s="23">
        <f t="shared" si="103"/>
        <v>0.1587988762492516</v>
      </c>
      <c r="AK438" s="23">
        <f t="shared" si="77"/>
        <v>1.9951348336191793E-3</v>
      </c>
      <c r="AL438" s="32">
        <f t="shared" si="99"/>
        <v>0.13261645977721578</v>
      </c>
      <c r="AM438" s="43">
        <f t="shared" si="114"/>
        <v>59877.857142857145</v>
      </c>
      <c r="AN438" s="43">
        <f t="shared" si="114"/>
        <v>36999.285714285717</v>
      </c>
      <c r="AO438" s="44">
        <f t="shared" si="86"/>
        <v>1.6183517056313828</v>
      </c>
      <c r="AP438" s="27"/>
      <c r="AQ438" s="53">
        <v>13697256</v>
      </c>
      <c r="AR438" s="53">
        <v>8919949</v>
      </c>
      <c r="AS438" s="61"/>
      <c r="AT438" s="61">
        <f t="shared" si="89"/>
        <v>5.0730577777777779E-2</v>
      </c>
      <c r="AU438" s="61">
        <f t="shared" si="89"/>
        <v>3.3036848148148147E-2</v>
      </c>
      <c r="AV438" s="29">
        <f t="shared" si="90"/>
        <v>5379</v>
      </c>
      <c r="AW438" s="45">
        <f t="shared" si="90"/>
        <v>1165</v>
      </c>
      <c r="AX438" s="29">
        <f t="shared" si="91"/>
        <v>6544</v>
      </c>
      <c r="AY438" s="29">
        <f t="shared" si="92"/>
        <v>95508.142857142855</v>
      </c>
      <c r="AZ438" s="29">
        <f t="shared" si="92"/>
        <v>82984.857142857145</v>
      </c>
      <c r="BA438" s="29">
        <f t="shared" si="93"/>
        <v>178493</v>
      </c>
      <c r="BB438" s="45">
        <v>1502025</v>
      </c>
      <c r="BC438" s="45">
        <v>1368079</v>
      </c>
      <c r="BD438" s="61"/>
      <c r="BE438" s="61">
        <f t="shared" si="140"/>
        <v>1.0226455713783835</v>
      </c>
      <c r="BF438" s="61">
        <f t="shared" si="140"/>
        <v>0.931449164059032</v>
      </c>
      <c r="BG438" s="45">
        <v>9406282</v>
      </c>
      <c r="BH438" s="45">
        <v>5733632</v>
      </c>
      <c r="BI438" s="61">
        <f t="shared" si="141"/>
        <v>0.54286323898188316</v>
      </c>
      <c r="BJ438" s="61">
        <f t="shared" si="141"/>
        <v>0.33090418070074584</v>
      </c>
      <c r="BK438" s="45">
        <v>2788132</v>
      </c>
      <c r="BL438" s="45">
        <v>1817544</v>
      </c>
      <c r="BM438" s="61">
        <f t="shared" si="142"/>
        <v>0.12936095835414627</v>
      </c>
      <c r="BN438" s="61">
        <f t="shared" si="142"/>
        <v>8.4328587631729207E-2</v>
      </c>
      <c r="BO438" s="29"/>
      <c r="BP438" s="29"/>
      <c r="BQ438" s="29"/>
      <c r="BR438" s="29"/>
      <c r="BT438" s="27"/>
      <c r="BU438" s="27"/>
      <c r="BV438" s="30"/>
      <c r="BW438" s="30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</row>
    <row r="439" spans="1:93" ht="13">
      <c r="A439" s="18">
        <v>44330</v>
      </c>
      <c r="B439" s="19">
        <f t="shared" si="64"/>
        <v>2633</v>
      </c>
      <c r="C439" s="52"/>
      <c r="D439" s="52"/>
      <c r="E439" s="53">
        <v>1734285</v>
      </c>
      <c r="F439" s="21">
        <f t="shared" si="79"/>
        <v>93576</v>
      </c>
      <c r="G439" s="22">
        <f t="shared" si="68"/>
        <v>5.3956529636132469E-2</v>
      </c>
      <c r="H439" s="19">
        <f t="shared" si="88"/>
        <v>3807</v>
      </c>
      <c r="I439" s="53">
        <v>1592886</v>
      </c>
      <c r="J439" s="22">
        <f t="shared" si="69"/>
        <v>0.9184684178206004</v>
      </c>
      <c r="K439" s="22">
        <f t="shared" si="74"/>
        <v>0.97085223522269948</v>
      </c>
      <c r="L439" s="19">
        <f t="shared" si="82"/>
        <v>107</v>
      </c>
      <c r="M439" s="53">
        <v>47823</v>
      </c>
      <c r="N439" s="23">
        <f t="shared" ca="1" si="73"/>
        <v>2.7575052543267111E-2</v>
      </c>
      <c r="O439" s="22">
        <f t="shared" si="75"/>
        <v>2.9147764777300546E-2</v>
      </c>
      <c r="P439" s="45"/>
      <c r="Q439" s="45"/>
      <c r="R439" s="45">
        <v>86842</v>
      </c>
      <c r="S439" s="45">
        <v>15439974</v>
      </c>
      <c r="T439" s="45">
        <v>10359019</v>
      </c>
      <c r="U439" s="19">
        <f t="shared" si="87"/>
        <v>8624734</v>
      </c>
      <c r="V439" s="54"/>
      <c r="W439" s="54"/>
      <c r="X439" s="46">
        <f t="shared" si="127"/>
        <v>18540</v>
      </c>
      <c r="Y439" s="46">
        <f t="shared" si="139"/>
        <v>12141</v>
      </c>
      <c r="Z439" s="46">
        <v>6399</v>
      </c>
      <c r="AA439" s="46">
        <f t="shared" si="128"/>
        <v>15945</v>
      </c>
      <c r="AB439" s="46">
        <f t="shared" si="126"/>
        <v>10400</v>
      </c>
      <c r="AC439" s="46">
        <v>5545</v>
      </c>
      <c r="AD439" s="54"/>
      <c r="AE439" s="21">
        <f t="shared" si="76"/>
        <v>38366.737037037034</v>
      </c>
      <c r="AF439" s="24">
        <f t="shared" si="70"/>
        <v>8.9027893339330042</v>
      </c>
      <c r="AG439" s="24">
        <f t="shared" si="71"/>
        <v>5.9730776660122187</v>
      </c>
      <c r="AH439" s="24">
        <f t="shared" si="72"/>
        <v>6.0558298518799845</v>
      </c>
      <c r="AI439" s="23">
        <f t="shared" si="65"/>
        <v>0.16741788001354183</v>
      </c>
      <c r="AJ439" s="23">
        <f t="shared" si="103"/>
        <v>0.16513013483850736</v>
      </c>
      <c r="AK439" s="23">
        <f t="shared" si="77"/>
        <v>1.5205133594971738E-3</v>
      </c>
      <c r="AL439" s="32">
        <f t="shared" si="99"/>
        <v>0.1342633757473555</v>
      </c>
      <c r="AM439" s="43">
        <f t="shared" si="114"/>
        <v>51670.714285714283</v>
      </c>
      <c r="AN439" s="43">
        <f t="shared" si="114"/>
        <v>32615</v>
      </c>
      <c r="AO439" s="44">
        <f t="shared" si="86"/>
        <v>1.5842622807209652</v>
      </c>
      <c r="AP439" s="27"/>
      <c r="AQ439" s="53">
        <v>13700389</v>
      </c>
      <c r="AR439" s="53">
        <v>8921978</v>
      </c>
      <c r="AS439" s="61"/>
      <c r="AT439" s="61">
        <f t="shared" si="89"/>
        <v>5.0742181481481484E-2</v>
      </c>
      <c r="AU439" s="61">
        <f t="shared" si="89"/>
        <v>3.304436296296296E-2</v>
      </c>
      <c r="AV439" s="29">
        <f t="shared" si="90"/>
        <v>3133</v>
      </c>
      <c r="AW439" s="45">
        <f t="shared" si="90"/>
        <v>2029</v>
      </c>
      <c r="AX439" s="29">
        <f t="shared" si="91"/>
        <v>5162</v>
      </c>
      <c r="AY439" s="29">
        <f t="shared" si="92"/>
        <v>74225</v>
      </c>
      <c r="AZ439" s="29">
        <f t="shared" si="92"/>
        <v>62274.857142857145</v>
      </c>
      <c r="BA439" s="29">
        <f t="shared" si="93"/>
        <v>136499.85714285716</v>
      </c>
      <c r="BB439" s="45">
        <v>1502037</v>
      </c>
      <c r="BC439" s="45">
        <v>1368098</v>
      </c>
      <c r="BD439" s="61"/>
      <c r="BE439" s="61">
        <f t="shared" si="140"/>
        <v>1.0226537415132724</v>
      </c>
      <c r="BF439" s="61">
        <f t="shared" si="140"/>
        <v>0.93146210010593944</v>
      </c>
      <c r="BG439" s="45">
        <v>9409090</v>
      </c>
      <c r="BH439" s="45">
        <v>5735275</v>
      </c>
      <c r="BI439" s="61">
        <f t="shared" si="141"/>
        <v>0.54302529663389287</v>
      </c>
      <c r="BJ439" s="61">
        <f t="shared" si="141"/>
        <v>0.33099900289528</v>
      </c>
      <c r="BK439" s="45">
        <v>2788445</v>
      </c>
      <c r="BL439" s="45">
        <v>1817911</v>
      </c>
      <c r="BM439" s="61">
        <f t="shared" si="142"/>
        <v>0.12937548061491613</v>
      </c>
      <c r="BN439" s="61">
        <f t="shared" si="142"/>
        <v>8.4345615330459381E-2</v>
      </c>
      <c r="BO439" s="29"/>
      <c r="BP439" s="29"/>
      <c r="BQ439" s="29"/>
      <c r="BR439" s="29"/>
      <c r="BT439" s="27"/>
      <c r="BU439" s="27"/>
      <c r="BV439" s="30"/>
      <c r="BW439" s="30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</row>
    <row r="440" spans="1:93" ht="13">
      <c r="A440" s="18">
        <v>44331</v>
      </c>
      <c r="B440" s="19">
        <f t="shared" si="64"/>
        <v>2385</v>
      </c>
      <c r="C440" s="52"/>
      <c r="D440" s="52"/>
      <c r="E440" s="53">
        <v>1736670</v>
      </c>
      <c r="F440" s="21">
        <f t="shared" si="79"/>
        <v>91636</v>
      </c>
      <c r="G440" s="22">
        <f t="shared" si="68"/>
        <v>5.2765349778599271E-2</v>
      </c>
      <c r="H440" s="19">
        <f t="shared" si="88"/>
        <v>4181</v>
      </c>
      <c r="I440" s="53">
        <v>1597067</v>
      </c>
      <c r="J440" s="22">
        <f t="shared" si="69"/>
        <v>0.91961454968416567</v>
      </c>
      <c r="K440" s="22">
        <f t="shared" si="74"/>
        <v>0.97084133215483692</v>
      </c>
      <c r="L440" s="19">
        <f t="shared" si="82"/>
        <v>144</v>
      </c>
      <c r="M440" s="53">
        <v>47967</v>
      </c>
      <c r="N440" s="23">
        <f t="shared" ca="1" si="73"/>
        <v>2.7620100537235053E-2</v>
      </c>
      <c r="O440" s="22">
        <f t="shared" si="75"/>
        <v>2.9158667845163078E-2</v>
      </c>
      <c r="P440" s="45"/>
      <c r="Q440" s="45"/>
      <c r="R440" s="45">
        <f>(R439+R441)/2</f>
        <v>84325.5</v>
      </c>
      <c r="S440" s="45">
        <v>15469561</v>
      </c>
      <c r="T440" s="45">
        <v>10381538</v>
      </c>
      <c r="U440" s="19">
        <f t="shared" si="87"/>
        <v>8644868</v>
      </c>
      <c r="V440" s="54"/>
      <c r="W440" s="54"/>
      <c r="X440" s="46">
        <f t="shared" si="127"/>
        <v>29587</v>
      </c>
      <c r="Y440" s="46">
        <f t="shared" si="139"/>
        <v>16517</v>
      </c>
      <c r="Z440" s="46">
        <v>13070</v>
      </c>
      <c r="AA440" s="46">
        <f t="shared" si="128"/>
        <v>22519</v>
      </c>
      <c r="AB440" s="46">
        <f t="shared" si="126"/>
        <v>11246</v>
      </c>
      <c r="AC440" s="46">
        <v>11273</v>
      </c>
      <c r="AD440" s="54"/>
      <c r="AE440" s="21">
        <f t="shared" si="76"/>
        <v>38450.140740740739</v>
      </c>
      <c r="AF440" s="24">
        <f t="shared" si="70"/>
        <v>8.9075996015362726</v>
      </c>
      <c r="AG440" s="24">
        <f t="shared" si="71"/>
        <v>5.9778415012639128</v>
      </c>
      <c r="AH440" s="24">
        <f t="shared" si="72"/>
        <v>9.4419287211740048</v>
      </c>
      <c r="AI440" s="23">
        <f t="shared" si="65"/>
        <v>0.16728446209029915</v>
      </c>
      <c r="AJ440" s="23">
        <f t="shared" si="103"/>
        <v>0.10591056441227407</v>
      </c>
      <c r="AK440" s="23">
        <f t="shared" si="77"/>
        <v>1.3752064972020169E-3</v>
      </c>
      <c r="AL440" s="32">
        <f t="shared" si="99"/>
        <v>0.13054594675891112</v>
      </c>
      <c r="AM440" s="43">
        <f t="shared" si="114"/>
        <v>45247.857142857145</v>
      </c>
      <c r="AN440" s="43">
        <f t="shared" si="114"/>
        <v>29445.571428571428</v>
      </c>
      <c r="AO440" s="44">
        <f t="shared" si="86"/>
        <v>1.5366608609589607</v>
      </c>
      <c r="AP440" s="27"/>
      <c r="AQ440" s="53">
        <v>13725144</v>
      </c>
      <c r="AR440" s="53">
        <v>8960076</v>
      </c>
      <c r="AS440" s="61"/>
      <c r="AT440" s="61">
        <f t="shared" si="89"/>
        <v>5.0833866666666665E-2</v>
      </c>
      <c r="AU440" s="61">
        <f t="shared" si="89"/>
        <v>3.318546666666667E-2</v>
      </c>
      <c r="AV440" s="29">
        <f t="shared" si="90"/>
        <v>24755</v>
      </c>
      <c r="AW440" s="45">
        <f t="shared" si="90"/>
        <v>38098</v>
      </c>
      <c r="AX440" s="29">
        <f t="shared" si="91"/>
        <v>62853</v>
      </c>
      <c r="AY440" s="29">
        <f t="shared" si="92"/>
        <v>57663</v>
      </c>
      <c r="AZ440" s="29">
        <f t="shared" si="92"/>
        <v>49702.571428571428</v>
      </c>
      <c r="BA440" s="29">
        <f t="shared" si="93"/>
        <v>107365.57142857142</v>
      </c>
      <c r="BB440" s="45">
        <v>1502212</v>
      </c>
      <c r="BC440" s="45">
        <v>1368299</v>
      </c>
      <c r="BD440" s="61"/>
      <c r="BE440" s="61">
        <f t="shared" si="140"/>
        <v>1.022772889313736</v>
      </c>
      <c r="BF440" s="61">
        <f t="shared" si="140"/>
        <v>0.93159894986532898</v>
      </c>
      <c r="BG440" s="45">
        <v>9430549</v>
      </c>
      <c r="BH440" s="45">
        <v>5761421</v>
      </c>
      <c r="BI440" s="61">
        <f t="shared" si="141"/>
        <v>0.54426375644674052</v>
      </c>
      <c r="BJ440" s="61">
        <f t="shared" si="141"/>
        <v>0.33250796278468375</v>
      </c>
      <c r="BK440" s="45">
        <v>2791566</v>
      </c>
      <c r="BL440" s="45">
        <v>1829662</v>
      </c>
      <c r="BM440" s="61">
        <f t="shared" si="142"/>
        <v>0.12952028564962156</v>
      </c>
      <c r="BN440" s="61">
        <f t="shared" si="142"/>
        <v>8.4890826468819958E-2</v>
      </c>
      <c r="BO440" s="29"/>
      <c r="BP440" s="29"/>
      <c r="BQ440" s="29"/>
      <c r="BR440" s="29"/>
      <c r="BT440" s="27"/>
      <c r="BU440" s="27"/>
      <c r="BV440" s="30"/>
      <c r="BW440" s="30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</row>
    <row r="441" spans="1:93" ht="13">
      <c r="A441" s="18">
        <v>44332</v>
      </c>
      <c r="B441" s="19">
        <f t="shared" si="64"/>
        <v>3080</v>
      </c>
      <c r="C441" s="52"/>
      <c r="D441" s="52"/>
      <c r="E441" s="53">
        <v>1739750</v>
      </c>
      <c r="F441" s="21">
        <f t="shared" si="79"/>
        <v>90800</v>
      </c>
      <c r="G441" s="22">
        <f t="shared" si="68"/>
        <v>5.2191406811323469E-2</v>
      </c>
      <c r="H441" s="19">
        <f t="shared" si="88"/>
        <v>3790</v>
      </c>
      <c r="I441" s="53">
        <v>1600857</v>
      </c>
      <c r="J441" s="22">
        <f t="shared" si="69"/>
        <v>0.92016496623078026</v>
      </c>
      <c r="K441" s="22">
        <f t="shared" si="74"/>
        <v>0.97083416719730742</v>
      </c>
      <c r="L441" s="19">
        <f t="shared" si="82"/>
        <v>126</v>
      </c>
      <c r="M441" s="53">
        <v>48093</v>
      </c>
      <c r="N441" s="23">
        <f t="shared" ca="1" si="73"/>
        <v>2.7643626957896249E-2</v>
      </c>
      <c r="O441" s="22">
        <f t="shared" si="75"/>
        <v>2.9165832802692623E-2</v>
      </c>
      <c r="P441" s="45"/>
      <c r="Q441" s="45"/>
      <c r="R441" s="45">
        <v>81809</v>
      </c>
      <c r="S441" s="45">
        <v>15507034</v>
      </c>
      <c r="T441" s="45">
        <v>10409178</v>
      </c>
      <c r="U441" s="19">
        <f t="shared" si="87"/>
        <v>8669428</v>
      </c>
      <c r="V441" s="54"/>
      <c r="W441" s="54"/>
      <c r="X441" s="46">
        <f t="shared" si="127"/>
        <v>37473</v>
      </c>
      <c r="Y441" s="46"/>
      <c r="Z441" s="46"/>
      <c r="AA441" s="46">
        <f t="shared" si="128"/>
        <v>27640</v>
      </c>
      <c r="AB441" s="46">
        <f t="shared" si="126"/>
        <v>14586</v>
      </c>
      <c r="AC441" s="46">
        <v>13054</v>
      </c>
      <c r="AD441" s="54"/>
      <c r="AE441" s="21">
        <f t="shared" si="76"/>
        <v>38552.511111111111</v>
      </c>
      <c r="AF441" s="24">
        <f t="shared" si="70"/>
        <v>8.9133691622359539</v>
      </c>
      <c r="AG441" s="24">
        <f t="shared" si="71"/>
        <v>5.9831458542894094</v>
      </c>
      <c r="AH441" s="24">
        <f t="shared" si="72"/>
        <v>8.9740259740259738</v>
      </c>
      <c r="AI441" s="23">
        <f t="shared" si="65"/>
        <v>0.16713615618831765</v>
      </c>
      <c r="AJ441" s="23">
        <f t="shared" si="103"/>
        <v>0.11143270622286541</v>
      </c>
      <c r="AK441" s="23">
        <f t="shared" si="77"/>
        <v>1.7735090719595548E-3</v>
      </c>
      <c r="AL441" s="32">
        <f t="shared" si="99"/>
        <v>0.12808215812490786</v>
      </c>
      <c r="AM441" s="43">
        <f t="shared" si="114"/>
        <v>43615.285714285717</v>
      </c>
      <c r="AN441" s="43">
        <f t="shared" si="114"/>
        <v>29072.857142857141</v>
      </c>
      <c r="AO441" s="44">
        <f t="shared" si="86"/>
        <v>1.5002063780649602</v>
      </c>
      <c r="AP441" s="27"/>
      <c r="AQ441" s="53">
        <v>13745160</v>
      </c>
      <c r="AR441" s="53">
        <v>8975937</v>
      </c>
      <c r="AS441" s="61"/>
      <c r="AT441" s="61">
        <f t="shared" si="89"/>
        <v>5.0908000000000002E-2</v>
      </c>
      <c r="AU441" s="61">
        <f t="shared" si="89"/>
        <v>3.3244211111111109E-2</v>
      </c>
      <c r="AV441" s="29">
        <f t="shared" si="90"/>
        <v>20016</v>
      </c>
      <c r="AW441" s="45">
        <f t="shared" si="90"/>
        <v>15861</v>
      </c>
      <c r="AX441" s="29">
        <f t="shared" si="91"/>
        <v>35877</v>
      </c>
      <c r="AY441" s="29">
        <f t="shared" si="92"/>
        <v>56527.285714285717</v>
      </c>
      <c r="AZ441" s="29">
        <f t="shared" si="92"/>
        <v>47443.857142857145</v>
      </c>
      <c r="BA441" s="29">
        <f t="shared" si="93"/>
        <v>103971.14285714287</v>
      </c>
      <c r="BB441" s="45">
        <v>1502228</v>
      </c>
      <c r="BC441" s="45">
        <v>1368337</v>
      </c>
      <c r="BD441" s="61"/>
      <c r="BE441" s="61">
        <f t="shared" si="140"/>
        <v>1.0227837828269211</v>
      </c>
      <c r="BF441" s="61">
        <f t="shared" si="140"/>
        <v>0.93162482195914387</v>
      </c>
      <c r="BG441" s="45">
        <v>9449637</v>
      </c>
      <c r="BH441" s="45">
        <v>5774108</v>
      </c>
      <c r="BI441" s="61">
        <f t="shared" si="141"/>
        <v>0.54536537911823668</v>
      </c>
      <c r="BJ441" s="61">
        <f t="shared" si="141"/>
        <v>0.33324016557351815</v>
      </c>
      <c r="BK441" s="45">
        <v>2792478</v>
      </c>
      <c r="BL441" s="45">
        <v>1832798</v>
      </c>
      <c r="BM441" s="61">
        <f t="shared" si="142"/>
        <v>0.12956259971295103</v>
      </c>
      <c r="BN441" s="61">
        <f t="shared" si="142"/>
        <v>8.503632745851436E-2</v>
      </c>
      <c r="BO441" s="29"/>
      <c r="BP441" s="29"/>
      <c r="BQ441" s="29"/>
      <c r="BR441" s="29"/>
      <c r="BT441" s="27"/>
      <c r="BU441" s="27"/>
      <c r="BV441" s="30"/>
      <c r="BW441" s="30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</row>
    <row r="442" spans="1:93" ht="13">
      <c r="A442" s="18">
        <v>44333</v>
      </c>
      <c r="B442" s="19">
        <f t="shared" ref="B442:B790" si="143">E442-E441</f>
        <v>4295</v>
      </c>
      <c r="C442" s="52"/>
      <c r="D442" s="52"/>
      <c r="E442" s="53">
        <v>1744045</v>
      </c>
      <c r="F442" s="21">
        <f t="shared" si="79"/>
        <v>89129</v>
      </c>
      <c r="G442" s="22">
        <f t="shared" si="68"/>
        <v>5.1104759338205151E-2</v>
      </c>
      <c r="H442" s="19">
        <f t="shared" si="88"/>
        <v>5754</v>
      </c>
      <c r="I442" s="53">
        <v>1606611</v>
      </c>
      <c r="J442" s="22">
        <f t="shared" si="69"/>
        <v>0.92119813422245411</v>
      </c>
      <c r="K442" s="22">
        <f t="shared" si="74"/>
        <v>0.97081120733620319</v>
      </c>
      <c r="L442" s="19">
        <f t="shared" si="82"/>
        <v>212</v>
      </c>
      <c r="M442" s="53">
        <v>48305</v>
      </c>
      <c r="N442" s="23">
        <f t="shared" ca="1" si="73"/>
        <v>2.769710643934073E-2</v>
      </c>
      <c r="O442" s="22">
        <f t="shared" si="75"/>
        <v>2.9188792663796832E-2</v>
      </c>
      <c r="P442" s="45"/>
      <c r="Q442" s="45"/>
      <c r="R442" s="45">
        <v>89219</v>
      </c>
      <c r="S442" s="45">
        <v>15552687</v>
      </c>
      <c r="T442" s="45">
        <v>10446166</v>
      </c>
      <c r="U442" s="19">
        <f t="shared" si="87"/>
        <v>8702121</v>
      </c>
      <c r="V442" s="54"/>
      <c r="W442" s="54"/>
      <c r="X442" s="46">
        <f t="shared" si="127"/>
        <v>45653</v>
      </c>
      <c r="Y442" s="46">
        <f t="shared" ref="Y442:Y535" si="144">X442-Z442</f>
        <v>24905</v>
      </c>
      <c r="Z442" s="46">
        <v>20748</v>
      </c>
      <c r="AA442" s="46">
        <f t="shared" si="128"/>
        <v>36988</v>
      </c>
      <c r="AB442" s="46">
        <f t="shared" si="126"/>
        <v>19593</v>
      </c>
      <c r="AC442" s="46">
        <v>17395</v>
      </c>
      <c r="AD442" s="54"/>
      <c r="AE442" s="21">
        <f t="shared" si="76"/>
        <v>38689.503703703704</v>
      </c>
      <c r="AF442" s="24">
        <f t="shared" si="70"/>
        <v>8.9175950161836415</v>
      </c>
      <c r="AG442" s="24">
        <f t="shared" si="71"/>
        <v>5.9896195338996412</v>
      </c>
      <c r="AH442" s="24">
        <f t="shared" si="72"/>
        <v>8.6118742724097785</v>
      </c>
      <c r="AI442" s="23">
        <f t="shared" si="65"/>
        <v>0.16695551267326214</v>
      </c>
      <c r="AJ442" s="23">
        <f t="shared" si="103"/>
        <v>0.1161187412133665</v>
      </c>
      <c r="AK442" s="23">
        <f t="shared" si="77"/>
        <v>2.468745509412272E-3</v>
      </c>
      <c r="AL442" s="32">
        <f t="shared" si="99"/>
        <v>0.12213777063802239</v>
      </c>
      <c r="AM442" s="43">
        <f t="shared" si="114"/>
        <v>43068.142857142855</v>
      </c>
      <c r="AN442" s="43">
        <f t="shared" si="114"/>
        <v>29790.714285714286</v>
      </c>
      <c r="AO442" s="44">
        <f t="shared" si="86"/>
        <v>1.4456901719135875</v>
      </c>
      <c r="AP442" s="27"/>
      <c r="AQ442" s="53">
        <v>13828102</v>
      </c>
      <c r="AR442" s="53">
        <v>9093965</v>
      </c>
      <c r="AS442" s="61"/>
      <c r="AT442" s="61">
        <f t="shared" si="89"/>
        <v>5.1215192592592593E-2</v>
      </c>
      <c r="AU442" s="61">
        <f t="shared" si="89"/>
        <v>3.3681351851851851E-2</v>
      </c>
      <c r="AV442" s="29">
        <f t="shared" si="90"/>
        <v>82942</v>
      </c>
      <c r="AW442" s="45">
        <f t="shared" si="90"/>
        <v>118028</v>
      </c>
      <c r="AX442" s="29">
        <f t="shared" si="91"/>
        <v>200970</v>
      </c>
      <c r="AY442" s="29">
        <f t="shared" si="92"/>
        <v>44928</v>
      </c>
      <c r="AZ442" s="29">
        <f t="shared" si="92"/>
        <v>41286.285714285717</v>
      </c>
      <c r="BA442" s="29">
        <f t="shared" si="93"/>
        <v>86214.28571428571</v>
      </c>
      <c r="BB442" s="45">
        <v>1503025</v>
      </c>
      <c r="BC442" s="45">
        <v>1369938</v>
      </c>
      <c r="BD442" s="61"/>
      <c r="BE442" s="61">
        <f t="shared" si="140"/>
        <v>1.0233264159524607</v>
      </c>
      <c r="BF442" s="61">
        <f t="shared" si="140"/>
        <v>0.93271485412224153</v>
      </c>
      <c r="BG442" s="45">
        <v>9517264</v>
      </c>
      <c r="BH442" s="45">
        <v>5859097</v>
      </c>
      <c r="BI442" s="61">
        <f t="shared" si="141"/>
        <v>0.54926832528364278</v>
      </c>
      <c r="BJ442" s="61">
        <f t="shared" si="141"/>
        <v>0.33814512205024627</v>
      </c>
      <c r="BK442" s="45">
        <v>2806995</v>
      </c>
      <c r="BL442" s="45">
        <v>1864236</v>
      </c>
      <c r="BM442" s="61">
        <f t="shared" si="142"/>
        <v>0.13023614495127805</v>
      </c>
      <c r="BN442" s="61">
        <f t="shared" si="142"/>
        <v>8.6494956321400918E-2</v>
      </c>
      <c r="BO442" s="29"/>
      <c r="BP442" s="29"/>
      <c r="BQ442" s="29"/>
      <c r="BR442" s="29"/>
      <c r="BT442" s="27"/>
      <c r="BU442" s="27"/>
      <c r="BV442" s="30"/>
      <c r="BW442" s="30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</row>
    <row r="443" spans="1:93" ht="13">
      <c r="A443" s="18">
        <v>44334</v>
      </c>
      <c r="B443" s="19">
        <f t="shared" si="143"/>
        <v>4185</v>
      </c>
      <c r="C443" s="52"/>
      <c r="D443" s="52"/>
      <c r="E443" s="53">
        <v>1748230</v>
      </c>
      <c r="F443" s="21">
        <f t="shared" si="79"/>
        <v>87514</v>
      </c>
      <c r="G443" s="22">
        <f t="shared" si="68"/>
        <v>5.0058630729366276E-2</v>
      </c>
      <c r="H443" s="19">
        <f t="shared" si="88"/>
        <v>5628</v>
      </c>
      <c r="I443" s="53">
        <v>1612239</v>
      </c>
      <c r="J443" s="22">
        <f t="shared" si="69"/>
        <v>0.92221218031952312</v>
      </c>
      <c r="K443" s="22">
        <f t="shared" si="74"/>
        <v>0.97080957851914473</v>
      </c>
      <c r="L443" s="19">
        <f t="shared" si="82"/>
        <v>172</v>
      </c>
      <c r="M443" s="53">
        <v>48477</v>
      </c>
      <c r="N443" s="23">
        <f t="shared" ca="1" si="73"/>
        <v>2.7729188951110553E-2</v>
      </c>
      <c r="O443" s="22">
        <f t="shared" si="75"/>
        <v>2.9190421480855246E-2</v>
      </c>
      <c r="P443" s="45"/>
      <c r="Q443" s="45"/>
      <c r="R443" s="45">
        <v>76827</v>
      </c>
      <c r="S443" s="45">
        <v>15632435</v>
      </c>
      <c r="T443" s="45">
        <v>10489670</v>
      </c>
      <c r="U443" s="19">
        <f t="shared" si="87"/>
        <v>8741440</v>
      </c>
      <c r="V443" s="54"/>
      <c r="W443" s="54"/>
      <c r="X443" s="46">
        <f t="shared" si="127"/>
        <v>79748</v>
      </c>
      <c r="Y443" s="46">
        <f t="shared" si="144"/>
        <v>45416</v>
      </c>
      <c r="Z443" s="46">
        <v>34332</v>
      </c>
      <c r="AA443" s="46">
        <f t="shared" si="128"/>
        <v>43504</v>
      </c>
      <c r="AB443" s="46">
        <f t="shared" si="126"/>
        <v>15179</v>
      </c>
      <c r="AC443" s="46">
        <v>28325</v>
      </c>
      <c r="AD443" s="54"/>
      <c r="AE443" s="21">
        <f t="shared" si="76"/>
        <v>38850.629629629628</v>
      </c>
      <c r="AF443" s="24">
        <f t="shared" si="70"/>
        <v>8.9418640567888659</v>
      </c>
      <c r="AG443" s="24">
        <f t="shared" si="71"/>
        <v>6.0001658820635733</v>
      </c>
      <c r="AH443" s="24">
        <f t="shared" si="72"/>
        <v>10.395221027479092</v>
      </c>
      <c r="AI443" s="23">
        <f t="shared" ref="AI443:AI790" si="145">E443/T443</f>
        <v>0.16666205895895678</v>
      </c>
      <c r="AJ443" s="23">
        <f t="shared" si="103"/>
        <v>9.6198050753953657E-2</v>
      </c>
      <c r="AK443" s="23">
        <f t="shared" si="77"/>
        <v>2.3995940471719479E-3</v>
      </c>
      <c r="AL443" s="32">
        <f t="shared" si="99"/>
        <v>0.11903415817423617</v>
      </c>
      <c r="AM443" s="43">
        <f t="shared" si="114"/>
        <v>43687</v>
      </c>
      <c r="AN443" s="43">
        <f t="shared" si="114"/>
        <v>29564.142857142859</v>
      </c>
      <c r="AO443" s="44">
        <f t="shared" si="86"/>
        <v>1.4777022358165537</v>
      </c>
      <c r="AP443" s="27"/>
      <c r="AQ443" s="53">
        <v>13985952</v>
      </c>
      <c r="AR443" s="53">
        <v>9276187</v>
      </c>
      <c r="AS443" s="61"/>
      <c r="AT443" s="61">
        <f t="shared" si="89"/>
        <v>5.1799822222222222E-2</v>
      </c>
      <c r="AU443" s="61">
        <f t="shared" si="89"/>
        <v>3.4356248148148145E-2</v>
      </c>
      <c r="AV443" s="29">
        <f t="shared" si="90"/>
        <v>157850</v>
      </c>
      <c r="AW443" s="45">
        <f t="shared" si="90"/>
        <v>182222</v>
      </c>
      <c r="AX443" s="29">
        <f t="shared" si="91"/>
        <v>340072</v>
      </c>
      <c r="AY443" s="29">
        <f t="shared" si="92"/>
        <v>48310.714285714283</v>
      </c>
      <c r="AZ443" s="29">
        <f t="shared" si="92"/>
        <v>55379.714285714283</v>
      </c>
      <c r="BA443" s="29">
        <f t="shared" si="93"/>
        <v>103690.42857142857</v>
      </c>
      <c r="BB443" s="45">
        <v>1504324</v>
      </c>
      <c r="BC443" s="45">
        <v>1372017</v>
      </c>
      <c r="BD443" s="61"/>
      <c r="BE443" s="61">
        <f t="shared" si="140"/>
        <v>1.024210833054187</v>
      </c>
      <c r="BF443" s="61">
        <f t="shared" si="140"/>
        <v>0.93413032999174817</v>
      </c>
      <c r="BG443" s="45">
        <v>9639092</v>
      </c>
      <c r="BH443" s="45">
        <v>5997003</v>
      </c>
      <c r="BI443" s="61">
        <f t="shared" si="141"/>
        <v>0.5562993650375736</v>
      </c>
      <c r="BJ443" s="61">
        <f t="shared" si="141"/>
        <v>0.34610406883017863</v>
      </c>
      <c r="BK443" s="45">
        <v>2841581</v>
      </c>
      <c r="BL443" s="45">
        <v>1906473</v>
      </c>
      <c r="BM443" s="61">
        <f t="shared" si="142"/>
        <v>0.13184083156785018</v>
      </c>
      <c r="BN443" s="61">
        <f t="shared" si="142"/>
        <v>8.8454626379347992E-2</v>
      </c>
      <c r="BO443" s="29"/>
      <c r="BP443" s="29"/>
      <c r="BQ443" s="29"/>
      <c r="BR443" s="29"/>
      <c r="BT443" s="27"/>
      <c r="BU443" s="27"/>
      <c r="BV443" s="30"/>
      <c r="BW443" s="30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</row>
    <row r="444" spans="1:93" ht="13">
      <c r="A444" s="18">
        <v>44335</v>
      </c>
      <c r="B444" s="19">
        <f t="shared" si="143"/>
        <v>4871</v>
      </c>
      <c r="C444" s="52"/>
      <c r="D444" s="52"/>
      <c r="E444" s="53">
        <v>1753101</v>
      </c>
      <c r="F444" s="21">
        <f t="shared" si="79"/>
        <v>87829</v>
      </c>
      <c r="G444" s="22">
        <f t="shared" si="68"/>
        <v>5.009922417476232E-2</v>
      </c>
      <c r="H444" s="19">
        <f t="shared" si="88"/>
        <v>4364</v>
      </c>
      <c r="I444" s="53">
        <v>1616603</v>
      </c>
      <c r="J444" s="22">
        <f t="shared" si="69"/>
        <v>0.92213911235005852</v>
      </c>
      <c r="K444" s="22">
        <f t="shared" si="74"/>
        <v>0.97077414380353477</v>
      </c>
      <c r="L444" s="19">
        <f t="shared" si="82"/>
        <v>192</v>
      </c>
      <c r="M444" s="53">
        <v>48669</v>
      </c>
      <c r="N444" s="23">
        <f t="shared" ca="1" si="73"/>
        <v>2.7761663475179124E-2</v>
      </c>
      <c r="O444" s="22">
        <f t="shared" si="75"/>
        <v>2.9225856196465203E-2</v>
      </c>
      <c r="P444" s="45"/>
      <c r="Q444" s="45"/>
      <c r="R444" s="45">
        <v>73807</v>
      </c>
      <c r="S444" s="45">
        <v>15717414</v>
      </c>
      <c r="T444" s="45">
        <v>10542828</v>
      </c>
      <c r="U444" s="19">
        <f t="shared" si="87"/>
        <v>8789727</v>
      </c>
      <c r="V444" s="54"/>
      <c r="W444" s="54"/>
      <c r="X444" s="46">
        <f t="shared" si="127"/>
        <v>84979</v>
      </c>
      <c r="Y444" s="46">
        <f t="shared" si="144"/>
        <v>46744</v>
      </c>
      <c r="Z444" s="46">
        <v>38235</v>
      </c>
      <c r="AA444" s="46">
        <f t="shared" si="128"/>
        <v>53158</v>
      </c>
      <c r="AB444" s="46">
        <f t="shared" si="126"/>
        <v>21539</v>
      </c>
      <c r="AC444" s="46">
        <v>31619</v>
      </c>
      <c r="AD444" s="54"/>
      <c r="AE444" s="21">
        <f t="shared" si="76"/>
        <v>39047.511111111111</v>
      </c>
      <c r="AF444" s="24">
        <f t="shared" si="70"/>
        <v>8.9654925757272395</v>
      </c>
      <c r="AG444" s="24">
        <f t="shared" si="71"/>
        <v>6.0138166597360909</v>
      </c>
      <c r="AH444" s="24">
        <f t="shared" si="72"/>
        <v>10.913159515499897</v>
      </c>
      <c r="AI444" s="23">
        <f t="shared" si="145"/>
        <v>0.16628375232907147</v>
      </c>
      <c r="AJ444" s="23">
        <f t="shared" si="103"/>
        <v>9.1632491816847891E-2</v>
      </c>
      <c r="AK444" s="23">
        <f t="shared" si="77"/>
        <v>2.7862466609084617E-3</v>
      </c>
      <c r="AL444" s="32">
        <f t="shared" si="99"/>
        <v>0.11241855445732321</v>
      </c>
      <c r="AM444" s="43">
        <f t="shared" si="114"/>
        <v>46790</v>
      </c>
      <c r="AN444" s="43">
        <f t="shared" si="114"/>
        <v>31638.142857142859</v>
      </c>
      <c r="AO444" s="44">
        <f t="shared" si="86"/>
        <v>1.4789110793030111</v>
      </c>
      <c r="AP444" s="27"/>
      <c r="AQ444" s="53">
        <v>14197224</v>
      </c>
      <c r="AR444" s="53">
        <v>9428223</v>
      </c>
      <c r="AS444" s="61"/>
      <c r="AT444" s="61">
        <f t="shared" si="89"/>
        <v>5.2582311111111113E-2</v>
      </c>
      <c r="AU444" s="61">
        <f t="shared" si="89"/>
        <v>3.4919344444444445E-2</v>
      </c>
      <c r="AV444" s="29">
        <f t="shared" si="90"/>
        <v>211272</v>
      </c>
      <c r="AW444" s="45">
        <f t="shared" si="90"/>
        <v>152036</v>
      </c>
      <c r="AX444" s="29">
        <f t="shared" si="91"/>
        <v>363308</v>
      </c>
      <c r="AY444" s="29">
        <f t="shared" si="92"/>
        <v>72192.428571428565</v>
      </c>
      <c r="AZ444" s="29">
        <f t="shared" si="92"/>
        <v>72777</v>
      </c>
      <c r="BA444" s="29">
        <f t="shared" si="93"/>
        <v>144969.42857142858</v>
      </c>
      <c r="BB444" s="45">
        <v>1505817</v>
      </c>
      <c r="BC444" s="45">
        <v>1373813</v>
      </c>
      <c r="BD444" s="61"/>
      <c r="BE444" s="61">
        <f t="shared" si="140"/>
        <v>1.0252273340032845</v>
      </c>
      <c r="BF444" s="61">
        <f t="shared" si="140"/>
        <v>0.93535312684679095</v>
      </c>
      <c r="BG444" s="45">
        <v>9800124</v>
      </c>
      <c r="BH444" s="45">
        <v>6109914</v>
      </c>
      <c r="BI444" s="61">
        <f t="shared" si="141"/>
        <v>0.56559297893302463</v>
      </c>
      <c r="BJ444" s="61">
        <f t="shared" si="141"/>
        <v>0.35262048319843631</v>
      </c>
      <c r="BK444" s="45">
        <v>2888392</v>
      </c>
      <c r="BL444" s="45">
        <v>1943802</v>
      </c>
      <c r="BM444" s="61">
        <f t="shared" si="142"/>
        <v>0.13401272150043442</v>
      </c>
      <c r="BN444" s="61">
        <f t="shared" si="142"/>
        <v>9.0186579964903452E-2</v>
      </c>
      <c r="BO444" s="29"/>
      <c r="BP444" s="29"/>
      <c r="BQ444" s="29"/>
      <c r="BR444" s="29"/>
      <c r="BT444" s="27"/>
      <c r="BU444" s="27"/>
      <c r="BV444" s="30"/>
      <c r="BW444" s="30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</row>
    <row r="445" spans="1:93" ht="13">
      <c r="A445" s="18">
        <v>44336</v>
      </c>
      <c r="B445" s="19">
        <f t="shared" si="143"/>
        <v>5797</v>
      </c>
      <c r="C445" s="52"/>
      <c r="D445" s="52"/>
      <c r="E445" s="53">
        <v>1758898</v>
      </c>
      <c r="F445" s="21">
        <f t="shared" si="79"/>
        <v>88439</v>
      </c>
      <c r="G445" s="22">
        <f t="shared" si="68"/>
        <v>5.0280914527164169E-2</v>
      </c>
      <c r="H445" s="19">
        <f t="shared" si="88"/>
        <v>4969</v>
      </c>
      <c r="I445" s="53">
        <v>1621572</v>
      </c>
      <c r="J445" s="22">
        <f t="shared" si="69"/>
        <v>0.92192497802601403</v>
      </c>
      <c r="K445" s="22">
        <f t="shared" si="74"/>
        <v>0.97073439096679415</v>
      </c>
      <c r="L445" s="19">
        <f t="shared" si="82"/>
        <v>218</v>
      </c>
      <c r="M445" s="53">
        <v>48887</v>
      </c>
      <c r="N445" s="23">
        <f t="shared" ca="1" si="73"/>
        <v>2.7794107446821818E-2</v>
      </c>
      <c r="O445" s="22">
        <f t="shared" si="75"/>
        <v>2.9265609033205842E-2</v>
      </c>
      <c r="P445" s="45"/>
      <c r="Q445" s="45"/>
      <c r="R445" s="45">
        <v>75168</v>
      </c>
      <c r="S445" s="45">
        <v>15812849</v>
      </c>
      <c r="T445" s="45">
        <v>10598659</v>
      </c>
      <c r="U445" s="19">
        <f t="shared" si="87"/>
        <v>8839761</v>
      </c>
      <c r="V445" s="54"/>
      <c r="W445" s="54"/>
      <c r="X445" s="46">
        <f t="shared" si="127"/>
        <v>95435</v>
      </c>
      <c r="Y445" s="46">
        <f t="shared" si="144"/>
        <v>55641</v>
      </c>
      <c r="Z445" s="46">
        <v>39794</v>
      </c>
      <c r="AA445" s="46">
        <f t="shared" si="128"/>
        <v>55831</v>
      </c>
      <c r="AB445" s="46">
        <f t="shared" si="126"/>
        <v>22370</v>
      </c>
      <c r="AC445" s="46">
        <v>33461</v>
      </c>
      <c r="AD445" s="54"/>
      <c r="AE445" s="21">
        <f t="shared" si="76"/>
        <v>39254.292592592596</v>
      </c>
      <c r="AF445" s="24">
        <f t="shared" si="70"/>
        <v>8.9902023880861766</v>
      </c>
      <c r="AG445" s="24">
        <f t="shared" si="71"/>
        <v>6.0257382747606743</v>
      </c>
      <c r="AH445" s="24">
        <f t="shared" si="72"/>
        <v>9.6310160427807485</v>
      </c>
      <c r="AI445" s="23">
        <f t="shared" si="145"/>
        <v>0.16595476842872292</v>
      </c>
      <c r="AJ445" s="23">
        <f t="shared" si="103"/>
        <v>0.10383120488617435</v>
      </c>
      <c r="AK445" s="23">
        <f t="shared" si="77"/>
        <v>3.3067119350225684E-3</v>
      </c>
      <c r="AL445" s="32">
        <f t="shared" si="99"/>
        <v>0.10660250014672222</v>
      </c>
      <c r="AM445" s="43">
        <f t="shared" si="114"/>
        <v>55916.428571428572</v>
      </c>
      <c r="AN445" s="43">
        <f t="shared" si="114"/>
        <v>36512.142857142855</v>
      </c>
      <c r="AO445" s="44">
        <f t="shared" si="86"/>
        <v>1.5314474636617956</v>
      </c>
      <c r="AP445" s="27"/>
      <c r="AQ445" s="53">
        <v>14452878</v>
      </c>
      <c r="AR445" s="53">
        <v>9580546</v>
      </c>
      <c r="AS445" s="61"/>
      <c r="AT445" s="61">
        <f t="shared" si="89"/>
        <v>5.3529177777777777E-2</v>
      </c>
      <c r="AU445" s="61">
        <f t="shared" si="89"/>
        <v>3.5483503703703706E-2</v>
      </c>
      <c r="AV445" s="29">
        <f t="shared" si="90"/>
        <v>255654</v>
      </c>
      <c r="AW445" s="45">
        <f t="shared" si="90"/>
        <v>152323</v>
      </c>
      <c r="AX445" s="29">
        <f t="shared" si="91"/>
        <v>407977</v>
      </c>
      <c r="AY445" s="29">
        <f t="shared" si="92"/>
        <v>107946</v>
      </c>
      <c r="AZ445" s="29">
        <f t="shared" si="92"/>
        <v>94371</v>
      </c>
      <c r="BA445" s="29">
        <f t="shared" si="93"/>
        <v>202317</v>
      </c>
      <c r="BB445" s="45">
        <v>1507098</v>
      </c>
      <c r="BC445" s="45">
        <v>1375400</v>
      </c>
      <c r="BD445" s="61"/>
      <c r="BE445" s="61">
        <f t="shared" si="140"/>
        <v>1.0260994959026775</v>
      </c>
      <c r="BF445" s="61">
        <f t="shared" si="140"/>
        <v>0.93643362718585155</v>
      </c>
      <c r="BG445" s="45">
        <v>9996350</v>
      </c>
      <c r="BH445" s="45">
        <v>6224200</v>
      </c>
      <c r="BI445" s="61">
        <f t="shared" si="141"/>
        <v>0.57691773848546624</v>
      </c>
      <c r="BJ445" s="61">
        <f t="shared" si="141"/>
        <v>0.35921625272036684</v>
      </c>
      <c r="BK445" s="45">
        <v>2944133</v>
      </c>
      <c r="BL445" s="45">
        <v>1980252</v>
      </c>
      <c r="BM445" s="61">
        <f t="shared" si="142"/>
        <v>0.13659893663645326</v>
      </c>
      <c r="BN445" s="61">
        <f t="shared" si="142"/>
        <v>9.187775058810517E-2</v>
      </c>
      <c r="BO445" s="29"/>
      <c r="BP445" s="29"/>
      <c r="BQ445" s="29"/>
      <c r="BR445" s="29"/>
      <c r="BT445" s="27"/>
      <c r="BU445" s="27"/>
      <c r="BV445" s="30"/>
      <c r="BW445" s="30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</row>
    <row r="446" spans="1:93" ht="13">
      <c r="A446" s="18">
        <v>44337</v>
      </c>
      <c r="B446" s="19">
        <f t="shared" si="143"/>
        <v>5746</v>
      </c>
      <c r="C446" s="52"/>
      <c r="D446" s="52"/>
      <c r="E446" s="53">
        <v>1764644</v>
      </c>
      <c r="F446" s="21">
        <f t="shared" si="79"/>
        <v>89429</v>
      </c>
      <c r="G446" s="22">
        <f t="shared" si="68"/>
        <v>5.0678210449246419E-2</v>
      </c>
      <c r="H446" s="19">
        <f t="shared" si="88"/>
        <v>4570</v>
      </c>
      <c r="I446" s="53">
        <v>1626142</v>
      </c>
      <c r="J446" s="22">
        <f t="shared" si="69"/>
        <v>0.92151278104818879</v>
      </c>
      <c r="K446" s="22">
        <f t="shared" si="74"/>
        <v>0.970706446635208</v>
      </c>
      <c r="L446" s="19">
        <f t="shared" si="82"/>
        <v>186</v>
      </c>
      <c r="M446" s="53">
        <v>49073</v>
      </c>
      <c r="N446" s="23">
        <f t="shared" ca="1" si="73"/>
        <v>2.7809008502564823E-2</v>
      </c>
      <c r="O446" s="22">
        <f t="shared" si="75"/>
        <v>2.9293553364791981E-2</v>
      </c>
      <c r="P446" s="45"/>
      <c r="Q446" s="45"/>
      <c r="R446" s="45">
        <v>77431</v>
      </c>
      <c r="S446" s="45">
        <v>15904901</v>
      </c>
      <c r="T446" s="45">
        <v>10670344</v>
      </c>
      <c r="U446" s="19">
        <f t="shared" si="87"/>
        <v>8905700</v>
      </c>
      <c r="V446" s="54"/>
      <c r="W446" s="54"/>
      <c r="X446" s="46">
        <f t="shared" si="127"/>
        <v>92052</v>
      </c>
      <c r="Y446" s="46">
        <f t="shared" si="144"/>
        <v>56598</v>
      </c>
      <c r="Z446" s="46">
        <v>35454</v>
      </c>
      <c r="AA446" s="46">
        <f t="shared" si="128"/>
        <v>71685</v>
      </c>
      <c r="AB446" s="46">
        <f t="shared" si="126"/>
        <v>41578</v>
      </c>
      <c r="AC446" s="46">
        <v>30107</v>
      </c>
      <c r="AD446" s="54"/>
      <c r="AE446" s="21">
        <f t="shared" si="76"/>
        <v>39519.792592592596</v>
      </c>
      <c r="AF446" s="24">
        <f t="shared" si="70"/>
        <v>9.0130932924714564</v>
      </c>
      <c r="AG446" s="24">
        <f t="shared" si="71"/>
        <v>6.0467403056933859</v>
      </c>
      <c r="AH446" s="24">
        <f t="shared" si="72"/>
        <v>12.475635224504003</v>
      </c>
      <c r="AI446" s="23">
        <f t="shared" si="145"/>
        <v>0.1653783608101107</v>
      </c>
      <c r="AJ446" s="23">
        <f t="shared" si="103"/>
        <v>8.0156239101625171E-2</v>
      </c>
      <c r="AK446" s="23">
        <f t="shared" si="77"/>
        <v>3.2668182009417258E-3</v>
      </c>
      <c r="AL446" s="32">
        <f t="shared" si="99"/>
        <v>9.7515458122540755E-2</v>
      </c>
      <c r="AM446" s="43">
        <f t="shared" si="114"/>
        <v>66418.142857142855</v>
      </c>
      <c r="AN446" s="43">
        <f t="shared" si="114"/>
        <v>44475</v>
      </c>
      <c r="AO446" s="44">
        <f t="shared" si="86"/>
        <v>1.4933815144944993</v>
      </c>
      <c r="AP446" s="27"/>
      <c r="AQ446" s="53">
        <v>14685236</v>
      </c>
      <c r="AR446" s="53">
        <v>9746522</v>
      </c>
      <c r="AS446" s="61"/>
      <c r="AT446" s="61">
        <f t="shared" si="89"/>
        <v>5.4389762962962961E-2</v>
      </c>
      <c r="AU446" s="61">
        <f t="shared" si="89"/>
        <v>3.6098229629629629E-2</v>
      </c>
      <c r="AV446" s="29">
        <f t="shared" si="90"/>
        <v>232358</v>
      </c>
      <c r="AW446" s="45">
        <f t="shared" si="90"/>
        <v>165976</v>
      </c>
      <c r="AX446" s="29">
        <f t="shared" si="91"/>
        <v>398334</v>
      </c>
      <c r="AY446" s="29">
        <f t="shared" si="92"/>
        <v>140692.42857142858</v>
      </c>
      <c r="AZ446" s="29">
        <f t="shared" si="92"/>
        <v>117792</v>
      </c>
      <c r="BA446" s="29">
        <f t="shared" si="93"/>
        <v>258484.42857142858</v>
      </c>
      <c r="BB446" s="45">
        <v>1508652</v>
      </c>
      <c r="BC446" s="45">
        <v>1377170</v>
      </c>
      <c r="BD446" s="61"/>
      <c r="BE446" s="61">
        <f t="shared" si="140"/>
        <v>1.0271575283707934</v>
      </c>
      <c r="BF446" s="61">
        <f t="shared" si="140"/>
        <v>0.93763872208196819</v>
      </c>
      <c r="BG446" s="45">
        <v>10179623</v>
      </c>
      <c r="BH446" s="45">
        <v>6361674</v>
      </c>
      <c r="BI446" s="61">
        <f t="shared" si="141"/>
        <v>0.5874949436338901</v>
      </c>
      <c r="BJ446" s="61">
        <f t="shared" si="141"/>
        <v>0.36715026755383612</v>
      </c>
      <c r="BK446" s="45">
        <v>2987906</v>
      </c>
      <c r="BL446" s="45">
        <v>2006984</v>
      </c>
      <c r="BM446" s="61">
        <f t="shared" si="142"/>
        <v>0.13862987248527103</v>
      </c>
      <c r="BN446" s="61">
        <f t="shared" si="142"/>
        <v>9.311803517245161E-2</v>
      </c>
      <c r="BO446" s="29"/>
      <c r="BP446" s="29"/>
      <c r="BQ446" s="29"/>
      <c r="BR446" s="29"/>
      <c r="BT446" s="27"/>
      <c r="BU446" s="27"/>
      <c r="BV446" s="30"/>
      <c r="BW446" s="30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</row>
    <row r="447" spans="1:93" ht="13">
      <c r="A447" s="18">
        <v>44338</v>
      </c>
      <c r="B447" s="19">
        <f t="shared" si="143"/>
        <v>5296</v>
      </c>
      <c r="C447" s="52"/>
      <c r="D447" s="52"/>
      <c r="E447" s="53">
        <v>1769940</v>
      </c>
      <c r="F447" s="21">
        <f t="shared" si="79"/>
        <v>91240</v>
      </c>
      <c r="G447" s="22">
        <f t="shared" si="68"/>
        <v>5.1549770048702218E-2</v>
      </c>
      <c r="H447" s="19">
        <f t="shared" si="88"/>
        <v>3353</v>
      </c>
      <c r="I447" s="53">
        <v>1629495</v>
      </c>
      <c r="J447" s="22">
        <f t="shared" si="69"/>
        <v>0.92064985253737419</v>
      </c>
      <c r="K447" s="22">
        <f t="shared" si="74"/>
        <v>0.97068862810508127</v>
      </c>
      <c r="L447" s="19">
        <f t="shared" si="82"/>
        <v>132</v>
      </c>
      <c r="M447" s="53">
        <v>49205</v>
      </c>
      <c r="N447" s="23">
        <f t="shared" ca="1" si="73"/>
        <v>2.7800377413923636E-2</v>
      </c>
      <c r="O447" s="22">
        <f t="shared" si="75"/>
        <v>2.9311371894918687E-2</v>
      </c>
      <c r="P447" s="45"/>
      <c r="Q447" s="45"/>
      <c r="R447" s="45">
        <v>77996</v>
      </c>
      <c r="S447" s="45">
        <v>15986717</v>
      </c>
      <c r="T447" s="45">
        <v>10712109</v>
      </c>
      <c r="U447" s="19">
        <f t="shared" si="87"/>
        <v>8942169</v>
      </c>
      <c r="V447" s="54"/>
      <c r="W447" s="54"/>
      <c r="X447" s="46">
        <f t="shared" si="127"/>
        <v>81816</v>
      </c>
      <c r="Y447" s="46">
        <f t="shared" si="144"/>
        <v>47721</v>
      </c>
      <c r="Z447" s="46">
        <v>34095</v>
      </c>
      <c r="AA447" s="46">
        <f t="shared" si="128"/>
        <v>41765</v>
      </c>
      <c r="AB447" s="46">
        <f t="shared" si="126"/>
        <v>22636</v>
      </c>
      <c r="AC447" s="46">
        <v>19129</v>
      </c>
      <c r="AD447" s="54"/>
      <c r="AE447" s="21">
        <f t="shared" si="76"/>
        <v>39674.477777777778</v>
      </c>
      <c r="AF447" s="24">
        <f t="shared" si="70"/>
        <v>9.0323496841700841</v>
      </c>
      <c r="AG447" s="24">
        <f t="shared" si="71"/>
        <v>6.0522441438692836</v>
      </c>
      <c r="AH447" s="24">
        <f t="shared" si="72"/>
        <v>7.8861404833836861</v>
      </c>
      <c r="AI447" s="23">
        <f t="shared" si="145"/>
        <v>0.16522796771392076</v>
      </c>
      <c r="AJ447" s="23">
        <f t="shared" si="103"/>
        <v>0.12680474081168441</v>
      </c>
      <c r="AK447" s="23">
        <f t="shared" si="77"/>
        <v>3.0011719077615655E-3</v>
      </c>
      <c r="AL447" s="32">
        <f t="shared" si="99"/>
        <v>0.10064403713574391</v>
      </c>
      <c r="AM447" s="43">
        <f t="shared" si="114"/>
        <v>73879.428571428565</v>
      </c>
      <c r="AN447" s="43">
        <f t="shared" si="114"/>
        <v>47224.428571428572</v>
      </c>
      <c r="AO447" s="44">
        <f t="shared" si="86"/>
        <v>1.5644324517274653</v>
      </c>
      <c r="AP447" s="27"/>
      <c r="AQ447" s="53">
        <v>14869827</v>
      </c>
      <c r="AR447" s="53">
        <v>9853451</v>
      </c>
      <c r="AS447" s="61"/>
      <c r="AT447" s="61">
        <f t="shared" si="89"/>
        <v>5.5073433333333331E-2</v>
      </c>
      <c r="AU447" s="61">
        <f t="shared" si="89"/>
        <v>3.6494262962962966E-2</v>
      </c>
      <c r="AV447" s="29">
        <f t="shared" si="90"/>
        <v>184591</v>
      </c>
      <c r="AW447" s="45">
        <f t="shared" si="90"/>
        <v>106929</v>
      </c>
      <c r="AX447" s="29">
        <f t="shared" si="91"/>
        <v>291520</v>
      </c>
      <c r="AY447" s="29">
        <f t="shared" si="92"/>
        <v>163526.14285714287</v>
      </c>
      <c r="AZ447" s="29">
        <f t="shared" si="92"/>
        <v>127625</v>
      </c>
      <c r="BA447" s="29">
        <f t="shared" si="93"/>
        <v>291151.14285714284</v>
      </c>
      <c r="BB447" s="45">
        <v>1509523</v>
      </c>
      <c r="BC447" s="45">
        <v>1378053</v>
      </c>
      <c r="BD447" s="61"/>
      <c r="BE447" s="61">
        <f t="shared" si="140"/>
        <v>1.0277505439948147</v>
      </c>
      <c r="BF447" s="61">
        <f t="shared" si="140"/>
        <v>0.93823990784087841</v>
      </c>
      <c r="BG447" s="45">
        <v>10317952</v>
      </c>
      <c r="BH447" s="45">
        <v>6445395</v>
      </c>
      <c r="BI447" s="61">
        <f t="shared" si="141"/>
        <v>0.59547830294473414</v>
      </c>
      <c r="BJ447" s="61">
        <f t="shared" si="141"/>
        <v>0.37198204415066816</v>
      </c>
      <c r="BK447" s="45">
        <v>3030396</v>
      </c>
      <c r="BL447" s="45">
        <v>2029296</v>
      </c>
      <c r="BM447" s="61">
        <f t="shared" si="142"/>
        <v>0.1406012809840321</v>
      </c>
      <c r="BN447" s="61">
        <f t="shared" si="142"/>
        <v>9.4153245020047682E-2</v>
      </c>
      <c r="BO447" s="29"/>
      <c r="BP447" s="29"/>
      <c r="BQ447" s="29"/>
      <c r="BR447" s="29"/>
      <c r="BT447" s="27"/>
      <c r="BU447" s="27"/>
      <c r="BV447" s="30"/>
      <c r="BW447" s="30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</row>
    <row r="448" spans="1:93" ht="13">
      <c r="A448" s="18">
        <v>44339</v>
      </c>
      <c r="B448" s="19">
        <f t="shared" si="143"/>
        <v>5280</v>
      </c>
      <c r="C448" s="52"/>
      <c r="D448" s="52"/>
      <c r="E448" s="53">
        <v>1775220</v>
      </c>
      <c r="F448" s="21">
        <f t="shared" si="79"/>
        <v>92847</v>
      </c>
      <c r="G448" s="22">
        <f t="shared" si="68"/>
        <v>5.2301686551526005E-2</v>
      </c>
      <c r="H448" s="19">
        <f t="shared" si="88"/>
        <v>3550</v>
      </c>
      <c r="I448" s="53">
        <v>1633045</v>
      </c>
      <c r="J448" s="22">
        <f t="shared" si="69"/>
        <v>0.91991133493313504</v>
      </c>
      <c r="K448" s="22">
        <f t="shared" si="74"/>
        <v>0.97067951042961342</v>
      </c>
      <c r="L448" s="19">
        <f t="shared" si="82"/>
        <v>123</v>
      </c>
      <c r="M448" s="53">
        <v>49328</v>
      </c>
      <c r="N448" s="23">
        <f t="shared" ca="1" si="73"/>
        <v>2.7786978515338946E-2</v>
      </c>
      <c r="O448" s="22">
        <f t="shared" si="75"/>
        <v>2.932048957038659E-2</v>
      </c>
      <c r="P448" s="45"/>
      <c r="Q448" s="45"/>
      <c r="R448" s="45">
        <v>82305</v>
      </c>
      <c r="S448" s="45">
        <v>16059675</v>
      </c>
      <c r="T448" s="45">
        <v>10765788</v>
      </c>
      <c r="U448" s="19">
        <f t="shared" si="87"/>
        <v>8990568</v>
      </c>
      <c r="V448" s="54"/>
      <c r="W448" s="54"/>
      <c r="X448" s="46">
        <f t="shared" si="127"/>
        <v>72958</v>
      </c>
      <c r="Y448" s="46">
        <f t="shared" si="144"/>
        <v>37476</v>
      </c>
      <c r="Z448" s="46">
        <v>35482</v>
      </c>
      <c r="AA448" s="46">
        <f t="shared" si="128"/>
        <v>53679</v>
      </c>
      <c r="AB448" s="46">
        <f t="shared" si="126"/>
        <v>24095</v>
      </c>
      <c r="AC448" s="46">
        <v>29584</v>
      </c>
      <c r="AD448" s="54"/>
      <c r="AE448" s="21">
        <f t="shared" si="76"/>
        <v>39873.288888888892</v>
      </c>
      <c r="AF448" s="24">
        <f t="shared" si="70"/>
        <v>9.0465829587318751</v>
      </c>
      <c r="AG448" s="24">
        <f t="shared" si="71"/>
        <v>6.0644810220705043</v>
      </c>
      <c r="AH448" s="24">
        <f t="shared" si="72"/>
        <v>10.166477272727272</v>
      </c>
      <c r="AI448" s="23">
        <f t="shared" si="145"/>
        <v>0.16489457158175511</v>
      </c>
      <c r="AJ448" s="23">
        <f t="shared" si="103"/>
        <v>9.8362488123847319E-2</v>
      </c>
      <c r="AK448" s="23">
        <f t="shared" si="77"/>
        <v>2.983151971253263E-3</v>
      </c>
      <c r="AL448" s="32">
        <f t="shared" si="99"/>
        <v>9.9464400886122101E-2</v>
      </c>
      <c r="AM448" s="43">
        <f t="shared" si="114"/>
        <v>78948.71428571429</v>
      </c>
      <c r="AN448" s="43">
        <f t="shared" si="114"/>
        <v>50944.285714285717</v>
      </c>
      <c r="AO448" s="44">
        <f t="shared" si="86"/>
        <v>1.5497069627884803</v>
      </c>
      <c r="AP448" s="27"/>
      <c r="AQ448" s="53">
        <v>14909734</v>
      </c>
      <c r="AR448" s="53">
        <v>9881024</v>
      </c>
      <c r="AS448" s="61"/>
      <c r="AT448" s="61">
        <f t="shared" si="89"/>
        <v>5.522123703703704E-2</v>
      </c>
      <c r="AU448" s="61">
        <f t="shared" si="89"/>
        <v>3.6596385185185182E-2</v>
      </c>
      <c r="AV448" s="29">
        <f t="shared" si="90"/>
        <v>39907</v>
      </c>
      <c r="AW448" s="45">
        <f t="shared" si="90"/>
        <v>27573</v>
      </c>
      <c r="AX448" s="29">
        <f t="shared" si="91"/>
        <v>67480</v>
      </c>
      <c r="AY448" s="29">
        <f t="shared" si="92"/>
        <v>166367.71428571429</v>
      </c>
      <c r="AZ448" s="29">
        <f t="shared" si="92"/>
        <v>129298.14285714286</v>
      </c>
      <c r="BA448" s="29">
        <f t="shared" si="93"/>
        <v>295665.85714285716</v>
      </c>
      <c r="BB448" s="45">
        <v>1509602</v>
      </c>
      <c r="BC448" s="45">
        <v>1378175</v>
      </c>
      <c r="BD448" s="61"/>
      <c r="BE448" s="61">
        <f t="shared" si="140"/>
        <v>1.0278043307161668</v>
      </c>
      <c r="BF448" s="61">
        <f t="shared" si="140"/>
        <v>0.93832297087891592</v>
      </c>
      <c r="BG448" s="45">
        <v>10350996</v>
      </c>
      <c r="BH448" s="45">
        <v>6470711</v>
      </c>
      <c r="BI448" s="61">
        <f t="shared" si="141"/>
        <v>0.5973853659977999</v>
      </c>
      <c r="BJ448" s="61">
        <f t="shared" si="141"/>
        <v>0.37344310238367301</v>
      </c>
      <c r="BK448" s="45">
        <v>3035376</v>
      </c>
      <c r="BL448" s="45">
        <v>2031431</v>
      </c>
      <c r="BM448" s="61">
        <f t="shared" si="142"/>
        <v>0.14083233804037076</v>
      </c>
      <c r="BN448" s="61">
        <f t="shared" si="142"/>
        <v>9.4252302613478015E-2</v>
      </c>
      <c r="BO448" s="29"/>
      <c r="BP448" s="29"/>
      <c r="BQ448" s="29"/>
      <c r="BR448" s="29"/>
      <c r="BT448" s="27"/>
      <c r="BU448" s="27"/>
      <c r="BV448" s="30"/>
      <c r="BW448" s="30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</row>
    <row r="449" spans="1:93" ht="13">
      <c r="A449" s="18">
        <v>44340</v>
      </c>
      <c r="B449" s="19">
        <f t="shared" si="143"/>
        <v>5907</v>
      </c>
      <c r="C449" s="52"/>
      <c r="D449" s="52"/>
      <c r="E449" s="53">
        <v>1781127</v>
      </c>
      <c r="F449" s="21">
        <f t="shared" si="79"/>
        <v>93393</v>
      </c>
      <c r="G449" s="22">
        <f t="shared" si="68"/>
        <v>5.2434778654189176E-2</v>
      </c>
      <c r="H449" s="19">
        <f t="shared" si="88"/>
        <v>5234</v>
      </c>
      <c r="I449" s="53">
        <v>1638279</v>
      </c>
      <c r="J449" s="22">
        <f t="shared" si="69"/>
        <v>0.9197990934952982</v>
      </c>
      <c r="K449" s="22">
        <f t="shared" si="74"/>
        <v>0.97069739662766763</v>
      </c>
      <c r="L449" s="19">
        <f t="shared" si="82"/>
        <v>127</v>
      </c>
      <c r="M449" s="53">
        <v>49455</v>
      </c>
      <c r="N449" s="23">
        <f t="shared" ca="1" si="73"/>
        <v>2.7766127850512624E-2</v>
      </c>
      <c r="O449" s="22">
        <f t="shared" si="75"/>
        <v>2.930260337233237E-2</v>
      </c>
      <c r="P449" s="45"/>
      <c r="Q449" s="45"/>
      <c r="R449" s="45">
        <v>90465</v>
      </c>
      <c r="S449" s="45">
        <v>16125144</v>
      </c>
      <c r="T449" s="45">
        <v>10820194</v>
      </c>
      <c r="U449" s="19">
        <f t="shared" si="87"/>
        <v>9039067</v>
      </c>
      <c r="V449" s="54"/>
      <c r="W449" s="54"/>
      <c r="X449" s="46">
        <f t="shared" si="127"/>
        <v>65469</v>
      </c>
      <c r="Y449" s="46">
        <f t="shared" si="144"/>
        <v>34132</v>
      </c>
      <c r="Z449" s="46">
        <v>31337</v>
      </c>
      <c r="AA449" s="46">
        <f t="shared" si="128"/>
        <v>54406</v>
      </c>
      <c r="AB449" s="46">
        <f t="shared" si="126"/>
        <v>28574</v>
      </c>
      <c r="AC449" s="46">
        <v>25832</v>
      </c>
      <c r="AD449" s="54"/>
      <c r="AE449" s="21">
        <f t="shared" si="76"/>
        <v>40074.792592592596</v>
      </c>
      <c r="AF449" s="24">
        <f t="shared" si="70"/>
        <v>9.0533375778369543</v>
      </c>
      <c r="AG449" s="24">
        <f t="shared" si="71"/>
        <v>6.0749143660165723</v>
      </c>
      <c r="AH449" s="24">
        <f t="shared" si="72"/>
        <v>9.2104283054003719</v>
      </c>
      <c r="AI449" s="23">
        <f t="shared" si="145"/>
        <v>0.16461137388109678</v>
      </c>
      <c r="AJ449" s="23">
        <f t="shared" si="103"/>
        <v>0.10857258390618682</v>
      </c>
      <c r="AK449" s="23">
        <f t="shared" si="77"/>
        <v>3.3274749045188764E-3</v>
      </c>
      <c r="AL449" s="32">
        <f t="shared" si="99"/>
        <v>9.9142310201375303E-2</v>
      </c>
      <c r="AM449" s="43">
        <f t="shared" si="114"/>
        <v>81779.571428571435</v>
      </c>
      <c r="AN449" s="43">
        <f t="shared" si="114"/>
        <v>53432.571428571428</v>
      </c>
      <c r="AO449" s="44">
        <f t="shared" si="86"/>
        <v>1.5305191055215119</v>
      </c>
      <c r="AP449" s="27"/>
      <c r="AQ449" s="53">
        <v>14919592</v>
      </c>
      <c r="AR449" s="53">
        <v>9906629</v>
      </c>
      <c r="AS449" s="61"/>
      <c r="AT449" s="61">
        <f t="shared" si="89"/>
        <v>5.5257748148148149E-2</v>
      </c>
      <c r="AU449" s="61">
        <f t="shared" si="89"/>
        <v>3.6691218518518517E-2</v>
      </c>
      <c r="AV449" s="29">
        <f t="shared" si="90"/>
        <v>9858</v>
      </c>
      <c r="AW449" s="45">
        <f t="shared" si="90"/>
        <v>25605</v>
      </c>
      <c r="AX449" s="29">
        <f t="shared" si="91"/>
        <v>35463</v>
      </c>
      <c r="AY449" s="29">
        <f t="shared" si="92"/>
        <v>155927.14285714287</v>
      </c>
      <c r="AZ449" s="29">
        <f t="shared" si="92"/>
        <v>116094.85714285714</v>
      </c>
      <c r="BA449" s="29">
        <f t="shared" si="93"/>
        <v>272022</v>
      </c>
      <c r="BB449" s="45">
        <v>1509688</v>
      </c>
      <c r="BC449" s="45">
        <v>1378328</v>
      </c>
      <c r="BD449" s="61"/>
      <c r="BE449" s="61">
        <f t="shared" si="140"/>
        <v>1.0278628833495373</v>
      </c>
      <c r="BF449" s="61">
        <f t="shared" si="140"/>
        <v>0.93842714009874972</v>
      </c>
      <c r="BG449" s="45">
        <v>10358645</v>
      </c>
      <c r="BH449" s="45">
        <v>6490766</v>
      </c>
      <c r="BI449" s="61">
        <f t="shared" si="141"/>
        <v>0.59782681150357697</v>
      </c>
      <c r="BJ449" s="61">
        <f t="shared" si="141"/>
        <v>0.3746005333705158</v>
      </c>
      <c r="BK449" s="45">
        <v>3037155</v>
      </c>
      <c r="BL449" s="45">
        <v>2036828</v>
      </c>
      <c r="BM449" s="61">
        <f t="shared" si="142"/>
        <v>0.14091487830206284</v>
      </c>
      <c r="BN449" s="61">
        <f t="shared" si="142"/>
        <v>9.4502707218510104E-2</v>
      </c>
      <c r="BO449" s="29"/>
      <c r="BP449" s="29"/>
      <c r="BQ449" s="29"/>
      <c r="BR449" s="29"/>
      <c r="BT449" s="27"/>
      <c r="BU449" s="27"/>
      <c r="BV449" s="30"/>
      <c r="BW449" s="30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</row>
    <row r="450" spans="1:93" ht="13">
      <c r="A450" s="18">
        <v>44341</v>
      </c>
      <c r="B450" s="19">
        <f t="shared" si="143"/>
        <v>5060</v>
      </c>
      <c r="C450" s="52"/>
      <c r="D450" s="52"/>
      <c r="E450" s="53">
        <v>1786187</v>
      </c>
      <c r="F450" s="21">
        <f t="shared" si="79"/>
        <v>94486</v>
      </c>
      <c r="G450" s="22">
        <f t="shared" si="68"/>
        <v>5.2898156799931921E-2</v>
      </c>
      <c r="H450" s="19">
        <f t="shared" si="88"/>
        <v>3795</v>
      </c>
      <c r="I450" s="53">
        <v>1642074</v>
      </c>
      <c r="J450" s="22">
        <f t="shared" si="69"/>
        <v>0.91931807811836053</v>
      </c>
      <c r="K450" s="22">
        <f t="shared" si="74"/>
        <v>0.97066443774638667</v>
      </c>
      <c r="L450" s="19">
        <f t="shared" si="82"/>
        <v>172</v>
      </c>
      <c r="M450" s="53">
        <v>49627</v>
      </c>
      <c r="N450" s="23">
        <f t="shared" ca="1" si="73"/>
        <v>2.778376508170757E-2</v>
      </c>
      <c r="O450" s="22">
        <f t="shared" si="75"/>
        <v>2.9335562253613376E-2</v>
      </c>
      <c r="P450" s="45"/>
      <c r="Q450" s="45"/>
      <c r="R450" s="45">
        <v>92350</v>
      </c>
      <c r="S450" s="45">
        <v>16209568</v>
      </c>
      <c r="T450" s="45">
        <v>10882055</v>
      </c>
      <c r="U450" s="19">
        <f t="shared" si="87"/>
        <v>9095868</v>
      </c>
      <c r="V450" s="54"/>
      <c r="W450" s="54"/>
      <c r="X450" s="46">
        <f t="shared" si="127"/>
        <v>84424</v>
      </c>
      <c r="Y450" s="46">
        <f t="shared" si="144"/>
        <v>48738</v>
      </c>
      <c r="Z450" s="46">
        <v>35686</v>
      </c>
      <c r="AA450" s="46">
        <f t="shared" si="128"/>
        <v>61861</v>
      </c>
      <c r="AB450" s="46">
        <f t="shared" si="126"/>
        <v>31353</v>
      </c>
      <c r="AC450" s="46">
        <v>30508</v>
      </c>
      <c r="AD450" s="54"/>
      <c r="AE450" s="21">
        <f t="shared" si="76"/>
        <v>40303.907407407409</v>
      </c>
      <c r="AF450" s="24">
        <f t="shared" si="70"/>
        <v>9.0749557577118178</v>
      </c>
      <c r="AG450" s="24">
        <f t="shared" si="71"/>
        <v>6.092338036275037</v>
      </c>
      <c r="AH450" s="24">
        <f t="shared" si="72"/>
        <v>12.225494071146246</v>
      </c>
      <c r="AI450" s="23">
        <f t="shared" si="145"/>
        <v>0.16414059660606384</v>
      </c>
      <c r="AJ450" s="23">
        <f t="shared" si="103"/>
        <v>8.1796285220090206E-2</v>
      </c>
      <c r="AK450" s="23">
        <f t="shared" si="77"/>
        <v>2.840897925863793E-3</v>
      </c>
      <c r="AL450" s="32">
        <f t="shared" si="99"/>
        <v>9.6734074951896731E-2</v>
      </c>
      <c r="AM450" s="43">
        <f t="shared" si="114"/>
        <v>82447.571428571435</v>
      </c>
      <c r="AN450" s="43">
        <f t="shared" si="114"/>
        <v>56055</v>
      </c>
      <c r="AO450" s="44">
        <f t="shared" si="86"/>
        <v>1.470833492615671</v>
      </c>
      <c r="AP450" s="27"/>
      <c r="AQ450" s="53">
        <v>15330306</v>
      </c>
      <c r="AR450" s="53">
        <v>10125480</v>
      </c>
      <c r="AS450" s="61"/>
      <c r="AT450" s="61">
        <f t="shared" si="89"/>
        <v>5.6778911111111108E-2</v>
      </c>
      <c r="AU450" s="61">
        <f t="shared" si="89"/>
        <v>3.750177777777778E-2</v>
      </c>
      <c r="AV450" s="29">
        <f t="shared" si="90"/>
        <v>410714</v>
      </c>
      <c r="AW450" s="45">
        <f t="shared" si="90"/>
        <v>218851</v>
      </c>
      <c r="AX450" s="29">
        <f t="shared" si="91"/>
        <v>629565</v>
      </c>
      <c r="AY450" s="29">
        <f t="shared" si="92"/>
        <v>192050.57142857142</v>
      </c>
      <c r="AZ450" s="29">
        <f t="shared" si="92"/>
        <v>121327.57142857143</v>
      </c>
      <c r="BA450" s="29">
        <f t="shared" si="93"/>
        <v>313378.14285714284</v>
      </c>
      <c r="BB450" s="45">
        <v>1511907</v>
      </c>
      <c r="BC450" s="45">
        <v>1380437</v>
      </c>
      <c r="BD450" s="61"/>
      <c r="BE450" s="61">
        <f t="shared" si="140"/>
        <v>1.0293736774594149</v>
      </c>
      <c r="BF450" s="61">
        <f t="shared" si="140"/>
        <v>0.9398630413054786</v>
      </c>
      <c r="BG450" s="45">
        <v>10683409</v>
      </c>
      <c r="BH450" s="45">
        <v>6660547</v>
      </c>
      <c r="BI450" s="61">
        <f t="shared" si="141"/>
        <v>0.61656986395987301</v>
      </c>
      <c r="BJ450" s="61">
        <f t="shared" si="141"/>
        <v>0.38439907689468222</v>
      </c>
      <c r="BK450" s="45">
        <v>3116601</v>
      </c>
      <c r="BL450" s="45">
        <v>2083789</v>
      </c>
      <c r="BM450" s="61">
        <f t="shared" si="142"/>
        <v>0.1446009343056536</v>
      </c>
      <c r="BN450" s="61">
        <f t="shared" si="142"/>
        <v>9.668155670098405E-2</v>
      </c>
      <c r="BO450" s="29"/>
      <c r="BP450" s="29"/>
      <c r="BQ450" s="29"/>
      <c r="BR450" s="29"/>
      <c r="BT450" s="27"/>
      <c r="BU450" s="27"/>
      <c r="BV450" s="30"/>
      <c r="BW450" s="30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</row>
    <row r="451" spans="1:93" ht="13">
      <c r="A451" s="18">
        <v>44342</v>
      </c>
      <c r="B451" s="19">
        <f t="shared" si="143"/>
        <v>5034</v>
      </c>
      <c r="C451" s="52"/>
      <c r="D451" s="52"/>
      <c r="E451" s="53">
        <v>1791221</v>
      </c>
      <c r="F451" s="21">
        <f t="shared" si="79"/>
        <v>96187</v>
      </c>
      <c r="G451" s="22">
        <f t="shared" si="68"/>
        <v>5.3699124786947001E-2</v>
      </c>
      <c r="H451" s="19">
        <f t="shared" si="88"/>
        <v>3189</v>
      </c>
      <c r="I451" s="53">
        <v>1645263</v>
      </c>
      <c r="J451" s="22">
        <f t="shared" si="69"/>
        <v>0.9185148007978915</v>
      </c>
      <c r="K451" s="22">
        <f t="shared" si="74"/>
        <v>0.97063716716006876</v>
      </c>
      <c r="L451" s="19">
        <f t="shared" si="82"/>
        <v>144</v>
      </c>
      <c r="M451" s="53">
        <v>49771</v>
      </c>
      <c r="N451" s="23">
        <f t="shared" ca="1" si="73"/>
        <v>2.7786074415161503E-2</v>
      </c>
      <c r="O451" s="22">
        <f t="shared" si="75"/>
        <v>2.9362832839931234E-2</v>
      </c>
      <c r="P451" s="45"/>
      <c r="Q451" s="45"/>
      <c r="R451" s="45">
        <f>(R450+R452)/2</f>
        <v>95041.5</v>
      </c>
      <c r="S451" s="45">
        <v>16291888</v>
      </c>
      <c r="T451" s="45">
        <v>10938373</v>
      </c>
      <c r="U451" s="19">
        <f t="shared" si="87"/>
        <v>9147152</v>
      </c>
      <c r="V451" s="54"/>
      <c r="W451" s="54"/>
      <c r="X451" s="46">
        <f t="shared" si="127"/>
        <v>82320</v>
      </c>
      <c r="Y451" s="46">
        <f t="shared" si="144"/>
        <v>49814</v>
      </c>
      <c r="Z451" s="46">
        <v>32506</v>
      </c>
      <c r="AA451" s="46">
        <f t="shared" si="128"/>
        <v>56318</v>
      </c>
      <c r="AB451" s="46">
        <f t="shared" si="126"/>
        <v>28517</v>
      </c>
      <c r="AC451" s="46">
        <v>27801</v>
      </c>
      <c r="AD451" s="54"/>
      <c r="AE451" s="21">
        <f t="shared" si="76"/>
        <v>40512.492592592593</v>
      </c>
      <c r="AF451" s="24">
        <f t="shared" si="70"/>
        <v>9.0954092208610771</v>
      </c>
      <c r="AG451" s="24">
        <f t="shared" si="71"/>
        <v>6.1066574141325942</v>
      </c>
      <c r="AH451" s="24">
        <f t="shared" si="72"/>
        <v>11.187524831148192</v>
      </c>
      <c r="AI451" s="23">
        <f t="shared" si="145"/>
        <v>0.16375570663022737</v>
      </c>
      <c r="AJ451" s="23">
        <f t="shared" si="103"/>
        <v>8.9385276465783592E-2</v>
      </c>
      <c r="AK451" s="23">
        <f t="shared" si="77"/>
        <v>2.8182939412278781E-3</v>
      </c>
      <c r="AL451" s="32">
        <f t="shared" si="99"/>
        <v>9.6373358277819218E-2</v>
      </c>
      <c r="AM451" s="43">
        <f t="shared" si="114"/>
        <v>82067.71428571429</v>
      </c>
      <c r="AN451" s="43">
        <f t="shared" si="114"/>
        <v>56506.428571428572</v>
      </c>
      <c r="AO451" s="44">
        <f t="shared" si="86"/>
        <v>1.4523606669279097</v>
      </c>
      <c r="AP451" s="27"/>
      <c r="AQ451" s="53">
        <v>15546158</v>
      </c>
      <c r="AR451" s="53">
        <v>10236019</v>
      </c>
      <c r="AS451" s="61"/>
      <c r="AT451" s="61">
        <f t="shared" si="89"/>
        <v>5.757836296296296E-2</v>
      </c>
      <c r="AU451" s="61">
        <f t="shared" si="89"/>
        <v>3.7911181481481482E-2</v>
      </c>
      <c r="AV451" s="29">
        <f t="shared" si="90"/>
        <v>215852</v>
      </c>
      <c r="AW451" s="45">
        <f t="shared" si="90"/>
        <v>110539</v>
      </c>
      <c r="AX451" s="29">
        <f t="shared" si="91"/>
        <v>326391</v>
      </c>
      <c r="AY451" s="29">
        <f t="shared" si="92"/>
        <v>192704.85714285713</v>
      </c>
      <c r="AZ451" s="29">
        <f t="shared" si="92"/>
        <v>115399.42857142857</v>
      </c>
      <c r="BA451" s="29">
        <f t="shared" si="93"/>
        <v>308104.28571428568</v>
      </c>
      <c r="BB451" s="45">
        <v>1513180</v>
      </c>
      <c r="BC451" s="45">
        <v>1381582</v>
      </c>
      <c r="BD451" s="61"/>
      <c r="BE451" s="61">
        <f t="shared" si="140"/>
        <v>1.0302403926022152</v>
      </c>
      <c r="BF451" s="61">
        <f t="shared" si="140"/>
        <v>0.94064260834279712</v>
      </c>
      <c r="BG451" s="45">
        <v>10856588</v>
      </c>
      <c r="BH451" s="45">
        <v>6754218</v>
      </c>
      <c r="BI451" s="61">
        <f t="shared" si="141"/>
        <v>0.62656451571107963</v>
      </c>
      <c r="BJ451" s="61">
        <f t="shared" si="141"/>
        <v>0.38980509623991044</v>
      </c>
      <c r="BK451" s="45">
        <v>3154384</v>
      </c>
      <c r="BL451" s="45">
        <v>2099512</v>
      </c>
      <c r="BM451" s="61">
        <f t="shared" si="142"/>
        <v>0.14635395212887528</v>
      </c>
      <c r="BN451" s="61">
        <f t="shared" si="142"/>
        <v>9.7411056720424397E-2</v>
      </c>
      <c r="BO451" s="29"/>
      <c r="BP451" s="29"/>
      <c r="BQ451" s="29"/>
      <c r="BR451" s="29"/>
      <c r="BT451" s="27"/>
      <c r="BU451" s="27"/>
      <c r="BV451" s="30"/>
      <c r="BW451" s="30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</row>
    <row r="452" spans="1:93" ht="13">
      <c r="A452" s="18">
        <v>44343</v>
      </c>
      <c r="B452" s="19">
        <f t="shared" si="143"/>
        <v>6278</v>
      </c>
      <c r="C452" s="52"/>
      <c r="D452" s="52"/>
      <c r="E452" s="53">
        <v>1797499</v>
      </c>
      <c r="F452" s="21">
        <f t="shared" si="79"/>
        <v>98405</v>
      </c>
      <c r="G452" s="22">
        <f t="shared" si="68"/>
        <v>5.474551028957457E-2</v>
      </c>
      <c r="H452" s="19">
        <f t="shared" si="88"/>
        <v>3924</v>
      </c>
      <c r="I452" s="53">
        <v>1649187</v>
      </c>
      <c r="J452" s="22">
        <f t="shared" si="69"/>
        <v>0.91748980110698253</v>
      </c>
      <c r="K452" s="22">
        <f t="shared" si="74"/>
        <v>0.97062728724838065</v>
      </c>
      <c r="L452" s="19">
        <f t="shared" si="82"/>
        <v>136</v>
      </c>
      <c r="M452" s="53">
        <v>49907</v>
      </c>
      <c r="N452" s="23">
        <f t="shared" ca="1" si="73"/>
        <v>2.7764688603442896E-2</v>
      </c>
      <c r="O452" s="22">
        <f t="shared" si="75"/>
        <v>2.9372712751619394E-2</v>
      </c>
      <c r="P452" s="45"/>
      <c r="Q452" s="45"/>
      <c r="R452" s="45">
        <v>97733</v>
      </c>
      <c r="S452" s="45">
        <v>16372837</v>
      </c>
      <c r="T452" s="45">
        <v>11000759</v>
      </c>
      <c r="U452" s="19">
        <f t="shared" si="87"/>
        <v>9203260</v>
      </c>
      <c r="V452" s="54"/>
      <c r="W452" s="54"/>
      <c r="X452" s="46">
        <f t="shared" si="127"/>
        <v>80949</v>
      </c>
      <c r="Y452" s="46">
        <f t="shared" si="144"/>
        <v>39585</v>
      </c>
      <c r="Z452" s="46">
        <v>41364</v>
      </c>
      <c r="AA452" s="46">
        <f t="shared" si="128"/>
        <v>62386</v>
      </c>
      <c r="AB452" s="46">
        <f t="shared" si="126"/>
        <v>26740</v>
      </c>
      <c r="AC452" s="46">
        <v>35646</v>
      </c>
      <c r="AD452" s="54"/>
      <c r="AE452" s="21">
        <f t="shared" si="76"/>
        <v>40743.551851851851</v>
      </c>
      <c r="AF452" s="24">
        <f t="shared" si="70"/>
        <v>9.1086765555919644</v>
      </c>
      <c r="AG452" s="24">
        <f t="shared" si="71"/>
        <v>6.1200362281147305</v>
      </c>
      <c r="AH452" s="24">
        <f t="shared" si="72"/>
        <v>9.9372411596049695</v>
      </c>
      <c r="AI452" s="23">
        <f t="shared" si="145"/>
        <v>0.16339772555693657</v>
      </c>
      <c r="AJ452" s="23">
        <f t="shared" si="103"/>
        <v>0.10063155195075818</v>
      </c>
      <c r="AK452" s="23">
        <f t="shared" si="77"/>
        <v>3.5048718164871896E-3</v>
      </c>
      <c r="AL452" s="32">
        <f t="shared" si="99"/>
        <v>9.5998507833872176E-2</v>
      </c>
      <c r="AM452" s="43">
        <f t="shared" si="114"/>
        <v>79998.28571428571</v>
      </c>
      <c r="AN452" s="43">
        <f t="shared" si="114"/>
        <v>57442.857142857145</v>
      </c>
      <c r="AO452" s="44">
        <f t="shared" si="86"/>
        <v>1.3926585426510818</v>
      </c>
      <c r="AP452" s="27"/>
      <c r="AQ452" s="53">
        <v>15851702</v>
      </c>
      <c r="AR452" s="53">
        <v>10428151</v>
      </c>
      <c r="AS452" s="61"/>
      <c r="AT452" s="61">
        <f t="shared" si="89"/>
        <v>5.8710007407407408E-2</v>
      </c>
      <c r="AU452" s="61">
        <f t="shared" ref="AU452:AU655" si="146">AR452/270000000</f>
        <v>3.8622781481481482E-2</v>
      </c>
      <c r="AV452" s="29">
        <f t="shared" si="90"/>
        <v>305544</v>
      </c>
      <c r="AW452" s="45">
        <f t="shared" ref="AW452:AW615" si="147">AR452-AR451</f>
        <v>192132</v>
      </c>
      <c r="AX452" s="29">
        <f t="shared" si="91"/>
        <v>497676</v>
      </c>
      <c r="AY452" s="29">
        <f t="shared" si="92"/>
        <v>199832</v>
      </c>
      <c r="AZ452" s="29">
        <f t="shared" si="92"/>
        <v>121086.42857142857</v>
      </c>
      <c r="BA452" s="29">
        <f t="shared" si="93"/>
        <v>320918.42857142858</v>
      </c>
      <c r="BB452" s="45">
        <v>1514296</v>
      </c>
      <c r="BC452" s="45">
        <v>1383548</v>
      </c>
      <c r="BD452" s="61"/>
      <c r="BE452" s="61">
        <f t="shared" si="140"/>
        <v>1.0310002151468853</v>
      </c>
      <c r="BF452" s="61">
        <f t="shared" si="140"/>
        <v>0.94198114877543293</v>
      </c>
      <c r="BG452" s="45">
        <v>11096646</v>
      </c>
      <c r="BH452" s="45">
        <v>6899324</v>
      </c>
      <c r="BI452" s="61">
        <f t="shared" si="141"/>
        <v>0.64041894442409431</v>
      </c>
      <c r="BJ452" s="61">
        <f t="shared" si="141"/>
        <v>0.39817957546089328</v>
      </c>
      <c r="BK452" s="45">
        <v>3218838</v>
      </c>
      <c r="BL452" s="45">
        <v>2144572</v>
      </c>
      <c r="BM452" s="61">
        <f t="shared" si="142"/>
        <v>0.14934442431948824</v>
      </c>
      <c r="BN452" s="61">
        <f t="shared" si="142"/>
        <v>9.9501705507295979E-2</v>
      </c>
      <c r="BO452" s="29"/>
      <c r="BP452" s="29"/>
      <c r="BQ452" s="29"/>
      <c r="BR452" s="29"/>
      <c r="BT452" s="27"/>
      <c r="BU452" s="27"/>
      <c r="BV452" s="30"/>
      <c r="BW452" s="30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</row>
    <row r="453" spans="1:93" ht="13">
      <c r="A453" s="18">
        <v>44344</v>
      </c>
      <c r="B453" s="19">
        <f t="shared" si="143"/>
        <v>5862</v>
      </c>
      <c r="C453" s="52"/>
      <c r="D453" s="52"/>
      <c r="E453" s="53">
        <v>1803361</v>
      </c>
      <c r="F453" s="21">
        <f t="shared" si="79"/>
        <v>98704</v>
      </c>
      <c r="G453" s="22">
        <f t="shared" si="68"/>
        <v>5.4733356216531241E-2</v>
      </c>
      <c r="H453" s="19">
        <f t="shared" si="88"/>
        <v>5370</v>
      </c>
      <c r="I453" s="53">
        <v>1654557</v>
      </c>
      <c r="J453" s="22">
        <f t="shared" si="69"/>
        <v>0.91748518460807349</v>
      </c>
      <c r="K453" s="22">
        <f t="shared" si="74"/>
        <v>0.9706099232866201</v>
      </c>
      <c r="L453" s="19">
        <f t="shared" si="82"/>
        <v>193</v>
      </c>
      <c r="M453" s="53">
        <v>50100</v>
      </c>
      <c r="N453" s="23">
        <f t="shared" ca="1" si="73"/>
        <v>2.7781459175395276E-2</v>
      </c>
      <c r="O453" s="22">
        <f t="shared" si="75"/>
        <v>2.9390076713379877E-2</v>
      </c>
      <c r="P453" s="45"/>
      <c r="Q453" s="45"/>
      <c r="R453" s="45">
        <v>103383</v>
      </c>
      <c r="S453" s="45">
        <v>16483519</v>
      </c>
      <c r="T453" s="45">
        <v>11073851</v>
      </c>
      <c r="U453" s="19">
        <f t="shared" si="87"/>
        <v>9270490</v>
      </c>
      <c r="V453" s="54"/>
      <c r="W453" s="54"/>
      <c r="X453" s="46">
        <f t="shared" si="127"/>
        <v>110682</v>
      </c>
      <c r="Y453" s="46">
        <f t="shared" si="144"/>
        <v>53372</v>
      </c>
      <c r="Z453" s="46">
        <v>57310</v>
      </c>
      <c r="AA453" s="46">
        <f t="shared" si="128"/>
        <v>73092</v>
      </c>
      <c r="AB453" s="46">
        <f t="shared" si="126"/>
        <v>23840</v>
      </c>
      <c r="AC453" s="46">
        <v>49252</v>
      </c>
      <c r="AD453" s="54"/>
      <c r="AE453" s="21">
        <f t="shared" si="76"/>
        <v>41014.262962962966</v>
      </c>
      <c r="AF453" s="24">
        <f t="shared" si="70"/>
        <v>9.1404433166737</v>
      </c>
      <c r="AG453" s="24">
        <f t="shared" si="71"/>
        <v>6.1406734425331368</v>
      </c>
      <c r="AH453" s="24">
        <f t="shared" si="72"/>
        <v>12.46878198567042</v>
      </c>
      <c r="AI453" s="23">
        <f t="shared" si="145"/>
        <v>0.16284858808376598</v>
      </c>
      <c r="AJ453" s="23">
        <f t="shared" si="103"/>
        <v>8.0200295517977346E-2</v>
      </c>
      <c r="AK453" s="23">
        <f t="shared" si="77"/>
        <v>3.2611979199988427E-3</v>
      </c>
      <c r="AL453" s="32">
        <f t="shared" si="99"/>
        <v>9.595124743808657E-2</v>
      </c>
      <c r="AM453" s="43">
        <f t="shared" si="114"/>
        <v>82659.71428571429</v>
      </c>
      <c r="AN453" s="43">
        <f t="shared" si="114"/>
        <v>57643.857142857145</v>
      </c>
      <c r="AO453" s="44">
        <f t="shared" si="86"/>
        <v>1.433972644836397</v>
      </c>
      <c r="AP453" s="27"/>
      <c r="AQ453" s="53">
        <v>16089473</v>
      </c>
      <c r="AR453" s="53">
        <v>10521440</v>
      </c>
      <c r="AS453" s="61"/>
      <c r="AT453" s="61">
        <f t="shared" ref="AT453:AT670" si="148">AQ453/270000000</f>
        <v>5.959064074074074E-2</v>
      </c>
      <c r="AU453" s="61">
        <f t="shared" si="146"/>
        <v>3.8968296296296299E-2</v>
      </c>
      <c r="AV453" s="29">
        <f t="shared" ref="AV453:AV630" si="149">AQ453-AQ452</f>
        <v>237771</v>
      </c>
      <c r="AW453" s="45">
        <f t="shared" si="147"/>
        <v>93289</v>
      </c>
      <c r="AX453" s="29">
        <f t="shared" si="91"/>
        <v>331060</v>
      </c>
      <c r="AY453" s="29">
        <f t="shared" si="92"/>
        <v>200605.28571428571</v>
      </c>
      <c r="AZ453" s="29">
        <f t="shared" si="92"/>
        <v>110702.57142857143</v>
      </c>
      <c r="BA453" s="29">
        <f t="shared" si="93"/>
        <v>311307.85714285716</v>
      </c>
      <c r="BB453" s="45">
        <v>1516031</v>
      </c>
      <c r="BC453" s="45">
        <v>1384767</v>
      </c>
      <c r="BD453" s="61"/>
      <c r="BE453" s="61">
        <f t="shared" ref="BE453:BF468" si="150">BB453/1468764</f>
        <v>1.0321814804829095</v>
      </c>
      <c r="BF453" s="61">
        <f t="shared" si="150"/>
        <v>0.94281109831123311</v>
      </c>
      <c r="BG453" s="45">
        <v>11291975</v>
      </c>
      <c r="BH453" s="45">
        <v>6961338</v>
      </c>
      <c r="BI453" s="61">
        <f t="shared" ref="BI453:BJ468" si="151">BG453/17327167</f>
        <v>0.65169193555992155</v>
      </c>
      <c r="BJ453" s="61">
        <f t="shared" si="151"/>
        <v>0.40175857946079702</v>
      </c>
      <c r="BK453" s="45">
        <v>3251706</v>
      </c>
      <c r="BL453" s="45">
        <v>2165628</v>
      </c>
      <c r="BM453" s="61">
        <f t="shared" ref="BM453:BN468" si="152">BK453/21553118</f>
        <v>0.15086940089132347</v>
      </c>
      <c r="BN453" s="61">
        <f t="shared" si="152"/>
        <v>0.10047864072381546</v>
      </c>
      <c r="BO453" s="29"/>
      <c r="BP453" s="29"/>
      <c r="BQ453" s="29"/>
      <c r="BR453" s="29"/>
      <c r="BT453" s="27"/>
      <c r="BU453" s="27"/>
      <c r="BV453" s="30"/>
      <c r="BW453" s="30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</row>
    <row r="454" spans="1:93" ht="13">
      <c r="A454" s="18">
        <v>44345</v>
      </c>
      <c r="B454" s="19">
        <f t="shared" si="143"/>
        <v>6565</v>
      </c>
      <c r="C454" s="52"/>
      <c r="D454" s="52"/>
      <c r="E454" s="53">
        <v>1809926</v>
      </c>
      <c r="F454" s="21">
        <f t="shared" si="79"/>
        <v>99690</v>
      </c>
      <c r="G454" s="22">
        <f t="shared" si="68"/>
        <v>5.5079599939445036E-2</v>
      </c>
      <c r="H454" s="19">
        <f t="shared" si="88"/>
        <v>5417</v>
      </c>
      <c r="I454" s="53">
        <v>1659974</v>
      </c>
      <c r="J454" s="22">
        <f t="shared" si="69"/>
        <v>0.91715020393098945</v>
      </c>
      <c r="K454" s="22">
        <f t="shared" si="74"/>
        <v>0.97061107355943854</v>
      </c>
      <c r="L454" s="19">
        <f t="shared" si="82"/>
        <v>162</v>
      </c>
      <c r="M454" s="53">
        <v>50262</v>
      </c>
      <c r="N454" s="23">
        <f t="shared" ca="1" si="73"/>
        <v>2.7770196129565519E-2</v>
      </c>
      <c r="O454" s="22">
        <f t="shared" si="75"/>
        <v>2.938892644056142E-2</v>
      </c>
      <c r="P454" s="45"/>
      <c r="Q454" s="45"/>
      <c r="R454" s="45">
        <v>105085</v>
      </c>
      <c r="S454" s="45">
        <v>16589465</v>
      </c>
      <c r="T454" s="45">
        <v>11145685</v>
      </c>
      <c r="U454" s="19">
        <f t="shared" si="87"/>
        <v>9335759</v>
      </c>
      <c r="V454" s="54"/>
      <c r="W454" s="54"/>
      <c r="X454" s="46">
        <f t="shared" si="127"/>
        <v>105946</v>
      </c>
      <c r="Y454" s="46">
        <f t="shared" si="144"/>
        <v>53554</v>
      </c>
      <c r="Z454" s="46">
        <v>52392</v>
      </c>
      <c r="AA454" s="46">
        <f t="shared" si="128"/>
        <v>71834</v>
      </c>
      <c r="AB454" s="46">
        <f t="shared" si="126"/>
        <v>29580</v>
      </c>
      <c r="AC454" s="46">
        <v>42254</v>
      </c>
      <c r="AD454" s="54"/>
      <c r="AE454" s="21">
        <f t="shared" si="76"/>
        <v>41280.314814814818</v>
      </c>
      <c r="AF454" s="24">
        <f t="shared" si="70"/>
        <v>9.165825011630309</v>
      </c>
      <c r="AG454" s="24">
        <f t="shared" si="71"/>
        <v>6.1580887837403298</v>
      </c>
      <c r="AH454" s="24">
        <f t="shared" si="72"/>
        <v>10.941964965727342</v>
      </c>
      <c r="AI454" s="23">
        <f t="shared" si="145"/>
        <v>0.16238804523903197</v>
      </c>
      <c r="AJ454" s="23">
        <f t="shared" si="103"/>
        <v>9.1391263190132813E-2</v>
      </c>
      <c r="AK454" s="23">
        <f t="shared" si="77"/>
        <v>3.6404247402489018E-3</v>
      </c>
      <c r="AL454" s="32">
        <f t="shared" si="99"/>
        <v>9.2223739321364656E-2</v>
      </c>
      <c r="AM454" s="43">
        <f t="shared" si="114"/>
        <v>86106.857142857145</v>
      </c>
      <c r="AN454" s="43">
        <f t="shared" si="114"/>
        <v>61939.428571428572</v>
      </c>
      <c r="AO454" s="44">
        <f t="shared" si="86"/>
        <v>1.3901784231599534</v>
      </c>
      <c r="AP454" s="27"/>
      <c r="AQ454" s="53">
        <v>16288762</v>
      </c>
      <c r="AR454" s="53">
        <v>10571387</v>
      </c>
      <c r="AS454" s="61"/>
      <c r="AT454" s="61">
        <f t="shared" si="148"/>
        <v>6.0328748148148148E-2</v>
      </c>
      <c r="AU454" s="61">
        <f t="shared" si="146"/>
        <v>3.9153285185185183E-2</v>
      </c>
      <c r="AV454" s="29">
        <f t="shared" si="149"/>
        <v>199289</v>
      </c>
      <c r="AW454" s="45">
        <f t="shared" si="147"/>
        <v>49947</v>
      </c>
      <c r="AX454" s="29">
        <f t="shared" si="91"/>
        <v>249236</v>
      </c>
      <c r="AY454" s="29">
        <f t="shared" si="92"/>
        <v>202705</v>
      </c>
      <c r="AZ454" s="29">
        <f t="shared" si="92"/>
        <v>102562.28571428571</v>
      </c>
      <c r="BA454" s="29">
        <f t="shared" si="93"/>
        <v>305267.28571428568</v>
      </c>
      <c r="BB454" s="45">
        <v>1516876</v>
      </c>
      <c r="BC454" s="45">
        <v>1385402</v>
      </c>
      <c r="BD454" s="61"/>
      <c r="BE454" s="61">
        <f t="shared" si="150"/>
        <v>1.0327567941480047</v>
      </c>
      <c r="BF454" s="61">
        <f t="shared" si="150"/>
        <v>0.9432434346157722</v>
      </c>
      <c r="BG454" s="45">
        <v>11446457</v>
      </c>
      <c r="BH454" s="45">
        <v>7008311</v>
      </c>
      <c r="BI454" s="61">
        <f t="shared" si="151"/>
        <v>0.66060753035969466</v>
      </c>
      <c r="BJ454" s="61">
        <f t="shared" si="151"/>
        <v>0.40446952464877844</v>
      </c>
      <c r="BK454" s="45">
        <v>3293415</v>
      </c>
      <c r="BL454" s="45">
        <v>2176967</v>
      </c>
      <c r="BM454" s="61">
        <f t="shared" si="152"/>
        <v>0.15280457333365874</v>
      </c>
      <c r="BN454" s="61">
        <f t="shared" si="152"/>
        <v>0.10100473629847895</v>
      </c>
      <c r="BO454" s="29"/>
      <c r="BP454" s="29"/>
      <c r="BQ454" s="29"/>
      <c r="BR454" s="29"/>
      <c r="BT454" s="27"/>
      <c r="BU454" s="27"/>
      <c r="BV454" s="30"/>
      <c r="BW454" s="30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</row>
    <row r="455" spans="1:93" ht="13">
      <c r="A455" s="18">
        <v>44346</v>
      </c>
      <c r="B455" s="19">
        <f t="shared" si="143"/>
        <v>6115</v>
      </c>
      <c r="C455" s="52"/>
      <c r="D455" s="52"/>
      <c r="E455" s="53">
        <v>1816041</v>
      </c>
      <c r="F455" s="21">
        <f t="shared" si="79"/>
        <v>101639</v>
      </c>
      <c r="G455" s="22">
        <f t="shared" si="68"/>
        <v>5.5967348754791327E-2</v>
      </c>
      <c r="H455" s="19">
        <f t="shared" si="88"/>
        <v>4024</v>
      </c>
      <c r="I455" s="53">
        <v>1663998</v>
      </c>
      <c r="J455" s="22">
        <f t="shared" si="69"/>
        <v>0.91627777126177212</v>
      </c>
      <c r="K455" s="22">
        <f t="shared" si="74"/>
        <v>0.97059966098966288</v>
      </c>
      <c r="L455" s="19">
        <f t="shared" si="82"/>
        <v>142</v>
      </c>
      <c r="M455" s="53">
        <v>50404</v>
      </c>
      <c r="N455" s="23">
        <f t="shared" ca="1" si="73"/>
        <v>2.7754879983436499E-2</v>
      </c>
      <c r="O455" s="22">
        <f t="shared" si="75"/>
        <v>2.9400339010337131E-2</v>
      </c>
      <c r="P455" s="45"/>
      <c r="Q455" s="45"/>
      <c r="R455" s="45">
        <v>105518</v>
      </c>
      <c r="S455" s="45">
        <v>16660482</v>
      </c>
      <c r="T455" s="45">
        <v>11197817</v>
      </c>
      <c r="U455" s="19">
        <f t="shared" si="87"/>
        <v>9381776</v>
      </c>
      <c r="V455" s="54"/>
      <c r="W455" s="54"/>
      <c r="X455" s="46">
        <f t="shared" si="127"/>
        <v>71017</v>
      </c>
      <c r="Y455" s="46">
        <f t="shared" si="144"/>
        <v>39960</v>
      </c>
      <c r="Z455" s="46">
        <v>31057</v>
      </c>
      <c r="AA455" s="46">
        <f t="shared" si="128"/>
        <v>52132</v>
      </c>
      <c r="AB455" s="46">
        <f t="shared" si="126"/>
        <v>25583</v>
      </c>
      <c r="AC455" s="46">
        <v>26549</v>
      </c>
      <c r="AD455" s="54"/>
      <c r="AE455" s="21">
        <f t="shared" si="76"/>
        <v>41473.396296296298</v>
      </c>
      <c r="AF455" s="24">
        <f t="shared" si="70"/>
        <v>9.1740671053131511</v>
      </c>
      <c r="AG455" s="24">
        <f t="shared" si="71"/>
        <v>6.1660595768487605</v>
      </c>
      <c r="AH455" s="24">
        <f t="shared" si="72"/>
        <v>8.5252657399836469</v>
      </c>
      <c r="AI455" s="23">
        <f t="shared" si="145"/>
        <v>0.16217812811193466</v>
      </c>
      <c r="AJ455" s="23">
        <f t="shared" si="103"/>
        <v>0.117298396378424</v>
      </c>
      <c r="AK455" s="23">
        <f t="shared" si="77"/>
        <v>3.3785911689207184E-3</v>
      </c>
      <c r="AL455" s="32">
        <f t="shared" si="99"/>
        <v>9.4486712697527245E-2</v>
      </c>
      <c r="AM455" s="43">
        <f t="shared" si="114"/>
        <v>85829.571428571435</v>
      </c>
      <c r="AN455" s="43">
        <f t="shared" si="114"/>
        <v>61718.428571428572</v>
      </c>
      <c r="AO455" s="44">
        <f t="shared" si="86"/>
        <v>1.3906635897127277</v>
      </c>
      <c r="AP455" s="27"/>
      <c r="AQ455" s="53">
        <v>16304700</v>
      </c>
      <c r="AR455" s="53">
        <v>10584489</v>
      </c>
      <c r="AS455" s="61"/>
      <c r="AT455" s="61">
        <f t="shared" si="148"/>
        <v>6.0387777777777776E-2</v>
      </c>
      <c r="AU455" s="61">
        <f t="shared" si="146"/>
        <v>3.9201811111111109E-2</v>
      </c>
      <c r="AV455" s="29">
        <f t="shared" si="149"/>
        <v>15938</v>
      </c>
      <c r="AW455" s="45">
        <f t="shared" si="147"/>
        <v>13102</v>
      </c>
      <c r="AX455" s="29">
        <f t="shared" si="91"/>
        <v>29040</v>
      </c>
      <c r="AY455" s="29">
        <f t="shared" si="92"/>
        <v>199280.85714285713</v>
      </c>
      <c r="AZ455" s="29">
        <f t="shared" si="92"/>
        <v>100495</v>
      </c>
      <c r="BA455" s="29">
        <f t="shared" si="93"/>
        <v>299775.85714285716</v>
      </c>
      <c r="BB455" s="45">
        <v>1516911</v>
      </c>
      <c r="BC455" s="45">
        <v>1385433</v>
      </c>
      <c r="BD455" s="61"/>
      <c r="BE455" s="61">
        <f t="shared" si="150"/>
        <v>1.0327806237080974</v>
      </c>
      <c r="BF455" s="61">
        <f t="shared" si="150"/>
        <v>0.94326454079756861</v>
      </c>
      <c r="BG455" s="45">
        <v>11460859</v>
      </c>
      <c r="BH455" s="45">
        <v>7020718</v>
      </c>
      <c r="BI455" s="61">
        <f t="shared" si="151"/>
        <v>0.66143871066747384</v>
      </c>
      <c r="BJ455" s="61">
        <f t="shared" si="151"/>
        <v>0.40518556784268311</v>
      </c>
      <c r="BK455" s="45">
        <v>3294841</v>
      </c>
      <c r="BL455" s="45">
        <v>2177631</v>
      </c>
      <c r="BM455" s="61">
        <f t="shared" si="152"/>
        <v>0.15287073545461033</v>
      </c>
      <c r="BN455" s="61">
        <f t="shared" si="152"/>
        <v>0.10103554390599077</v>
      </c>
      <c r="BO455" s="29"/>
      <c r="BP455" s="29"/>
      <c r="BQ455" s="29"/>
      <c r="BR455" s="29"/>
      <c r="BT455" s="27"/>
      <c r="BU455" s="27"/>
      <c r="BV455" s="30"/>
      <c r="BW455" s="30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</row>
    <row r="456" spans="1:93" ht="13">
      <c r="A456" s="18">
        <v>44347</v>
      </c>
      <c r="B456" s="19">
        <f t="shared" si="143"/>
        <v>5662</v>
      </c>
      <c r="C456" s="52"/>
      <c r="D456" s="52"/>
      <c r="E456" s="53">
        <v>1821703</v>
      </c>
      <c r="F456" s="21">
        <f t="shared" si="79"/>
        <v>102006</v>
      </c>
      <c r="G456" s="22">
        <f t="shared" si="68"/>
        <v>5.5994857559108151E-2</v>
      </c>
      <c r="H456" s="19">
        <f t="shared" si="88"/>
        <v>5121</v>
      </c>
      <c r="I456" s="53">
        <v>1669119</v>
      </c>
      <c r="J456" s="22">
        <f t="shared" si="69"/>
        <v>0.91624101184441153</v>
      </c>
      <c r="K456" s="22">
        <f t="shared" si="74"/>
        <v>0.97058900492354172</v>
      </c>
      <c r="L456" s="19">
        <f t="shared" si="82"/>
        <v>174</v>
      </c>
      <c r="M456" s="53">
        <v>50578</v>
      </c>
      <c r="N456" s="23">
        <f t="shared" ca="1" si="73"/>
        <v>2.7764130596480325E-2</v>
      </c>
      <c r="O456" s="22">
        <f t="shared" si="75"/>
        <v>2.9410995076458238E-2</v>
      </c>
      <c r="P456" s="45"/>
      <c r="Q456" s="45"/>
      <c r="R456" s="45">
        <v>56125</v>
      </c>
      <c r="S456" s="45">
        <v>16728343</v>
      </c>
      <c r="T456" s="45">
        <v>11251308</v>
      </c>
      <c r="U456" s="19">
        <f t="shared" si="87"/>
        <v>9429605</v>
      </c>
      <c r="V456" s="54"/>
      <c r="W456" s="54"/>
      <c r="X456" s="46">
        <f t="shared" si="127"/>
        <v>67861</v>
      </c>
      <c r="Y456" s="46">
        <f t="shared" si="144"/>
        <v>32857</v>
      </c>
      <c r="Z456" s="46">
        <v>35004</v>
      </c>
      <c r="AA456" s="46">
        <f t="shared" si="128"/>
        <v>53491</v>
      </c>
      <c r="AB456" s="46">
        <f t="shared" si="126"/>
        <v>23640</v>
      </c>
      <c r="AC456" s="46">
        <v>29851</v>
      </c>
      <c r="AD456" s="54"/>
      <c r="AE456" s="21">
        <f t="shared" si="76"/>
        <v>41671.511111111111</v>
      </c>
      <c r="AF456" s="24">
        <f t="shared" si="70"/>
        <v>9.1828047711399723</v>
      </c>
      <c r="AG456" s="24">
        <f t="shared" si="71"/>
        <v>6.1762581496544717</v>
      </c>
      <c r="AH456" s="24">
        <f t="shared" si="72"/>
        <v>9.4473684210526319</v>
      </c>
      <c r="AI456" s="23">
        <f t="shared" si="145"/>
        <v>0.16191033078109673</v>
      </c>
      <c r="AJ456" s="23">
        <f t="shared" si="103"/>
        <v>0.10584958217270195</v>
      </c>
      <c r="AK456" s="23">
        <f t="shared" si="77"/>
        <v>3.1177710194868948E-3</v>
      </c>
      <c r="AL456" s="32">
        <f t="shared" si="99"/>
        <v>9.4118956934824666E-2</v>
      </c>
      <c r="AM456" s="43">
        <f t="shared" si="114"/>
        <v>86171.28571428571</v>
      </c>
      <c r="AN456" s="43">
        <f t="shared" si="114"/>
        <v>61587.714285714283</v>
      </c>
      <c r="AO456" s="44">
        <f t="shared" si="86"/>
        <v>1.3991635623060259</v>
      </c>
      <c r="AP456" s="27"/>
      <c r="AQ456" s="53">
        <v>16558536</v>
      </c>
      <c r="AR456" s="53">
        <v>10697852</v>
      </c>
      <c r="AS456" s="61"/>
      <c r="AT456" s="61">
        <f t="shared" si="148"/>
        <v>6.1327911111111112E-2</v>
      </c>
      <c r="AU456" s="61">
        <f t="shared" si="146"/>
        <v>3.9621674074074076E-2</v>
      </c>
      <c r="AV456" s="29">
        <f t="shared" si="149"/>
        <v>253836</v>
      </c>
      <c r="AW456" s="45">
        <f t="shared" si="147"/>
        <v>113363</v>
      </c>
      <c r="AX456" s="29">
        <f t="shared" si="91"/>
        <v>367199</v>
      </c>
      <c r="AY456" s="29">
        <f t="shared" si="92"/>
        <v>234134.85714285713</v>
      </c>
      <c r="AZ456" s="29">
        <f t="shared" si="92"/>
        <v>113031.85714285714</v>
      </c>
      <c r="BA456" s="29">
        <f t="shared" si="93"/>
        <v>347166.71428571426</v>
      </c>
      <c r="BB456" s="45">
        <v>1518202</v>
      </c>
      <c r="BC456" s="45">
        <v>1386778</v>
      </c>
      <c r="BD456" s="61"/>
      <c r="BE456" s="61">
        <f t="shared" si="150"/>
        <v>1.0336595940532312</v>
      </c>
      <c r="BF456" s="61">
        <f t="shared" si="150"/>
        <v>0.94418027674970251</v>
      </c>
      <c r="BG456" s="45">
        <v>11663306</v>
      </c>
      <c r="BH456" s="45">
        <v>7111644</v>
      </c>
      <c r="BI456" s="61">
        <f t="shared" si="151"/>
        <v>0.67312250179155075</v>
      </c>
      <c r="BJ456" s="61">
        <f t="shared" si="151"/>
        <v>0.41043316544476083</v>
      </c>
      <c r="BK456" s="45">
        <v>3340338</v>
      </c>
      <c r="BL456" s="45">
        <v>2198723</v>
      </c>
      <c r="BM456" s="61">
        <f t="shared" si="152"/>
        <v>0.15498165973016062</v>
      </c>
      <c r="BN456" s="61">
        <f t="shared" si="152"/>
        <v>0.10201414941448379</v>
      </c>
      <c r="BO456" s="29"/>
      <c r="BP456" s="29"/>
      <c r="BQ456" s="29"/>
      <c r="BR456" s="29"/>
      <c r="BT456" s="27"/>
      <c r="BU456" s="27"/>
      <c r="BV456" s="30"/>
      <c r="BW456" s="30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</row>
    <row r="457" spans="1:93" ht="13">
      <c r="A457" s="18">
        <v>44348</v>
      </c>
      <c r="B457" s="19">
        <f t="shared" si="143"/>
        <v>4824</v>
      </c>
      <c r="C457" s="52"/>
      <c r="D457" s="52"/>
      <c r="E457" s="53">
        <v>1826527</v>
      </c>
      <c r="F457" s="21">
        <f t="shared" si="79"/>
        <v>101325</v>
      </c>
      <c r="G457" s="22">
        <f t="shared" si="68"/>
        <v>5.5474132054987413E-2</v>
      </c>
      <c r="H457" s="19">
        <f t="shared" si="88"/>
        <v>5360</v>
      </c>
      <c r="I457" s="53">
        <v>1674479</v>
      </c>
      <c r="J457" s="22">
        <f t="shared" si="69"/>
        <v>0.91675567894698518</v>
      </c>
      <c r="K457" s="22">
        <f t="shared" si="74"/>
        <v>0.97059880524135722</v>
      </c>
      <c r="L457" s="19">
        <f t="shared" si="82"/>
        <v>145</v>
      </c>
      <c r="M457" s="53">
        <v>50723</v>
      </c>
      <c r="N457" s="23">
        <f t="shared" ca="1" si="73"/>
        <v>2.7770188998027405E-2</v>
      </c>
      <c r="O457" s="22">
        <f t="shared" si="75"/>
        <v>2.9401194758642755E-2</v>
      </c>
      <c r="P457" s="45"/>
      <c r="Q457" s="45"/>
      <c r="R457" s="45">
        <v>61108</v>
      </c>
      <c r="S457" s="45">
        <v>16804288</v>
      </c>
      <c r="T457" s="45">
        <v>11302908</v>
      </c>
      <c r="U457" s="19">
        <f t="shared" si="87"/>
        <v>9476381</v>
      </c>
      <c r="V457" s="54"/>
      <c r="W457" s="54"/>
      <c r="X457" s="46">
        <f t="shared" si="127"/>
        <v>75945</v>
      </c>
      <c r="Y457" s="46">
        <f t="shared" si="144"/>
        <v>39592</v>
      </c>
      <c r="Z457" s="46">
        <v>36353</v>
      </c>
      <c r="AA457" s="46">
        <f t="shared" si="128"/>
        <v>51600</v>
      </c>
      <c r="AB457" s="46">
        <f t="shared" si="126"/>
        <v>20953</v>
      </c>
      <c r="AC457" s="46">
        <v>30647</v>
      </c>
      <c r="AD457" s="54"/>
      <c r="AE457" s="21">
        <f t="shared" si="76"/>
        <v>41862.62222222222</v>
      </c>
      <c r="AF457" s="24">
        <f t="shared" si="70"/>
        <v>9.2001311779130557</v>
      </c>
      <c r="AG457" s="24">
        <f t="shared" si="71"/>
        <v>6.188196506265716</v>
      </c>
      <c r="AH457" s="24">
        <f t="shared" si="72"/>
        <v>10.696517412935323</v>
      </c>
      <c r="AI457" s="23">
        <f t="shared" si="145"/>
        <v>0.16159797107080762</v>
      </c>
      <c r="AJ457" s="23">
        <f t="shared" si="103"/>
        <v>9.3488372093023256E-2</v>
      </c>
      <c r="AK457" s="23">
        <f t="shared" si="77"/>
        <v>2.6480716121124025E-3</v>
      </c>
      <c r="AL457" s="32">
        <f t="shared" si="99"/>
        <v>9.5852946278154133E-2</v>
      </c>
      <c r="AM457" s="43">
        <f t="shared" si="114"/>
        <v>84960</v>
      </c>
      <c r="AN457" s="43">
        <f t="shared" si="114"/>
        <v>60121.857142857145</v>
      </c>
      <c r="AO457" s="44">
        <f t="shared" si="86"/>
        <v>1.4131300002613738</v>
      </c>
      <c r="AP457" s="27"/>
      <c r="AQ457" s="53">
        <v>16605261</v>
      </c>
      <c r="AR457" s="53">
        <v>10721078</v>
      </c>
      <c r="AS457" s="61"/>
      <c r="AT457" s="61">
        <f t="shared" si="148"/>
        <v>6.1500966666666664E-2</v>
      </c>
      <c r="AU457" s="61">
        <f t="shared" si="146"/>
        <v>3.9707696296296294E-2</v>
      </c>
      <c r="AV457" s="29">
        <f t="shared" si="149"/>
        <v>46725</v>
      </c>
      <c r="AW457" s="45">
        <f t="shared" si="147"/>
        <v>23226</v>
      </c>
      <c r="AX457" s="29">
        <f t="shared" si="91"/>
        <v>69951</v>
      </c>
      <c r="AY457" s="29">
        <f t="shared" si="92"/>
        <v>182136.42857142858</v>
      </c>
      <c r="AZ457" s="29">
        <f t="shared" si="92"/>
        <v>85085.428571428565</v>
      </c>
      <c r="BA457" s="29">
        <f t="shared" si="93"/>
        <v>267221.85714285716</v>
      </c>
      <c r="BB457" s="45">
        <v>1518383</v>
      </c>
      <c r="BC457" s="45">
        <v>1386931</v>
      </c>
      <c r="BD457" s="61"/>
      <c r="BE457" s="61">
        <f t="shared" si="150"/>
        <v>1.0337828269211391</v>
      </c>
      <c r="BF457" s="61">
        <f t="shared" si="150"/>
        <v>0.94428444596953631</v>
      </c>
      <c r="BG457" s="45">
        <v>11704499</v>
      </c>
      <c r="BH457" s="45">
        <v>7132916</v>
      </c>
      <c r="BI457" s="61">
        <f t="shared" si="151"/>
        <v>0.67549986676991114</v>
      </c>
      <c r="BJ457" s="61">
        <f t="shared" si="151"/>
        <v>0.41166083295670897</v>
      </c>
      <c r="BK457" s="45">
        <v>3345008</v>
      </c>
      <c r="BL457" s="45">
        <v>2200524</v>
      </c>
      <c r="BM457" s="61">
        <f t="shared" si="152"/>
        <v>0.1551983337167272</v>
      </c>
      <c r="BN457" s="61">
        <f t="shared" si="152"/>
        <v>0.10209771041015968</v>
      </c>
      <c r="BO457" s="29"/>
      <c r="BP457" s="29"/>
      <c r="BQ457" s="29"/>
      <c r="BR457" s="29"/>
      <c r="BT457" s="27"/>
      <c r="BU457" s="27"/>
      <c r="BV457" s="30"/>
      <c r="BW457" s="30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</row>
    <row r="458" spans="1:93" ht="13">
      <c r="A458" s="18">
        <v>44349</v>
      </c>
      <c r="B458" s="19">
        <f t="shared" si="143"/>
        <v>5246</v>
      </c>
      <c r="C458" s="52"/>
      <c r="D458" s="52"/>
      <c r="E458" s="53">
        <v>1831773</v>
      </c>
      <c r="F458" s="21">
        <f t="shared" si="79"/>
        <v>100364</v>
      </c>
      <c r="G458" s="22">
        <f t="shared" si="68"/>
        <v>5.4790631808635679E-2</v>
      </c>
      <c r="H458" s="19">
        <f t="shared" si="88"/>
        <v>6022</v>
      </c>
      <c r="I458" s="53">
        <v>1680501</v>
      </c>
      <c r="J458" s="22">
        <f t="shared" si="69"/>
        <v>0.91741771496795732</v>
      </c>
      <c r="K458" s="22">
        <f t="shared" si="74"/>
        <v>0.97059735741237341</v>
      </c>
      <c r="L458" s="19">
        <f t="shared" si="82"/>
        <v>185</v>
      </c>
      <c r="M458" s="53">
        <v>50908</v>
      </c>
      <c r="N458" s="23">
        <f t="shared" ca="1" si="73"/>
        <v>2.7791653223407049E-2</v>
      </c>
      <c r="O458" s="22">
        <f t="shared" si="75"/>
        <v>2.940264258762661E-2</v>
      </c>
      <c r="P458" s="45"/>
      <c r="Q458" s="45"/>
      <c r="R458" s="45">
        <v>63643</v>
      </c>
      <c r="S458" s="45">
        <v>16869118</v>
      </c>
      <c r="T458" s="45">
        <v>11352639</v>
      </c>
      <c r="U458" s="19">
        <f t="shared" si="87"/>
        <v>9520866</v>
      </c>
      <c r="V458" s="54"/>
      <c r="W458" s="54"/>
      <c r="X458" s="46">
        <f t="shared" si="127"/>
        <v>64830</v>
      </c>
      <c r="Y458" s="46">
        <f t="shared" si="144"/>
        <v>29718</v>
      </c>
      <c r="Z458" s="46">
        <v>35112</v>
      </c>
      <c r="AA458" s="46">
        <f t="shared" si="128"/>
        <v>49731</v>
      </c>
      <c r="AB458" s="46">
        <f t="shared" si="126"/>
        <v>20358</v>
      </c>
      <c r="AC458" s="46">
        <v>29373</v>
      </c>
      <c r="AD458" s="54"/>
      <c r="AE458" s="21">
        <f t="shared" si="76"/>
        <v>42046.811111111114</v>
      </c>
      <c r="AF458" s="24">
        <f t="shared" si="70"/>
        <v>9.2091749359773285</v>
      </c>
      <c r="AG458" s="24">
        <f t="shared" si="71"/>
        <v>6.1976232862914786</v>
      </c>
      <c r="AH458" s="24">
        <f t="shared" si="72"/>
        <v>9.4797941288600835</v>
      </c>
      <c r="AI458" s="23">
        <f t="shared" si="145"/>
        <v>0.16135217547215233</v>
      </c>
      <c r="AJ458" s="23">
        <f t="shared" si="103"/>
        <v>0.10548752287305704</v>
      </c>
      <c r="AK458" s="23">
        <f t="shared" si="77"/>
        <v>2.8721174118970043E-3</v>
      </c>
      <c r="AL458" s="32">
        <f t="shared" si="99"/>
        <v>9.7888796087537963E-2</v>
      </c>
      <c r="AM458" s="43">
        <f t="shared" si="114"/>
        <v>82461.428571428565</v>
      </c>
      <c r="AN458" s="43">
        <f t="shared" si="114"/>
        <v>59180.857142857145</v>
      </c>
      <c r="AO458" s="44">
        <f t="shared" si="86"/>
        <v>1.3933800987771141</v>
      </c>
      <c r="AP458" s="27"/>
      <c r="AQ458" s="53">
        <v>16850189</v>
      </c>
      <c r="AR458" s="53">
        <v>10877109</v>
      </c>
      <c r="AS458" s="61"/>
      <c r="AT458" s="61">
        <f t="shared" si="148"/>
        <v>6.2408107407407411E-2</v>
      </c>
      <c r="AU458" s="61">
        <f t="shared" si="146"/>
        <v>4.028558888888889E-2</v>
      </c>
      <c r="AV458" s="29">
        <f t="shared" si="149"/>
        <v>244928</v>
      </c>
      <c r="AW458" s="45">
        <f t="shared" si="147"/>
        <v>156031</v>
      </c>
      <c r="AX458" s="29">
        <f t="shared" si="91"/>
        <v>400959</v>
      </c>
      <c r="AY458" s="29">
        <f t="shared" si="92"/>
        <v>186290.14285714287</v>
      </c>
      <c r="AZ458" s="29">
        <f t="shared" ref="AZ458:AZ655" si="153">AVERAGE(AW452:AW458)</f>
        <v>91584.28571428571</v>
      </c>
      <c r="BA458" s="29">
        <f t="shared" si="93"/>
        <v>277874.42857142858</v>
      </c>
      <c r="BB458" s="45">
        <v>1519593</v>
      </c>
      <c r="BC458" s="45">
        <v>1388681</v>
      </c>
      <c r="BD458" s="61"/>
      <c r="BE458" s="61">
        <f t="shared" si="150"/>
        <v>1.0346066488557726</v>
      </c>
      <c r="BF458" s="61">
        <f t="shared" si="150"/>
        <v>0.94547592397417146</v>
      </c>
      <c r="BG458" s="45">
        <v>11899323</v>
      </c>
      <c r="BH458" s="45">
        <v>7255044</v>
      </c>
      <c r="BI458" s="61">
        <f t="shared" si="151"/>
        <v>0.68674371292202585</v>
      </c>
      <c r="BJ458" s="61">
        <f t="shared" si="151"/>
        <v>0.41870918656235034</v>
      </c>
      <c r="BK458" s="45">
        <v>3390271</v>
      </c>
      <c r="BL458" s="45">
        <v>2232677</v>
      </c>
      <c r="BM458" s="61">
        <f t="shared" si="152"/>
        <v>0.15729840109444954</v>
      </c>
      <c r="BN458" s="61">
        <f t="shared" si="152"/>
        <v>0.10358951312752057</v>
      </c>
      <c r="BO458" s="29"/>
      <c r="BP458" s="29"/>
      <c r="BQ458" s="29"/>
      <c r="BR458" s="29"/>
      <c r="BT458" s="27"/>
      <c r="BU458" s="27"/>
      <c r="BV458" s="30"/>
      <c r="BW458" s="30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</row>
    <row r="459" spans="1:93" ht="13">
      <c r="A459" s="18">
        <v>44350</v>
      </c>
      <c r="B459" s="19">
        <f t="shared" si="143"/>
        <v>5353</v>
      </c>
      <c r="C459" s="52"/>
      <c r="D459" s="52"/>
      <c r="E459" s="53">
        <v>1837126</v>
      </c>
      <c r="F459" s="21">
        <f t="shared" si="79"/>
        <v>94438</v>
      </c>
      <c r="G459" s="22">
        <f t="shared" si="68"/>
        <v>5.1405292832391467E-2</v>
      </c>
      <c r="H459" s="19">
        <f t="shared" si="88"/>
        <v>11092</v>
      </c>
      <c r="I459" s="53">
        <v>1691593</v>
      </c>
      <c r="J459" s="22">
        <f t="shared" si="69"/>
        <v>0.9207822435695755</v>
      </c>
      <c r="K459" s="22">
        <f t="shared" si="74"/>
        <v>0.9706803512734351</v>
      </c>
      <c r="L459" s="19">
        <f t="shared" si="82"/>
        <v>187</v>
      </c>
      <c r="M459" s="53">
        <v>51095</v>
      </c>
      <c r="N459" s="23">
        <f t="shared" ca="1" si="73"/>
        <v>2.7812463598033015E-2</v>
      </c>
      <c r="O459" s="22">
        <f t="shared" si="75"/>
        <v>2.931964872656494E-2</v>
      </c>
      <c r="P459" s="45"/>
      <c r="Q459" s="45"/>
      <c r="R459" s="45">
        <v>70185</v>
      </c>
      <c r="S459" s="45">
        <v>16964318</v>
      </c>
      <c r="T459" s="45">
        <v>11411006</v>
      </c>
      <c r="U459" s="19">
        <f t="shared" si="87"/>
        <v>9573880</v>
      </c>
      <c r="V459" s="54"/>
      <c r="W459" s="54"/>
      <c r="X459" s="46">
        <f t="shared" si="127"/>
        <v>95200</v>
      </c>
      <c r="Y459" s="46">
        <f t="shared" si="144"/>
        <v>60088</v>
      </c>
      <c r="Z459" s="46">
        <v>35112</v>
      </c>
      <c r="AA459" s="46">
        <f t="shared" si="128"/>
        <v>58367</v>
      </c>
      <c r="AB459" s="46">
        <f t="shared" si="126"/>
        <v>20562</v>
      </c>
      <c r="AC459" s="46">
        <v>37805</v>
      </c>
      <c r="AD459" s="54"/>
      <c r="AE459" s="21">
        <f t="shared" si="76"/>
        <v>42262.985185185185</v>
      </c>
      <c r="AF459" s="24">
        <f t="shared" si="70"/>
        <v>9.2341614021030676</v>
      </c>
      <c r="AG459" s="24">
        <f t="shared" si="71"/>
        <v>6.2113355316946146</v>
      </c>
      <c r="AH459" s="24">
        <f t="shared" si="72"/>
        <v>10.903605454885112</v>
      </c>
      <c r="AI459" s="23">
        <f t="shared" si="145"/>
        <v>0.16099597178373229</v>
      </c>
      <c r="AJ459" s="23">
        <f t="shared" si="103"/>
        <v>9.1712782908150159E-2</v>
      </c>
      <c r="AK459" s="23">
        <f t="shared" si="77"/>
        <v>2.922305329317552E-3</v>
      </c>
      <c r="AL459" s="32">
        <f t="shared" si="99"/>
        <v>9.6593028102582107E-2</v>
      </c>
      <c r="AM459" s="43">
        <f t="shared" si="114"/>
        <v>84497.28571428571</v>
      </c>
      <c r="AN459" s="43">
        <f t="shared" si="114"/>
        <v>58606.714285714283</v>
      </c>
      <c r="AO459" s="44">
        <f t="shared" si="86"/>
        <v>1.4417680080536848</v>
      </c>
      <c r="AP459" s="27"/>
      <c r="AQ459" s="53">
        <v>17148821</v>
      </c>
      <c r="AR459" s="53">
        <v>11003152</v>
      </c>
      <c r="AS459" s="61"/>
      <c r="AT459" s="61">
        <f t="shared" si="148"/>
        <v>6.3514151851851858E-2</v>
      </c>
      <c r="AU459" s="61">
        <f t="shared" si="146"/>
        <v>4.0752414814814814E-2</v>
      </c>
      <c r="AV459" s="29">
        <f t="shared" si="149"/>
        <v>298632</v>
      </c>
      <c r="AW459" s="45">
        <f t="shared" si="147"/>
        <v>126043</v>
      </c>
      <c r="AX459" s="29">
        <f t="shared" si="91"/>
        <v>424675</v>
      </c>
      <c r="AY459" s="29">
        <f t="shared" ref="AY459:AY670" si="154">AVERAGE(AV453:AV459)</f>
        <v>185302.71428571429</v>
      </c>
      <c r="AZ459" s="29">
        <f t="shared" si="153"/>
        <v>82143</v>
      </c>
      <c r="BA459" s="29">
        <f t="shared" si="93"/>
        <v>267445.71428571432</v>
      </c>
      <c r="BB459" s="45">
        <v>1520919</v>
      </c>
      <c r="BC459" s="45">
        <v>1390115</v>
      </c>
      <c r="BD459" s="61"/>
      <c r="BE459" s="61">
        <f t="shared" si="150"/>
        <v>1.035509448760999</v>
      </c>
      <c r="BF459" s="61">
        <f t="shared" si="150"/>
        <v>0.94645225509339825</v>
      </c>
      <c r="BG459" s="45">
        <v>12141282</v>
      </c>
      <c r="BH459" s="45">
        <v>7349911</v>
      </c>
      <c r="BI459" s="61">
        <f t="shared" si="151"/>
        <v>0.70070785374204569</v>
      </c>
      <c r="BJ459" s="61">
        <f t="shared" si="151"/>
        <v>0.42418423046306414</v>
      </c>
      <c r="BK459" s="45">
        <v>3441880</v>
      </c>
      <c r="BL459" s="45">
        <v>2262419</v>
      </c>
      <c r="BM459" s="61">
        <f t="shared" si="152"/>
        <v>0.15969290382950624</v>
      </c>
      <c r="BN459" s="61">
        <f t="shared" si="152"/>
        <v>0.10496945267965405</v>
      </c>
      <c r="BO459" s="29"/>
      <c r="BP459" s="29"/>
      <c r="BQ459" s="29"/>
      <c r="BR459" s="29"/>
      <c r="BT459" s="27"/>
      <c r="BU459" s="27"/>
      <c r="BV459" s="30"/>
      <c r="BW459" s="30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</row>
    <row r="460" spans="1:93" ht="13">
      <c r="A460" s="18">
        <v>44351</v>
      </c>
      <c r="B460" s="19">
        <f t="shared" si="143"/>
        <v>6486</v>
      </c>
      <c r="C460" s="52"/>
      <c r="D460" s="52"/>
      <c r="E460" s="53">
        <v>1843612</v>
      </c>
      <c r="F460" s="21">
        <f t="shared" si="79"/>
        <v>94773</v>
      </c>
      <c r="G460" s="22">
        <f t="shared" si="68"/>
        <v>5.1406152704582091E-2</v>
      </c>
      <c r="H460" s="19">
        <f t="shared" si="88"/>
        <v>5950</v>
      </c>
      <c r="I460" s="53">
        <v>1697543</v>
      </c>
      <c r="J460" s="22">
        <f t="shared" si="69"/>
        <v>0.92077020544452959</v>
      </c>
      <c r="K460" s="22">
        <f t="shared" si="74"/>
        <v>0.97066854067184005</v>
      </c>
      <c r="L460" s="19">
        <f t="shared" si="82"/>
        <v>201</v>
      </c>
      <c r="M460" s="53">
        <v>51296</v>
      </c>
      <c r="N460" s="23">
        <f t="shared" ca="1" si="73"/>
        <v>2.7823641850888366E-2</v>
      </c>
      <c r="O460" s="22">
        <f t="shared" si="75"/>
        <v>2.9331459328159996E-2</v>
      </c>
      <c r="P460" s="45"/>
      <c r="Q460" s="45"/>
      <c r="R460" s="45">
        <v>74774</v>
      </c>
      <c r="S460" s="45">
        <v>17082313</v>
      </c>
      <c r="T460" s="45">
        <v>11476213</v>
      </c>
      <c r="U460" s="19">
        <f t="shared" si="87"/>
        <v>9632601</v>
      </c>
      <c r="V460" s="54"/>
      <c r="W460" s="54"/>
      <c r="X460" s="46">
        <f t="shared" si="127"/>
        <v>117995</v>
      </c>
      <c r="Y460" s="46">
        <f t="shared" si="144"/>
        <v>72684</v>
      </c>
      <c r="Z460" s="46">
        <v>45311</v>
      </c>
      <c r="AA460" s="46">
        <f t="shared" si="128"/>
        <v>65207</v>
      </c>
      <c r="AB460" s="46">
        <f t="shared" si="126"/>
        <v>27586</v>
      </c>
      <c r="AC460" s="46">
        <v>37621</v>
      </c>
      <c r="AD460" s="54"/>
      <c r="AE460" s="21">
        <f t="shared" si="76"/>
        <v>42504.492592592593</v>
      </c>
      <c r="AF460" s="24">
        <f t="shared" si="70"/>
        <v>9.265676834388147</v>
      </c>
      <c r="AG460" s="24">
        <f t="shared" si="71"/>
        <v>6.2248526262575856</v>
      </c>
      <c r="AH460" s="24">
        <f t="shared" si="72"/>
        <v>10.05349984582177</v>
      </c>
      <c r="AI460" s="23">
        <f t="shared" si="145"/>
        <v>0.16064637350317565</v>
      </c>
      <c r="AJ460" s="23">
        <f t="shared" si="103"/>
        <v>9.946784854386799E-2</v>
      </c>
      <c r="AK460" s="23">
        <f t="shared" si="77"/>
        <v>3.5305145101642457E-3</v>
      </c>
      <c r="AL460" s="32">
        <f t="shared" si="99"/>
        <v>0.10003678279758028</v>
      </c>
      <c r="AM460" s="43">
        <f t="shared" si="114"/>
        <v>85542</v>
      </c>
      <c r="AN460" s="43">
        <f t="shared" si="114"/>
        <v>57480.285714285717</v>
      </c>
      <c r="AO460" s="44">
        <f t="shared" si="86"/>
        <v>1.4881971955602169</v>
      </c>
      <c r="AP460" s="27"/>
      <c r="AQ460" s="53">
        <v>17416321</v>
      </c>
      <c r="AR460" s="53">
        <v>11070389</v>
      </c>
      <c r="AS460" s="61"/>
      <c r="AT460" s="61">
        <f t="shared" si="148"/>
        <v>6.4504892592592594E-2</v>
      </c>
      <c r="AU460" s="61">
        <f t="shared" si="146"/>
        <v>4.100144074074074E-2</v>
      </c>
      <c r="AV460" s="29">
        <f t="shared" si="149"/>
        <v>267500</v>
      </c>
      <c r="AW460" s="45">
        <f t="shared" si="147"/>
        <v>67237</v>
      </c>
      <c r="AX460" s="29">
        <f t="shared" si="91"/>
        <v>334737</v>
      </c>
      <c r="AY460" s="29">
        <f t="shared" si="154"/>
        <v>189549.71428571429</v>
      </c>
      <c r="AZ460" s="29">
        <f t="shared" si="153"/>
        <v>78421.28571428571</v>
      </c>
      <c r="BA460" s="29">
        <f t="shared" si="93"/>
        <v>267971</v>
      </c>
      <c r="BB460" s="45">
        <v>1521660</v>
      </c>
      <c r="BC460" s="45">
        <v>1390990</v>
      </c>
      <c r="BD460" s="61"/>
      <c r="BE460" s="61">
        <f t="shared" si="150"/>
        <v>1.0360139545903904</v>
      </c>
      <c r="BF460" s="61">
        <f t="shared" si="150"/>
        <v>0.94704799409571583</v>
      </c>
      <c r="BG460" s="45">
        <v>12372171</v>
      </c>
      <c r="BH460" s="45">
        <v>7400836</v>
      </c>
      <c r="BI460" s="61">
        <f t="shared" si="151"/>
        <v>0.71403311343395026</v>
      </c>
      <c r="BJ460" s="61">
        <f t="shared" si="151"/>
        <v>0.42712325679091107</v>
      </c>
      <c r="BK460" s="45">
        <v>3472441</v>
      </c>
      <c r="BL460" s="45">
        <v>2277856</v>
      </c>
      <c r="BM460" s="61">
        <f t="shared" si="152"/>
        <v>0.1611108425240376</v>
      </c>
      <c r="BN460" s="61">
        <f t="shared" si="152"/>
        <v>0.10568568315730466</v>
      </c>
      <c r="BO460" s="29"/>
      <c r="BP460" s="29"/>
      <c r="BQ460" s="29"/>
      <c r="BR460" s="29"/>
      <c r="BT460" s="27"/>
      <c r="BU460" s="27"/>
      <c r="BV460" s="30"/>
      <c r="BW460" s="30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</row>
    <row r="461" spans="1:93" ht="13">
      <c r="A461" s="18">
        <v>44352</v>
      </c>
      <c r="B461" s="19">
        <f t="shared" si="143"/>
        <v>6594</v>
      </c>
      <c r="C461" s="52"/>
      <c r="D461" s="52"/>
      <c r="E461" s="53">
        <v>1850206</v>
      </c>
      <c r="F461" s="21">
        <f t="shared" si="79"/>
        <v>96973</v>
      </c>
      <c r="G461" s="22">
        <f t="shared" si="68"/>
        <v>5.2412001690622559E-2</v>
      </c>
      <c r="H461" s="19">
        <f t="shared" si="88"/>
        <v>4241</v>
      </c>
      <c r="I461" s="53">
        <v>1701784</v>
      </c>
      <c r="J461" s="22">
        <f t="shared" si="69"/>
        <v>0.91978082440549858</v>
      </c>
      <c r="K461" s="22">
        <f t="shared" si="74"/>
        <v>0.970654784617903</v>
      </c>
      <c r="L461" s="19">
        <f t="shared" si="82"/>
        <v>153</v>
      </c>
      <c r="M461" s="53">
        <v>51449</v>
      </c>
      <c r="N461" s="23">
        <f t="shared" ca="1" si="73"/>
        <v>2.780717390387881E-2</v>
      </c>
      <c r="O461" s="22">
        <f t="shared" si="75"/>
        <v>2.9345215382096959E-2</v>
      </c>
      <c r="P461" s="45"/>
      <c r="Q461" s="45"/>
      <c r="R461" s="45">
        <v>81552</v>
      </c>
      <c r="S461" s="45">
        <v>17171338</v>
      </c>
      <c r="T461" s="45">
        <v>11532895</v>
      </c>
      <c r="U461" s="19">
        <f t="shared" si="87"/>
        <v>9682689</v>
      </c>
      <c r="V461" s="54"/>
      <c r="W461" s="54"/>
      <c r="X461" s="46">
        <f t="shared" si="127"/>
        <v>89025</v>
      </c>
      <c r="Y461" s="46">
        <f t="shared" si="144"/>
        <v>52509</v>
      </c>
      <c r="Z461" s="46">
        <v>36516</v>
      </c>
      <c r="AA461" s="46">
        <f t="shared" si="128"/>
        <v>56682</v>
      </c>
      <c r="AB461" s="46">
        <f t="shared" si="126"/>
        <v>26538</v>
      </c>
      <c r="AC461" s="46">
        <v>30144</v>
      </c>
      <c r="AD461" s="54"/>
      <c r="AE461" s="21">
        <f t="shared" si="76"/>
        <v>42714.425925925927</v>
      </c>
      <c r="AF461" s="24">
        <f t="shared" si="70"/>
        <v>9.2807708979432562</v>
      </c>
      <c r="AG461" s="24">
        <f t="shared" si="71"/>
        <v>6.2333032105614183</v>
      </c>
      <c r="AH461" s="24">
        <f t="shared" si="72"/>
        <v>8.59599636032757</v>
      </c>
      <c r="AI461" s="23">
        <f t="shared" si="145"/>
        <v>0.16042858276261077</v>
      </c>
      <c r="AJ461" s="23">
        <f t="shared" si="103"/>
        <v>0.11633322747962316</v>
      </c>
      <c r="AK461" s="23">
        <f t="shared" si="77"/>
        <v>3.5766744846529529E-3</v>
      </c>
      <c r="AL461" s="32">
        <f t="shared" si="99"/>
        <v>0.10402623899176158</v>
      </c>
      <c r="AM461" s="43">
        <f t="shared" si="114"/>
        <v>83124.71428571429</v>
      </c>
      <c r="AN461" s="43">
        <f t="shared" si="114"/>
        <v>55315.714285714283</v>
      </c>
      <c r="AO461" s="44">
        <f t="shared" si="86"/>
        <v>1.5027323674491879</v>
      </c>
      <c r="AP461" s="27"/>
      <c r="AQ461" s="53">
        <v>17617095</v>
      </c>
      <c r="AR461" s="53">
        <v>11124356</v>
      </c>
      <c r="AS461" s="61"/>
      <c r="AT461" s="61">
        <f t="shared" si="148"/>
        <v>6.5248500000000001E-2</v>
      </c>
      <c r="AU461" s="61">
        <f t="shared" si="146"/>
        <v>4.120131851851852E-2</v>
      </c>
      <c r="AV461" s="29">
        <f t="shared" si="149"/>
        <v>200774</v>
      </c>
      <c r="AW461" s="45">
        <f t="shared" si="147"/>
        <v>53967</v>
      </c>
      <c r="AX461" s="29">
        <f t="shared" si="91"/>
        <v>254741</v>
      </c>
      <c r="AY461" s="29">
        <f t="shared" si="154"/>
        <v>189761.85714285713</v>
      </c>
      <c r="AZ461" s="29">
        <f t="shared" si="153"/>
        <v>78995.571428571435</v>
      </c>
      <c r="BA461" s="29">
        <f t="shared" si="93"/>
        <v>268757.42857142858</v>
      </c>
      <c r="BB461" s="45">
        <v>1522144</v>
      </c>
      <c r="BC461" s="45">
        <v>1391498</v>
      </c>
      <c r="BD461" s="61"/>
      <c r="BE461" s="61">
        <f t="shared" si="150"/>
        <v>1.0363434833642438</v>
      </c>
      <c r="BF461" s="61">
        <f t="shared" si="150"/>
        <v>0.94739386313934715</v>
      </c>
      <c r="BG461" s="45">
        <v>12546742</v>
      </c>
      <c r="BH461" s="45">
        <v>7435819</v>
      </c>
      <c r="BI461" s="61">
        <f t="shared" si="151"/>
        <v>0.72410810145709337</v>
      </c>
      <c r="BJ461" s="61">
        <f t="shared" si="151"/>
        <v>0.42914222503886529</v>
      </c>
      <c r="BK461" s="45">
        <v>3497790</v>
      </c>
      <c r="BL461" s="45">
        <v>2296332</v>
      </c>
      <c r="BM461" s="61">
        <f t="shared" si="152"/>
        <v>0.16228696005840082</v>
      </c>
      <c r="BN461" s="61">
        <f t="shared" si="152"/>
        <v>0.10654291411572098</v>
      </c>
      <c r="BO461" s="29"/>
      <c r="BP461" s="29"/>
      <c r="BQ461" s="29"/>
      <c r="BR461" s="29"/>
      <c r="BT461" s="27"/>
      <c r="BU461" s="27"/>
      <c r="BV461" s="30"/>
      <c r="BW461" s="30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</row>
    <row r="462" spans="1:93" ht="13">
      <c r="A462" s="18">
        <v>44353</v>
      </c>
      <c r="B462" s="19">
        <f t="shared" si="143"/>
        <v>5832</v>
      </c>
      <c r="C462" s="52"/>
      <c r="D462" s="52"/>
      <c r="E462" s="53">
        <v>1856038</v>
      </c>
      <c r="F462" s="21">
        <f t="shared" si="79"/>
        <v>98455</v>
      </c>
      <c r="G462" s="22">
        <f t="shared" si="68"/>
        <v>5.3045788933200722E-2</v>
      </c>
      <c r="H462" s="19">
        <f t="shared" si="88"/>
        <v>4187</v>
      </c>
      <c r="I462" s="53">
        <v>1705971</v>
      </c>
      <c r="J462" s="22">
        <f t="shared" si="69"/>
        <v>0.91914659074868077</v>
      </c>
      <c r="K462" s="22">
        <f t="shared" si="74"/>
        <v>0.97063467272953818</v>
      </c>
      <c r="L462" s="19">
        <f t="shared" si="82"/>
        <v>163</v>
      </c>
      <c r="M462" s="53">
        <v>51612</v>
      </c>
      <c r="N462" s="23">
        <f t="shared" ca="1" si="73"/>
        <v>2.7807620318118488E-2</v>
      </c>
      <c r="O462" s="22">
        <f t="shared" si="75"/>
        <v>2.9365327270461764E-2</v>
      </c>
      <c r="P462" s="45"/>
      <c r="Q462" s="45"/>
      <c r="R462" s="45">
        <v>85998</v>
      </c>
      <c r="S462" s="45">
        <v>17235561</v>
      </c>
      <c r="T462" s="45">
        <v>11582225</v>
      </c>
      <c r="U462" s="19">
        <f t="shared" si="87"/>
        <v>9726187</v>
      </c>
      <c r="V462" s="54"/>
      <c r="W462" s="54"/>
      <c r="X462" s="46">
        <f t="shared" si="127"/>
        <v>64223</v>
      </c>
      <c r="Y462" s="46">
        <f t="shared" si="144"/>
        <v>37536</v>
      </c>
      <c r="Z462" s="46">
        <v>26687</v>
      </c>
      <c r="AA462" s="46">
        <f t="shared" si="128"/>
        <v>49330</v>
      </c>
      <c r="AB462" s="46">
        <f t="shared" si="126"/>
        <v>27137</v>
      </c>
      <c r="AC462" s="46">
        <v>22193</v>
      </c>
      <c r="AD462" s="54"/>
      <c r="AE462" s="21">
        <f t="shared" si="76"/>
        <v>42897.129629629628</v>
      </c>
      <c r="AF462" s="24">
        <f t="shared" si="70"/>
        <v>9.2862112736915954</v>
      </c>
      <c r="AG462" s="24">
        <f t="shared" si="71"/>
        <v>6.2402951879217987</v>
      </c>
      <c r="AH462" s="24">
        <f t="shared" si="72"/>
        <v>8.4585048010973942</v>
      </c>
      <c r="AI462" s="23">
        <f t="shared" si="145"/>
        <v>0.16024882956426767</v>
      </c>
      <c r="AJ462" s="23">
        <f t="shared" si="103"/>
        <v>0.11822420433813095</v>
      </c>
      <c r="AK462" s="23">
        <f t="shared" si="77"/>
        <v>3.1520814439040842E-3</v>
      </c>
      <c r="AL462" s="32">
        <f t="shared" si="99"/>
        <v>0.10404830284489397</v>
      </c>
      <c r="AM462" s="43">
        <f t="shared" si="114"/>
        <v>82154.142857142855</v>
      </c>
      <c r="AN462" s="43">
        <f t="shared" si="114"/>
        <v>54915.428571428572</v>
      </c>
      <c r="AO462" s="44">
        <f t="shared" si="86"/>
        <v>1.4960120496971967</v>
      </c>
      <c r="AP462" s="27"/>
      <c r="AQ462" s="53">
        <v>17662226</v>
      </c>
      <c r="AR462" s="53">
        <v>11127764</v>
      </c>
      <c r="AS462" s="61"/>
      <c r="AT462" s="61">
        <f t="shared" si="148"/>
        <v>6.5415651851851858E-2</v>
      </c>
      <c r="AU462" s="61">
        <f t="shared" si="146"/>
        <v>4.1213940740740744E-2</v>
      </c>
      <c r="AV462" s="29">
        <f t="shared" si="149"/>
        <v>45131</v>
      </c>
      <c r="AW462" s="45">
        <f t="shared" si="147"/>
        <v>3408</v>
      </c>
      <c r="AX462" s="29">
        <f t="shared" si="91"/>
        <v>48539</v>
      </c>
      <c r="AY462" s="29">
        <f t="shared" si="154"/>
        <v>193932.28571428571</v>
      </c>
      <c r="AZ462" s="29">
        <f t="shared" si="153"/>
        <v>77610.71428571429</v>
      </c>
      <c r="BA462" s="29">
        <f t="shared" si="93"/>
        <v>271543</v>
      </c>
      <c r="BB462" s="45">
        <v>1522237</v>
      </c>
      <c r="BC462" s="45">
        <v>1391567</v>
      </c>
      <c r="BD462" s="61"/>
      <c r="BE462" s="61">
        <f t="shared" si="150"/>
        <v>1.0364068019096329</v>
      </c>
      <c r="BF462" s="61">
        <f t="shared" si="150"/>
        <v>0.94744084141495843</v>
      </c>
      <c r="BG462" s="45">
        <v>12588914</v>
      </c>
      <c r="BH462" s="45">
        <v>7438788</v>
      </c>
      <c r="BI462" s="61">
        <f t="shared" si="151"/>
        <v>0.72654196730486875</v>
      </c>
      <c r="BJ462" s="61">
        <f t="shared" si="151"/>
        <v>0.42931357445795959</v>
      </c>
      <c r="BK462" s="45">
        <v>3500491</v>
      </c>
      <c r="BL462" s="45">
        <v>2296702</v>
      </c>
      <c r="BM462" s="61">
        <f t="shared" si="152"/>
        <v>0.16241227835341504</v>
      </c>
      <c r="BN462" s="61">
        <f t="shared" si="152"/>
        <v>0.10656008100544896</v>
      </c>
      <c r="BO462" s="29"/>
      <c r="BP462" s="29"/>
      <c r="BQ462" s="29"/>
      <c r="BR462" s="29"/>
      <c r="BT462" s="27"/>
      <c r="BU462" s="27"/>
      <c r="BV462" s="30"/>
      <c r="BW462" s="30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</row>
    <row r="463" spans="1:93" ht="13">
      <c r="A463" s="18">
        <v>44354</v>
      </c>
      <c r="B463" s="19">
        <f t="shared" si="143"/>
        <v>6993</v>
      </c>
      <c r="C463" s="52"/>
      <c r="D463" s="52"/>
      <c r="E463" s="53">
        <v>1863031</v>
      </c>
      <c r="F463" s="21">
        <f t="shared" si="79"/>
        <v>99663</v>
      </c>
      <c r="G463" s="22">
        <f t="shared" si="68"/>
        <v>5.3495084086094109E-2</v>
      </c>
      <c r="H463" s="19">
        <f t="shared" si="88"/>
        <v>5594</v>
      </c>
      <c r="I463" s="53">
        <v>1711565</v>
      </c>
      <c r="J463" s="22">
        <f t="shared" si="69"/>
        <v>0.91869915208066855</v>
      </c>
      <c r="K463" s="22">
        <f t="shared" si="74"/>
        <v>0.97062269475231489</v>
      </c>
      <c r="L463" s="19">
        <f t="shared" si="82"/>
        <v>191</v>
      </c>
      <c r="M463" s="53">
        <v>51803</v>
      </c>
      <c r="N463" s="23">
        <f t="shared" ca="1" si="73"/>
        <v>2.7805763833237344E-2</v>
      </c>
      <c r="O463" s="22">
        <f t="shared" si="75"/>
        <v>2.9377305247685111E-2</v>
      </c>
      <c r="P463" s="45"/>
      <c r="Q463" s="45"/>
      <c r="R463" s="45">
        <v>91269</v>
      </c>
      <c r="S463" s="45">
        <v>17299617</v>
      </c>
      <c r="T463" s="45">
        <v>11633720</v>
      </c>
      <c r="U463" s="19">
        <f t="shared" si="87"/>
        <v>9770689</v>
      </c>
      <c r="V463" s="54"/>
      <c r="W463" s="54"/>
      <c r="X463" s="46">
        <f t="shared" si="127"/>
        <v>64056</v>
      </c>
      <c r="Y463" s="46">
        <f t="shared" si="144"/>
        <v>33092</v>
      </c>
      <c r="Z463" s="46">
        <v>30964</v>
      </c>
      <c r="AA463" s="46">
        <f t="shared" si="128"/>
        <v>51495</v>
      </c>
      <c r="AB463" s="46">
        <f t="shared" si="126"/>
        <v>25877</v>
      </c>
      <c r="AC463" s="46">
        <v>25618</v>
      </c>
      <c r="AD463" s="54"/>
      <c r="AE463" s="21">
        <f t="shared" si="76"/>
        <v>43087.851851851854</v>
      </c>
      <c r="AF463" s="24">
        <f t="shared" si="70"/>
        <v>9.2857375964221749</v>
      </c>
      <c r="AG463" s="24">
        <f t="shared" si="71"/>
        <v>6.244512302801188</v>
      </c>
      <c r="AH463" s="24">
        <f t="shared" si="72"/>
        <v>7.3637923637923635</v>
      </c>
      <c r="AI463" s="23">
        <f t="shared" si="145"/>
        <v>0.16014060850699519</v>
      </c>
      <c r="AJ463" s="23">
        <f t="shared" si="103"/>
        <v>0.13579959219341683</v>
      </c>
      <c r="AK463" s="23">
        <f t="shared" si="77"/>
        <v>3.7677030319422339E-3</v>
      </c>
      <c r="AL463" s="32">
        <f t="shared" si="99"/>
        <v>0.10807192242921247</v>
      </c>
      <c r="AM463" s="43">
        <f t="shared" si="114"/>
        <v>81610.571428571435</v>
      </c>
      <c r="AN463" s="43">
        <f t="shared" si="114"/>
        <v>54630.285714285717</v>
      </c>
      <c r="AO463" s="44">
        <f t="shared" si="86"/>
        <v>1.4938704852358189</v>
      </c>
      <c r="AP463" s="27"/>
      <c r="AQ463" s="53">
        <v>17812458</v>
      </c>
      <c r="AR463" s="53">
        <v>11231321</v>
      </c>
      <c r="AS463" s="61"/>
      <c r="AT463" s="61">
        <f t="shared" si="148"/>
        <v>6.5972066666666662E-2</v>
      </c>
      <c r="AU463" s="61">
        <f t="shared" si="146"/>
        <v>4.1597485185185183E-2</v>
      </c>
      <c r="AV463" s="29">
        <f t="shared" si="149"/>
        <v>150232</v>
      </c>
      <c r="AW463" s="45">
        <f t="shared" si="147"/>
        <v>103557</v>
      </c>
      <c r="AX463" s="29">
        <f t="shared" si="91"/>
        <v>253789</v>
      </c>
      <c r="AY463" s="29">
        <f t="shared" si="154"/>
        <v>179131.71428571429</v>
      </c>
      <c r="AZ463" s="29">
        <f t="shared" si="153"/>
        <v>76209.857142857145</v>
      </c>
      <c r="BA463" s="29">
        <f t="shared" si="93"/>
        <v>255341.57142857142</v>
      </c>
      <c r="BB463" s="45">
        <v>1523336</v>
      </c>
      <c r="BC463" s="45">
        <v>1392873</v>
      </c>
      <c r="BD463" s="61"/>
      <c r="BE463" s="61">
        <f t="shared" si="150"/>
        <v>1.0371550500965439</v>
      </c>
      <c r="BF463" s="61">
        <f t="shared" si="150"/>
        <v>0.94833002442870329</v>
      </c>
      <c r="BG463" s="45">
        <v>12693203</v>
      </c>
      <c r="BH463" s="45">
        <v>7517751</v>
      </c>
      <c r="BI463" s="61">
        <f t="shared" si="151"/>
        <v>0.7325607815749684</v>
      </c>
      <c r="BJ463" s="61">
        <f t="shared" si="151"/>
        <v>0.43387075336666403</v>
      </c>
      <c r="BK463" s="45">
        <v>3536666</v>
      </c>
      <c r="BL463" s="45">
        <v>2319990</v>
      </c>
      <c r="BM463" s="61">
        <f t="shared" si="152"/>
        <v>0.16409068980181893</v>
      </c>
      <c r="BN463" s="61">
        <f t="shared" si="152"/>
        <v>0.10764057432432746</v>
      </c>
      <c r="BO463" s="29"/>
      <c r="BP463" s="29"/>
      <c r="BQ463" s="29"/>
      <c r="BR463" s="29"/>
      <c r="BT463" s="27"/>
      <c r="BU463" s="27"/>
      <c r="BV463" s="30"/>
      <c r="BW463" s="30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</row>
    <row r="464" spans="1:93" ht="13">
      <c r="A464" s="18">
        <v>44355</v>
      </c>
      <c r="B464" s="19">
        <f t="shared" si="143"/>
        <v>6294</v>
      </c>
      <c r="C464" s="52"/>
      <c r="D464" s="52"/>
      <c r="E464" s="53">
        <v>1869325</v>
      </c>
      <c r="F464" s="21">
        <f t="shared" si="79"/>
        <v>99963</v>
      </c>
      <c r="G464" s="22">
        <f t="shared" si="68"/>
        <v>5.3475452369170687E-2</v>
      </c>
      <c r="H464" s="19">
        <f t="shared" si="88"/>
        <v>5805</v>
      </c>
      <c r="I464" s="53">
        <v>1717370</v>
      </c>
      <c r="J464" s="22">
        <f t="shared" si="69"/>
        <v>0.91871129953325403</v>
      </c>
      <c r="K464" s="22">
        <f t="shared" si="74"/>
        <v>0.97061539696229493</v>
      </c>
      <c r="L464" s="19">
        <f t="shared" si="82"/>
        <v>189</v>
      </c>
      <c r="M464" s="53">
        <v>51992</v>
      </c>
      <c r="N464" s="23">
        <f t="shared" ca="1" si="73"/>
        <v>2.7813248097575329E-2</v>
      </c>
      <c r="O464" s="22">
        <f t="shared" si="75"/>
        <v>2.9384603037705116E-2</v>
      </c>
      <c r="P464" s="45"/>
      <c r="Q464" s="45"/>
      <c r="R464" s="45">
        <v>94682</v>
      </c>
      <c r="S464" s="45">
        <v>17401548</v>
      </c>
      <c r="T464" s="45">
        <v>11702904</v>
      </c>
      <c r="U464" s="19">
        <f t="shared" si="87"/>
        <v>9833579</v>
      </c>
      <c r="V464" s="54"/>
      <c r="W464" s="54"/>
      <c r="X464" s="46">
        <f t="shared" si="127"/>
        <v>101931</v>
      </c>
      <c r="Y464" s="46">
        <f t="shared" si="144"/>
        <v>55606</v>
      </c>
      <c r="Z464" s="46">
        <v>46325</v>
      </c>
      <c r="AA464" s="46">
        <f t="shared" si="128"/>
        <v>69184</v>
      </c>
      <c r="AB464" s="46">
        <f t="shared" si="126"/>
        <v>30960</v>
      </c>
      <c r="AC464" s="46">
        <v>38224</v>
      </c>
      <c r="AD464" s="54"/>
      <c r="AE464" s="21">
        <f t="shared" si="76"/>
        <v>43344.088888888888</v>
      </c>
      <c r="AF464" s="24">
        <f t="shared" si="70"/>
        <v>9.3090008425501178</v>
      </c>
      <c r="AG464" s="24">
        <f t="shared" si="71"/>
        <v>6.2604972383079458</v>
      </c>
      <c r="AH464" s="24">
        <f t="shared" si="72"/>
        <v>10.992055926278995</v>
      </c>
      <c r="AI464" s="23">
        <f t="shared" si="145"/>
        <v>0.15973172128900656</v>
      </c>
      <c r="AJ464" s="23">
        <f t="shared" si="103"/>
        <v>9.0974791859389448E-2</v>
      </c>
      <c r="AK464" s="23">
        <f t="shared" si="77"/>
        <v>3.3783656847363249E-3</v>
      </c>
      <c r="AL464" s="32">
        <f t="shared" si="99"/>
        <v>0.1069960699606996</v>
      </c>
      <c r="AM464" s="43">
        <f t="shared" si="114"/>
        <v>85322.857142857145</v>
      </c>
      <c r="AN464" s="43">
        <f t="shared" si="114"/>
        <v>57142.285714285717</v>
      </c>
      <c r="AO464" s="44">
        <f t="shared" si="86"/>
        <v>1.4931649316493165</v>
      </c>
      <c r="AP464" s="27"/>
      <c r="AQ464" s="53">
        <v>18470759</v>
      </c>
      <c r="AR464" s="53">
        <v>11398871</v>
      </c>
      <c r="AS464" s="61"/>
      <c r="AT464" s="61">
        <f t="shared" si="148"/>
        <v>6.8410218518518515E-2</v>
      </c>
      <c r="AU464" s="61">
        <f t="shared" si="146"/>
        <v>4.2218040740740738E-2</v>
      </c>
      <c r="AV464" s="29">
        <f t="shared" si="149"/>
        <v>658301</v>
      </c>
      <c r="AW464" s="45">
        <f t="shared" si="147"/>
        <v>167550</v>
      </c>
      <c r="AX464" s="29">
        <f t="shared" si="91"/>
        <v>825851</v>
      </c>
      <c r="AY464" s="29">
        <f t="shared" si="154"/>
        <v>266499.71428571426</v>
      </c>
      <c r="AZ464" s="29">
        <f t="shared" si="153"/>
        <v>96827.571428571435</v>
      </c>
      <c r="BA464" s="29">
        <f t="shared" si="93"/>
        <v>363327.28571428568</v>
      </c>
      <c r="BB464" s="45">
        <v>1525261</v>
      </c>
      <c r="BC464" s="45">
        <v>1394443</v>
      </c>
      <c r="BD464" s="61"/>
      <c r="BE464" s="61">
        <f t="shared" si="150"/>
        <v>1.0384656759016424</v>
      </c>
      <c r="BF464" s="61">
        <f t="shared" si="150"/>
        <v>0.94939895041000455</v>
      </c>
      <c r="BG464" s="45">
        <v>13242581</v>
      </c>
      <c r="BH464" s="45">
        <v>7664223</v>
      </c>
      <c r="BI464" s="61">
        <f t="shared" si="151"/>
        <v>0.76426694565822562</v>
      </c>
      <c r="BJ464" s="61">
        <f t="shared" si="151"/>
        <v>0.44232406832576843</v>
      </c>
      <c r="BK464" s="45">
        <v>3637967</v>
      </c>
      <c r="BL464" s="45">
        <v>2357355</v>
      </c>
      <c r="BM464" s="61">
        <f t="shared" si="152"/>
        <v>0.16879075222434173</v>
      </c>
      <c r="BN464" s="61">
        <f t="shared" si="152"/>
        <v>0.10937419820185645</v>
      </c>
      <c r="BO464" s="29"/>
      <c r="BP464" s="29"/>
      <c r="BQ464" s="29"/>
      <c r="BR464" s="29"/>
      <c r="BT464" s="27"/>
      <c r="BU464" s="27"/>
      <c r="BV464" s="30"/>
      <c r="BW464" s="30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</row>
    <row r="465" spans="1:93" ht="13">
      <c r="A465" s="18">
        <v>44356</v>
      </c>
      <c r="B465" s="19">
        <f t="shared" si="143"/>
        <v>7725</v>
      </c>
      <c r="C465" s="52"/>
      <c r="D465" s="52"/>
      <c r="E465" s="53">
        <v>1877050</v>
      </c>
      <c r="F465" s="21">
        <f t="shared" si="79"/>
        <v>101635</v>
      </c>
      <c r="G465" s="22">
        <f t="shared" si="68"/>
        <v>5.4146133560640367E-2</v>
      </c>
      <c r="H465" s="19">
        <f t="shared" si="88"/>
        <v>5883</v>
      </c>
      <c r="I465" s="53">
        <v>1723253</v>
      </c>
      <c r="J465" s="22">
        <f t="shared" si="69"/>
        <v>0.91806451612903228</v>
      </c>
      <c r="K465" s="22">
        <f t="shared" si="74"/>
        <v>0.97061982691370752</v>
      </c>
      <c r="L465" s="19">
        <f t="shared" si="82"/>
        <v>170</v>
      </c>
      <c r="M465" s="53">
        <v>52162</v>
      </c>
      <c r="N465" s="23">
        <f t="shared" ca="1" si="73"/>
        <v>2.7789350310327376E-2</v>
      </c>
      <c r="O465" s="22">
        <f t="shared" si="75"/>
        <v>2.93801730862925E-2</v>
      </c>
      <c r="P465" s="45"/>
      <c r="Q465" s="45"/>
      <c r="R465" s="45">
        <v>97967</v>
      </c>
      <c r="S465" s="45">
        <v>17509373</v>
      </c>
      <c r="T465" s="45">
        <v>11773437</v>
      </c>
      <c r="U465" s="19">
        <f t="shared" si="87"/>
        <v>9896387</v>
      </c>
      <c r="V465" s="54"/>
      <c r="W465" s="54"/>
      <c r="X465" s="46">
        <f t="shared" si="127"/>
        <v>107825</v>
      </c>
      <c r="Y465" s="46">
        <f t="shared" si="144"/>
        <v>61413</v>
      </c>
      <c r="Z465" s="46">
        <v>46412</v>
      </c>
      <c r="AA465" s="46">
        <f t="shared" si="128"/>
        <v>70533</v>
      </c>
      <c r="AB465" s="46">
        <f t="shared" si="126"/>
        <v>32359</v>
      </c>
      <c r="AC465" s="46">
        <v>38174</v>
      </c>
      <c r="AD465" s="54"/>
      <c r="AE465" s="21">
        <f t="shared" si="76"/>
        <v>43605.322222222225</v>
      </c>
      <c r="AF465" s="24">
        <f t="shared" si="70"/>
        <v>9.3281335073652798</v>
      </c>
      <c r="AG465" s="24">
        <f t="shared" si="71"/>
        <v>6.2723086758477402</v>
      </c>
      <c r="AH465" s="24">
        <f t="shared" si="72"/>
        <v>9.1304854368932045</v>
      </c>
      <c r="AI465" s="23">
        <f t="shared" si="145"/>
        <v>0.1594309291330985</v>
      </c>
      <c r="AJ465" s="23">
        <f t="shared" si="103"/>
        <v>0.10952320190549104</v>
      </c>
      <c r="AK465" s="23">
        <f t="shared" si="77"/>
        <v>4.1325077233760853E-3</v>
      </c>
      <c r="AL465" s="32">
        <f t="shared" si="99"/>
        <v>0.10759794485715236</v>
      </c>
      <c r="AM465" s="43">
        <f t="shared" si="114"/>
        <v>91465</v>
      </c>
      <c r="AN465" s="43">
        <f t="shared" si="114"/>
        <v>60114</v>
      </c>
      <c r="AO465" s="44">
        <f t="shared" si="86"/>
        <v>1.5215257677080214</v>
      </c>
      <c r="AP465" s="27"/>
      <c r="AQ465" s="53">
        <v>18934997</v>
      </c>
      <c r="AR465" s="53">
        <v>11455920</v>
      </c>
      <c r="AS465" s="61"/>
      <c r="AT465" s="61">
        <f t="shared" si="148"/>
        <v>7.0129618518518524E-2</v>
      </c>
      <c r="AU465" s="61">
        <f t="shared" si="146"/>
        <v>4.2429333333333333E-2</v>
      </c>
      <c r="AV465" s="29">
        <f t="shared" si="149"/>
        <v>464238</v>
      </c>
      <c r="AW465" s="45">
        <f t="shared" si="147"/>
        <v>57049</v>
      </c>
      <c r="AX465" s="29">
        <f t="shared" si="91"/>
        <v>521287</v>
      </c>
      <c r="AY465" s="29">
        <f t="shared" si="154"/>
        <v>297829.71428571426</v>
      </c>
      <c r="AZ465" s="29">
        <f t="shared" si="153"/>
        <v>82687.28571428571</v>
      </c>
      <c r="BA465" s="29">
        <f t="shared" si="93"/>
        <v>380517</v>
      </c>
      <c r="BB465" s="45">
        <v>1526586</v>
      </c>
      <c r="BC465" s="45">
        <v>1395252</v>
      </c>
      <c r="BD465" s="61"/>
      <c r="BE465" s="61">
        <f t="shared" si="150"/>
        <v>1.0393677949622948</v>
      </c>
      <c r="BF465" s="61">
        <f t="shared" si="150"/>
        <v>0.94994975367043311</v>
      </c>
      <c r="BG465" s="45">
        <v>13623087</v>
      </c>
      <c r="BH465" s="45">
        <v>7685406</v>
      </c>
      <c r="BI465" s="61">
        <f t="shared" si="151"/>
        <v>0.78622702718799908</v>
      </c>
      <c r="BJ465" s="61">
        <f t="shared" si="151"/>
        <v>0.44354659939504248</v>
      </c>
      <c r="BK465" s="45">
        <v>3716307</v>
      </c>
      <c r="BL465" s="45">
        <v>2369250</v>
      </c>
      <c r="BM465" s="61">
        <f t="shared" si="152"/>
        <v>0.17242549314674563</v>
      </c>
      <c r="BN465" s="61">
        <f t="shared" si="152"/>
        <v>0.10992609050811117</v>
      </c>
      <c r="BO465" s="29"/>
      <c r="BP465" s="29"/>
      <c r="BQ465" s="29"/>
      <c r="BR465" s="29"/>
      <c r="BT465" s="27"/>
      <c r="BU465" s="27"/>
      <c r="BV465" s="30"/>
      <c r="BW465" s="30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</row>
    <row r="466" spans="1:93" ht="13">
      <c r="A466" s="18">
        <v>44357</v>
      </c>
      <c r="B466" s="19">
        <f t="shared" si="143"/>
        <v>8892</v>
      </c>
      <c r="C466" s="52"/>
      <c r="D466" s="52"/>
      <c r="E466" s="53">
        <v>1885942</v>
      </c>
      <c r="F466" s="21">
        <f t="shared" si="79"/>
        <v>104655</v>
      </c>
      <c r="G466" s="22">
        <f t="shared" si="68"/>
        <v>5.5492162537342078E-2</v>
      </c>
      <c r="H466" s="19">
        <f t="shared" si="88"/>
        <v>5661</v>
      </c>
      <c r="I466" s="53">
        <v>1728914</v>
      </c>
      <c r="J466" s="22">
        <f t="shared" si="69"/>
        <v>0.91673763031949018</v>
      </c>
      <c r="K466" s="22">
        <f t="shared" si="74"/>
        <v>0.97059822476669955</v>
      </c>
      <c r="L466" s="19">
        <f t="shared" si="82"/>
        <v>211</v>
      </c>
      <c r="M466" s="53">
        <v>52373</v>
      </c>
      <c r="N466" s="23">
        <f t="shared" ca="1" si="73"/>
        <v>2.7770207143167712E-2</v>
      </c>
      <c r="O466" s="22">
        <f t="shared" si="75"/>
        <v>2.9401775233300419E-2</v>
      </c>
      <c r="P466" s="45"/>
      <c r="Q466" s="45"/>
      <c r="R466" s="45">
        <v>102824</v>
      </c>
      <c r="S466" s="45">
        <v>17619996</v>
      </c>
      <c r="T466" s="45">
        <v>11842433</v>
      </c>
      <c r="U466" s="19">
        <f t="shared" si="87"/>
        <v>9956491</v>
      </c>
      <c r="V466" s="54"/>
      <c r="W466" s="54"/>
      <c r="X466" s="46">
        <f t="shared" si="127"/>
        <v>110623</v>
      </c>
      <c r="Y466" s="46">
        <f t="shared" si="144"/>
        <v>64100</v>
      </c>
      <c r="Z466" s="46">
        <v>46523</v>
      </c>
      <c r="AA466" s="46">
        <f t="shared" si="128"/>
        <v>68996</v>
      </c>
      <c r="AB466" s="46">
        <f t="shared" si="126"/>
        <v>30538</v>
      </c>
      <c r="AC466" s="46">
        <v>38458</v>
      </c>
      <c r="AD466" s="54"/>
      <c r="AE466" s="21">
        <f t="shared" si="76"/>
        <v>43860.862962962965</v>
      </c>
      <c r="AF466" s="24">
        <f t="shared" si="70"/>
        <v>9.3428090577546925</v>
      </c>
      <c r="AG466" s="24">
        <f t="shared" si="71"/>
        <v>6.2793198306204543</v>
      </c>
      <c r="AH466" s="24">
        <f t="shared" si="72"/>
        <v>7.7593342330184436</v>
      </c>
      <c r="AI466" s="23">
        <f t="shared" si="145"/>
        <v>0.15925291703149175</v>
      </c>
      <c r="AJ466" s="23">
        <f t="shared" si="103"/>
        <v>0.12887703634993333</v>
      </c>
      <c r="AK466" s="23">
        <f t="shared" si="77"/>
        <v>4.7372206387682799E-3</v>
      </c>
      <c r="AL466" s="32">
        <f t="shared" si="99"/>
        <v>0.11315008101022885</v>
      </c>
      <c r="AM466" s="43">
        <f t="shared" si="114"/>
        <v>93668.28571428571</v>
      </c>
      <c r="AN466" s="43">
        <f t="shared" si="114"/>
        <v>61632.428571428572</v>
      </c>
      <c r="AO466" s="44">
        <f t="shared" si="86"/>
        <v>1.5197889793638319</v>
      </c>
      <c r="AP466" s="27"/>
      <c r="AQ466" s="53">
        <v>19440524</v>
      </c>
      <c r="AR466" s="53">
        <v>11503947</v>
      </c>
      <c r="AS466" s="61"/>
      <c r="AT466" s="61">
        <f t="shared" si="148"/>
        <v>7.2001940740740747E-2</v>
      </c>
      <c r="AU466" s="61">
        <f t="shared" si="146"/>
        <v>4.2607211111111112E-2</v>
      </c>
      <c r="AV466" s="29">
        <f t="shared" si="149"/>
        <v>505527</v>
      </c>
      <c r="AW466" s="45">
        <f t="shared" si="147"/>
        <v>48027</v>
      </c>
      <c r="AX466" s="29">
        <f t="shared" si="91"/>
        <v>553554</v>
      </c>
      <c r="AY466" s="29">
        <f t="shared" si="154"/>
        <v>327386.14285714284</v>
      </c>
      <c r="AZ466" s="29">
        <f t="shared" si="153"/>
        <v>71542.142857142855</v>
      </c>
      <c r="BA466" s="29">
        <f t="shared" si="93"/>
        <v>398928.28571428568</v>
      </c>
      <c r="BB466" s="45">
        <v>1527967</v>
      </c>
      <c r="BC466" s="45">
        <v>1395852</v>
      </c>
      <c r="BD466" s="61"/>
      <c r="BE466" s="61">
        <f t="shared" si="150"/>
        <v>1.0403080413190955</v>
      </c>
      <c r="BF466" s="61">
        <f t="shared" si="150"/>
        <v>0.95035826041487947</v>
      </c>
      <c r="BG466" s="45">
        <v>14042656</v>
      </c>
      <c r="BH466" s="45">
        <v>7721934</v>
      </c>
      <c r="BI466" s="61">
        <f t="shared" si="151"/>
        <v>0.81044154534898871</v>
      </c>
      <c r="BJ466" s="61">
        <f t="shared" si="151"/>
        <v>0.44565473397930544</v>
      </c>
      <c r="BK466" s="45">
        <v>3797367</v>
      </c>
      <c r="BL466" s="45">
        <v>2377597</v>
      </c>
      <c r="BM466" s="61">
        <f t="shared" si="152"/>
        <v>0.17618643390714978</v>
      </c>
      <c r="BN466" s="61">
        <f t="shared" si="152"/>
        <v>0.1103133662609744</v>
      </c>
      <c r="BO466" s="29"/>
      <c r="BP466" s="29"/>
      <c r="BQ466" s="29"/>
      <c r="BR466" s="29"/>
      <c r="BT466" s="27"/>
      <c r="BU466" s="27"/>
      <c r="BV466" s="30"/>
      <c r="BW466" s="30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</row>
    <row r="467" spans="1:93" ht="13">
      <c r="A467" s="18">
        <v>44358</v>
      </c>
      <c r="B467" s="19">
        <f t="shared" si="143"/>
        <v>8083</v>
      </c>
      <c r="C467" s="52"/>
      <c r="D467" s="52"/>
      <c r="E467" s="53">
        <v>1894025</v>
      </c>
      <c r="F467" s="21">
        <f t="shared" si="79"/>
        <v>106315</v>
      </c>
      <c r="G467" s="22">
        <f t="shared" si="68"/>
        <v>5.6131782843415474E-2</v>
      </c>
      <c r="H467" s="19">
        <f t="shared" si="88"/>
        <v>6230</v>
      </c>
      <c r="I467" s="53">
        <v>1735144</v>
      </c>
      <c r="J467" s="22">
        <f t="shared" si="69"/>
        <v>0.91611462361901241</v>
      </c>
      <c r="K467" s="22">
        <f t="shared" si="74"/>
        <v>0.97059590201990253</v>
      </c>
      <c r="L467" s="19">
        <f t="shared" si="82"/>
        <v>193</v>
      </c>
      <c r="M467" s="53">
        <v>52566</v>
      </c>
      <c r="N467" s="23">
        <f t="shared" ca="1" si="73"/>
        <v>2.7753593537572101E-2</v>
      </c>
      <c r="O467" s="22">
        <f t="shared" si="75"/>
        <v>2.9404097980097445E-2</v>
      </c>
      <c r="P467" s="45"/>
      <c r="Q467" s="45"/>
      <c r="R467" s="45">
        <v>106350</v>
      </c>
      <c r="S467" s="45">
        <v>17735768</v>
      </c>
      <c r="T467" s="45">
        <v>11916618</v>
      </c>
      <c r="U467" s="19">
        <f t="shared" si="87"/>
        <v>10022593</v>
      </c>
      <c r="V467" s="54"/>
      <c r="W467" s="54"/>
      <c r="X467" s="46">
        <f t="shared" si="127"/>
        <v>115772</v>
      </c>
      <c r="Y467" s="46">
        <f t="shared" si="144"/>
        <v>62530</v>
      </c>
      <c r="Z467" s="46">
        <v>53242</v>
      </c>
      <c r="AA467" s="46">
        <f t="shared" si="128"/>
        <v>74185</v>
      </c>
      <c r="AB467" s="46">
        <f t="shared" si="126"/>
        <v>30057</v>
      </c>
      <c r="AC467" s="46">
        <v>44128</v>
      </c>
      <c r="AD467" s="54"/>
      <c r="AE467" s="21">
        <f t="shared" si="76"/>
        <v>44135.62222222222</v>
      </c>
      <c r="AF467" s="24">
        <f t="shared" si="70"/>
        <v>9.3640622483863734</v>
      </c>
      <c r="AG467" s="24">
        <f t="shared" si="71"/>
        <v>6.2916899196156333</v>
      </c>
      <c r="AH467" s="24">
        <f t="shared" si="72"/>
        <v>9.1779042434739573</v>
      </c>
      <c r="AI467" s="23">
        <f t="shared" si="145"/>
        <v>0.15893980993600701</v>
      </c>
      <c r="AJ467" s="23">
        <f t="shared" si="103"/>
        <v>0.10895733638875783</v>
      </c>
      <c r="AK467" s="23">
        <f t="shared" si="77"/>
        <v>4.2859218364085429E-3</v>
      </c>
      <c r="AL467" s="32">
        <f t="shared" si="99"/>
        <v>0.11446963590331627</v>
      </c>
      <c r="AM467" s="43">
        <f t="shared" si="114"/>
        <v>93350.71428571429</v>
      </c>
      <c r="AN467" s="43">
        <f t="shared" si="114"/>
        <v>62915</v>
      </c>
      <c r="AO467" s="44">
        <f t="shared" si="86"/>
        <v>1.4837592670382944</v>
      </c>
      <c r="AP467" s="27"/>
      <c r="AQ467" s="53">
        <v>19834929</v>
      </c>
      <c r="AR467" s="53">
        <v>11534345</v>
      </c>
      <c r="AS467" s="61"/>
      <c r="AT467" s="61">
        <f t="shared" si="148"/>
        <v>7.3462700000000006E-2</v>
      </c>
      <c r="AU467" s="61">
        <f t="shared" si="146"/>
        <v>4.2719796296296297E-2</v>
      </c>
      <c r="AV467" s="29">
        <f t="shared" si="149"/>
        <v>394405</v>
      </c>
      <c r="AW467" s="45">
        <f t="shared" si="147"/>
        <v>30398</v>
      </c>
      <c r="AX467" s="29">
        <f t="shared" si="91"/>
        <v>424803</v>
      </c>
      <c r="AY467" s="29">
        <f t="shared" si="154"/>
        <v>345515.42857142858</v>
      </c>
      <c r="AZ467" s="29">
        <f t="shared" si="153"/>
        <v>66279.428571428565</v>
      </c>
      <c r="BA467" s="29">
        <f t="shared" si="93"/>
        <v>411794.85714285716</v>
      </c>
      <c r="BB467" s="45">
        <v>1529037</v>
      </c>
      <c r="BC467" s="45">
        <v>1396410</v>
      </c>
      <c r="BD467" s="61"/>
      <c r="BE467" s="61">
        <f t="shared" si="150"/>
        <v>1.0410365450133581</v>
      </c>
      <c r="BF467" s="61">
        <f t="shared" si="150"/>
        <v>0.95073817168721453</v>
      </c>
      <c r="BG467" s="45">
        <v>14390190</v>
      </c>
      <c r="BH467" s="45">
        <v>7745521</v>
      </c>
      <c r="BI467" s="61">
        <f t="shared" si="151"/>
        <v>0.83049871915010687</v>
      </c>
      <c r="BJ467" s="61">
        <f t="shared" si="151"/>
        <v>0.44701600671361913</v>
      </c>
      <c r="BK467" s="45">
        <v>3839978</v>
      </c>
      <c r="BL467" s="45">
        <v>2382111</v>
      </c>
      <c r="BM467" s="61">
        <f t="shared" si="152"/>
        <v>0.17816345644282186</v>
      </c>
      <c r="BN467" s="61">
        <f t="shared" si="152"/>
        <v>0.11052280231565567</v>
      </c>
      <c r="BO467" s="29"/>
      <c r="BP467" s="29"/>
      <c r="BQ467" s="29"/>
      <c r="BR467" s="29"/>
      <c r="BT467" s="27"/>
      <c r="BU467" s="27"/>
      <c r="BV467" s="30"/>
      <c r="BW467" s="30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</row>
    <row r="468" spans="1:93" ht="13">
      <c r="A468" s="18">
        <v>44359</v>
      </c>
      <c r="B468" s="19">
        <f t="shared" si="143"/>
        <v>7465</v>
      </c>
      <c r="C468" s="52"/>
      <c r="D468" s="52"/>
      <c r="E468" s="53">
        <v>1901490</v>
      </c>
      <c r="F468" s="21">
        <f t="shared" si="79"/>
        <v>108324</v>
      </c>
      <c r="G468" s="22">
        <f t="shared" si="68"/>
        <v>5.6967956707634541E-2</v>
      </c>
      <c r="H468" s="19">
        <f t="shared" si="88"/>
        <v>5292</v>
      </c>
      <c r="I468" s="53">
        <v>1740436</v>
      </c>
      <c r="J468" s="22">
        <f t="shared" si="69"/>
        <v>0.91530115856512528</v>
      </c>
      <c r="K468" s="22">
        <f t="shared" si="74"/>
        <v>0.97059391043550902</v>
      </c>
      <c r="L468" s="19">
        <f t="shared" si="82"/>
        <v>164</v>
      </c>
      <c r="M468" s="53">
        <v>52730</v>
      </c>
      <c r="N468" s="23">
        <f t="shared" ca="1" si="73"/>
        <v>2.7730884727240217E-2</v>
      </c>
      <c r="O468" s="22">
        <f t="shared" si="75"/>
        <v>2.9406089564490961E-2</v>
      </c>
      <c r="P468" s="45"/>
      <c r="Q468" s="45"/>
      <c r="R468" s="45">
        <v>106894</v>
      </c>
      <c r="S468" s="45">
        <v>17833717</v>
      </c>
      <c r="T468" s="45">
        <v>11979782</v>
      </c>
      <c r="U468" s="19">
        <f t="shared" si="87"/>
        <v>10078292</v>
      </c>
      <c r="V468" s="54"/>
      <c r="W468" s="54"/>
      <c r="X468" s="46">
        <f t="shared" si="127"/>
        <v>97949</v>
      </c>
      <c r="Y468" s="46">
        <f t="shared" si="144"/>
        <v>55445</v>
      </c>
      <c r="Z468" s="46">
        <v>42504</v>
      </c>
      <c r="AA468" s="46">
        <f t="shared" si="128"/>
        <v>63164</v>
      </c>
      <c r="AB468" s="46">
        <f t="shared" si="126"/>
        <v>27364</v>
      </c>
      <c r="AC468" s="46">
        <v>35800</v>
      </c>
      <c r="AD468" s="54"/>
      <c r="AE468" s="21">
        <f t="shared" si="76"/>
        <v>44369.562962962962</v>
      </c>
      <c r="AF468" s="24">
        <f t="shared" si="70"/>
        <v>9.3788118791053332</v>
      </c>
      <c r="AG468" s="24">
        <f t="shared" si="71"/>
        <v>6.3002077318313532</v>
      </c>
      <c r="AH468" s="24">
        <f t="shared" si="72"/>
        <v>8.4613529805760219</v>
      </c>
      <c r="AI468" s="23">
        <f t="shared" si="145"/>
        <v>0.15872492504454588</v>
      </c>
      <c r="AJ468" s="23">
        <f t="shared" si="103"/>
        <v>0.11818440884047875</v>
      </c>
      <c r="AK468" s="23">
        <f t="shared" si="77"/>
        <v>3.9413418513483192E-3</v>
      </c>
      <c r="AL468" s="32">
        <f t="shared" si="99"/>
        <v>0.11475831697946014</v>
      </c>
      <c r="AM468" s="43">
        <f t="shared" si="114"/>
        <v>94625.571428571435</v>
      </c>
      <c r="AN468" s="43">
        <f t="shared" si="114"/>
        <v>63841</v>
      </c>
      <c r="AO468" s="44">
        <f t="shared" si="86"/>
        <v>1.4822069113668557</v>
      </c>
      <c r="AP468" s="27"/>
      <c r="AQ468" s="53">
        <v>20157174</v>
      </c>
      <c r="AR468" s="53">
        <v>11567459</v>
      </c>
      <c r="AS468" s="61"/>
      <c r="AT468" s="61">
        <f t="shared" si="148"/>
        <v>7.4656200000000006E-2</v>
      </c>
      <c r="AU468" s="61">
        <f t="shared" si="146"/>
        <v>4.2842440740740742E-2</v>
      </c>
      <c r="AV468" s="29">
        <f t="shared" si="149"/>
        <v>322245</v>
      </c>
      <c r="AW468" s="45">
        <f t="shared" si="147"/>
        <v>33114</v>
      </c>
      <c r="AX468" s="29">
        <f t="shared" si="91"/>
        <v>355359</v>
      </c>
      <c r="AY468" s="29">
        <f t="shared" si="154"/>
        <v>362868.42857142858</v>
      </c>
      <c r="AZ468" s="29">
        <f t="shared" si="153"/>
        <v>63300.428571428572</v>
      </c>
      <c r="BA468" s="29">
        <f t="shared" si="93"/>
        <v>426168.85714285716</v>
      </c>
      <c r="BB468" s="45">
        <v>1529719</v>
      </c>
      <c r="BC468" s="45">
        <v>1396794</v>
      </c>
      <c r="BD468" s="61"/>
      <c r="BE468" s="61">
        <f t="shared" si="150"/>
        <v>1.041500881012879</v>
      </c>
      <c r="BF468" s="61">
        <f t="shared" si="150"/>
        <v>0.95099961600366023</v>
      </c>
      <c r="BG468" s="45">
        <v>14659974</v>
      </c>
      <c r="BH468" s="45">
        <v>7769404</v>
      </c>
      <c r="BI468" s="61">
        <f t="shared" si="151"/>
        <v>0.84606871971626985</v>
      </c>
      <c r="BJ468" s="61">
        <f t="shared" si="151"/>
        <v>0.44839436244828712</v>
      </c>
      <c r="BK468" s="45">
        <v>3888332</v>
      </c>
      <c r="BL468" s="45">
        <v>2388526</v>
      </c>
      <c r="BM468" s="61">
        <f t="shared" si="152"/>
        <v>0.18040693694527168</v>
      </c>
      <c r="BN468" s="61">
        <f t="shared" si="152"/>
        <v>0.11082043906593932</v>
      </c>
      <c r="BO468" s="29"/>
      <c r="BP468" s="29"/>
      <c r="BQ468" s="29"/>
      <c r="BR468" s="29"/>
      <c r="BT468" s="27"/>
      <c r="BU468" s="27"/>
      <c r="BV468" s="30"/>
      <c r="BW468" s="30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</row>
    <row r="469" spans="1:93" ht="13">
      <c r="A469" s="18">
        <v>44360</v>
      </c>
      <c r="B469" s="19">
        <f t="shared" si="143"/>
        <v>9868</v>
      </c>
      <c r="C469" s="52"/>
      <c r="D469" s="52"/>
      <c r="E469" s="53">
        <v>1911358</v>
      </c>
      <c r="F469" s="21">
        <f t="shared" si="79"/>
        <v>113388</v>
      </c>
      <c r="G469" s="22">
        <f t="shared" si="68"/>
        <v>5.9323266494293585E-2</v>
      </c>
      <c r="H469" s="19">
        <f t="shared" si="88"/>
        <v>4655</v>
      </c>
      <c r="I469" s="53">
        <v>1745091</v>
      </c>
      <c r="J469" s="22">
        <f t="shared" si="69"/>
        <v>0.91301106333821291</v>
      </c>
      <c r="K469" s="22">
        <f t="shared" si="74"/>
        <v>0.97058960939281524</v>
      </c>
      <c r="L469" s="19">
        <f t="shared" si="82"/>
        <v>149</v>
      </c>
      <c r="M469" s="53">
        <v>52879</v>
      </c>
      <c r="N469" s="23">
        <f t="shared" ca="1" si="73"/>
        <v>2.7665670167493477E-2</v>
      </c>
      <c r="O469" s="22">
        <f t="shared" si="75"/>
        <v>2.9410390607184769E-2</v>
      </c>
      <c r="P469" s="45"/>
      <c r="Q469" s="45"/>
      <c r="R469" s="45">
        <v>108997</v>
      </c>
      <c r="S469" s="45">
        <v>17904185</v>
      </c>
      <c r="T469" s="45">
        <v>12028132</v>
      </c>
      <c r="U469" s="19">
        <f t="shared" si="87"/>
        <v>10116774</v>
      </c>
      <c r="V469" s="54"/>
      <c r="W469" s="54"/>
      <c r="X469" s="46">
        <f t="shared" si="127"/>
        <v>70468</v>
      </c>
      <c r="Y469" s="46">
        <f t="shared" si="144"/>
        <v>45425</v>
      </c>
      <c r="Z469" s="46">
        <v>25043</v>
      </c>
      <c r="AA469" s="46">
        <f t="shared" si="128"/>
        <v>48350</v>
      </c>
      <c r="AB469" s="46">
        <f t="shared" si="126"/>
        <v>27370</v>
      </c>
      <c r="AC469" s="46">
        <v>20980</v>
      </c>
      <c r="AD469" s="54"/>
      <c r="AE469" s="21">
        <f t="shared" si="76"/>
        <v>44548.637037037035</v>
      </c>
      <c r="AF469" s="24">
        <f t="shared" si="70"/>
        <v>9.3672587762208863</v>
      </c>
      <c r="AG469" s="24">
        <f t="shared" si="71"/>
        <v>6.2929770351760368</v>
      </c>
      <c r="AH469" s="24">
        <f t="shared" si="72"/>
        <v>4.899675719497365</v>
      </c>
      <c r="AI469" s="23">
        <f t="shared" si="145"/>
        <v>0.15890730164916714</v>
      </c>
      <c r="AJ469" s="23">
        <f t="shared" si="103"/>
        <v>0.20409513960703204</v>
      </c>
      <c r="AK469" s="23">
        <f t="shared" si="77"/>
        <v>5.1896144602390755E-3</v>
      </c>
      <c r="AL469" s="32">
        <f t="shared" si="99"/>
        <v>0.12406174381653573</v>
      </c>
      <c r="AM469" s="43">
        <f t="shared" si="114"/>
        <v>95517.71428571429</v>
      </c>
      <c r="AN469" s="43">
        <f t="shared" si="114"/>
        <v>63701</v>
      </c>
      <c r="AO469" s="44">
        <f t="shared" si="86"/>
        <v>1.4994696203468436</v>
      </c>
      <c r="AP469" s="27"/>
      <c r="AQ469" s="53">
        <v>20158937</v>
      </c>
      <c r="AR469" s="53">
        <v>11568443</v>
      </c>
      <c r="AS469" s="61"/>
      <c r="AT469" s="61">
        <f t="shared" si="148"/>
        <v>7.4662729629629623E-2</v>
      </c>
      <c r="AU469" s="61">
        <f t="shared" si="146"/>
        <v>4.2846085185185186E-2</v>
      </c>
      <c r="AV469" s="29">
        <f t="shared" si="149"/>
        <v>1763</v>
      </c>
      <c r="AW469" s="45">
        <f t="shared" si="147"/>
        <v>984</v>
      </c>
      <c r="AX469" s="29">
        <f t="shared" si="91"/>
        <v>2747</v>
      </c>
      <c r="AY469" s="29">
        <f t="shared" si="154"/>
        <v>356673</v>
      </c>
      <c r="AZ469" s="29">
        <f t="shared" si="153"/>
        <v>62954.142857142855</v>
      </c>
      <c r="BA469" s="29">
        <f t="shared" si="93"/>
        <v>419627.14285714284</v>
      </c>
      <c r="BB469" s="45">
        <v>1529737</v>
      </c>
      <c r="BC469" s="45">
        <v>1396801</v>
      </c>
      <c r="BD469" s="61"/>
      <c r="BE469" s="61">
        <f t="shared" ref="BE469:BF484" si="155">BB469/1468764</f>
        <v>1.0415131362152124</v>
      </c>
      <c r="BF469" s="61">
        <f t="shared" si="155"/>
        <v>0.95100438191567871</v>
      </c>
      <c r="BG469" s="45">
        <v>14660882</v>
      </c>
      <c r="BH469" s="45">
        <v>7770026</v>
      </c>
      <c r="BI469" s="61">
        <f t="shared" ref="BI469:BJ484" si="156">BG469/17327167</f>
        <v>0.84612112297411346</v>
      </c>
      <c r="BJ469" s="61">
        <f t="shared" si="156"/>
        <v>0.44843025983416679</v>
      </c>
      <c r="BK469" s="45">
        <v>3889165</v>
      </c>
      <c r="BL469" s="45">
        <v>2388715</v>
      </c>
      <c r="BM469" s="61">
        <f t="shared" ref="BM469:BN484" si="157">BK469/21553118</f>
        <v>0.18044558564565924</v>
      </c>
      <c r="BN469" s="61">
        <f t="shared" si="157"/>
        <v>0.11082920809880037</v>
      </c>
      <c r="BO469" s="29"/>
      <c r="BP469" s="29"/>
      <c r="BQ469" s="29"/>
      <c r="BR469" s="29"/>
      <c r="BT469" s="27"/>
      <c r="BU469" s="27"/>
      <c r="BV469" s="30"/>
      <c r="BW469" s="30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</row>
    <row r="470" spans="1:93" ht="13">
      <c r="A470" s="18">
        <v>44361</v>
      </c>
      <c r="B470" s="19">
        <f t="shared" si="143"/>
        <v>8189</v>
      </c>
      <c r="C470" s="52"/>
      <c r="D470" s="52"/>
      <c r="E470" s="53">
        <v>1919547</v>
      </c>
      <c r="F470" s="21">
        <f t="shared" si="79"/>
        <v>115197</v>
      </c>
      <c r="G470" s="22">
        <f t="shared" si="68"/>
        <v>6.0012596722039104E-2</v>
      </c>
      <c r="H470" s="19">
        <f t="shared" si="88"/>
        <v>6143</v>
      </c>
      <c r="I470" s="53">
        <v>1751234</v>
      </c>
      <c r="J470" s="22">
        <f t="shared" si="69"/>
        <v>0.91231629129164327</v>
      </c>
      <c r="K470" s="22">
        <f t="shared" si="74"/>
        <v>0.97056225233463578</v>
      </c>
      <c r="L470" s="19">
        <f t="shared" si="82"/>
        <v>237</v>
      </c>
      <c r="M470" s="53">
        <v>53116</v>
      </c>
      <c r="N470" s="23">
        <f t="shared" ca="1" si="73"/>
        <v>2.7671111986317606E-2</v>
      </c>
      <c r="O470" s="22">
        <f t="shared" si="75"/>
        <v>2.9437747665364257E-2</v>
      </c>
      <c r="P470" s="45"/>
      <c r="Q470" s="45"/>
      <c r="R470" s="45">
        <v>111747</v>
      </c>
      <c r="S470" s="45">
        <v>17973499</v>
      </c>
      <c r="T470" s="45">
        <v>12080845</v>
      </c>
      <c r="U470" s="19">
        <f t="shared" si="87"/>
        <v>10161298</v>
      </c>
      <c r="V470" s="54"/>
      <c r="W470" s="54"/>
      <c r="X470" s="46">
        <f t="shared" si="127"/>
        <v>69314</v>
      </c>
      <c r="Y470" s="46">
        <f t="shared" si="144"/>
        <v>36603</v>
      </c>
      <c r="Z470" s="46">
        <v>32711</v>
      </c>
      <c r="AA470" s="46">
        <f t="shared" si="128"/>
        <v>52713</v>
      </c>
      <c r="AB470" s="46">
        <f t="shared" si="126"/>
        <v>25571</v>
      </c>
      <c r="AC470" s="46">
        <v>27142</v>
      </c>
      <c r="AD470" s="54"/>
      <c r="AE470" s="21">
        <f t="shared" si="76"/>
        <v>44743.870370370372</v>
      </c>
      <c r="AF470" s="24">
        <f t="shared" si="70"/>
        <v>9.3634065745720214</v>
      </c>
      <c r="AG470" s="24">
        <f t="shared" si="71"/>
        <v>6.2935916651168222</v>
      </c>
      <c r="AH470" s="24">
        <f t="shared" si="72"/>
        <v>6.4370497008181706</v>
      </c>
      <c r="AI470" s="23">
        <f t="shared" si="145"/>
        <v>0.15889178281817207</v>
      </c>
      <c r="AJ470" s="23">
        <f t="shared" si="103"/>
        <v>0.15535067250962761</v>
      </c>
      <c r="AK470" s="23">
        <f t="shared" si="77"/>
        <v>4.2843883772689367E-3</v>
      </c>
      <c r="AL470" s="32">
        <f t="shared" si="99"/>
        <v>0.12639865809337433</v>
      </c>
      <c r="AM470" s="43">
        <f t="shared" si="114"/>
        <v>96268.857142857145</v>
      </c>
      <c r="AN470" s="43">
        <f t="shared" si="114"/>
        <v>63875</v>
      </c>
      <c r="AO470" s="44">
        <f t="shared" si="86"/>
        <v>1.5071445345261392</v>
      </c>
      <c r="AP470" s="27"/>
      <c r="AQ470" s="53">
        <v>20667572</v>
      </c>
      <c r="AR470" s="53">
        <v>11637090</v>
      </c>
      <c r="AS470" s="61"/>
      <c r="AT470" s="61">
        <f t="shared" si="148"/>
        <v>7.6546562962962958E-2</v>
      </c>
      <c r="AU470" s="61">
        <f t="shared" si="146"/>
        <v>4.3100333333333331E-2</v>
      </c>
      <c r="AV470" s="29">
        <f t="shared" si="149"/>
        <v>508635</v>
      </c>
      <c r="AW470" s="45">
        <f t="shared" si="147"/>
        <v>68647</v>
      </c>
      <c r="AX470" s="29">
        <f t="shared" si="91"/>
        <v>577282</v>
      </c>
      <c r="AY470" s="29">
        <f t="shared" si="154"/>
        <v>407873.42857142858</v>
      </c>
      <c r="AZ470" s="29">
        <f t="shared" si="153"/>
        <v>57967</v>
      </c>
      <c r="BA470" s="29">
        <f t="shared" si="93"/>
        <v>465840.42857142858</v>
      </c>
      <c r="BB470" s="45">
        <v>1530796</v>
      </c>
      <c r="BC470" s="45">
        <v>1397698</v>
      </c>
      <c r="BD470" s="61"/>
      <c r="BE470" s="61">
        <f t="shared" si="155"/>
        <v>1.0422341506191601</v>
      </c>
      <c r="BF470" s="61">
        <f t="shared" si="155"/>
        <v>0.9516150994986261</v>
      </c>
      <c r="BG470" s="45">
        <v>15103687</v>
      </c>
      <c r="BH470" s="45">
        <v>7821054</v>
      </c>
      <c r="BI470" s="61">
        <f t="shared" si="156"/>
        <v>0.87167665666291549</v>
      </c>
      <c r="BJ470" s="61">
        <f t="shared" si="156"/>
        <v>0.45137523058443424</v>
      </c>
      <c r="BK470" s="45">
        <v>3951776</v>
      </c>
      <c r="BL470" s="45">
        <v>2401793</v>
      </c>
      <c r="BM470" s="61">
        <f t="shared" si="157"/>
        <v>0.18335054816662721</v>
      </c>
      <c r="BN470" s="61">
        <f t="shared" si="157"/>
        <v>0.11143598805518533</v>
      </c>
      <c r="BO470" s="29"/>
      <c r="BP470" s="29"/>
      <c r="BQ470" s="29"/>
      <c r="BR470" s="29"/>
      <c r="BT470" s="27"/>
      <c r="BU470" s="27"/>
      <c r="BV470" s="30"/>
      <c r="BW470" s="30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</row>
    <row r="471" spans="1:93" ht="13">
      <c r="A471" s="18">
        <v>44362</v>
      </c>
      <c r="B471" s="19">
        <f t="shared" si="143"/>
        <v>8161</v>
      </c>
      <c r="C471" s="52"/>
      <c r="D471" s="52"/>
      <c r="E471" s="53">
        <v>1927708</v>
      </c>
      <c r="F471" s="21">
        <f t="shared" si="79"/>
        <v>116787</v>
      </c>
      <c r="G471" s="22">
        <f t="shared" si="68"/>
        <v>6.0583345610434776E-2</v>
      </c>
      <c r="H471" s="19">
        <f t="shared" si="88"/>
        <v>6407</v>
      </c>
      <c r="I471" s="53">
        <v>1757641</v>
      </c>
      <c r="J471" s="22">
        <f t="shared" si="69"/>
        <v>0.91177761362198007</v>
      </c>
      <c r="K471" s="22">
        <f t="shared" si="74"/>
        <v>0.97057850673773183</v>
      </c>
      <c r="L471" s="19">
        <f t="shared" si="82"/>
        <v>164</v>
      </c>
      <c r="M471" s="53">
        <v>53280</v>
      </c>
      <c r="N471" s="23">
        <f t="shared" ca="1" si="73"/>
        <v>2.7639040767585131E-2</v>
      </c>
      <c r="O471" s="22">
        <f t="shared" si="75"/>
        <v>2.9421493262268204E-2</v>
      </c>
      <c r="P471" s="45"/>
      <c r="Q471" s="45"/>
      <c r="R471" s="45">
        <v>108632</v>
      </c>
      <c r="S471" s="45">
        <v>18082299</v>
      </c>
      <c r="T471" s="45">
        <v>12139998</v>
      </c>
      <c r="U471" s="19">
        <f t="shared" si="87"/>
        <v>10212290</v>
      </c>
      <c r="V471" s="54"/>
      <c r="W471" s="54"/>
      <c r="X471" s="46">
        <f t="shared" si="127"/>
        <v>108800</v>
      </c>
      <c r="Y471" s="46">
        <f t="shared" si="144"/>
        <v>61064</v>
      </c>
      <c r="Z471" s="46">
        <v>47736</v>
      </c>
      <c r="AA471" s="46">
        <f t="shared" si="128"/>
        <v>59153</v>
      </c>
      <c r="AB471" s="46">
        <f t="shared" si="126"/>
        <v>19688</v>
      </c>
      <c r="AC471" s="46">
        <v>39465</v>
      </c>
      <c r="AD471" s="54"/>
      <c r="AE471" s="21">
        <f t="shared" si="76"/>
        <v>44962.955555555556</v>
      </c>
      <c r="AF471" s="24">
        <f t="shared" si="70"/>
        <v>9.3802064420545026</v>
      </c>
      <c r="AG471" s="24">
        <f t="shared" si="71"/>
        <v>6.2976332515090458</v>
      </c>
      <c r="AH471" s="24">
        <f t="shared" si="72"/>
        <v>7.2482538904546008</v>
      </c>
      <c r="AI471" s="23">
        <f t="shared" si="145"/>
        <v>0.15878981199173178</v>
      </c>
      <c r="AJ471" s="23">
        <f t="shared" si="103"/>
        <v>0.13796426216759927</v>
      </c>
      <c r="AK471" s="23">
        <f t="shared" si="77"/>
        <v>4.2515239272599209E-3</v>
      </c>
      <c r="AL471" s="32">
        <f t="shared" si="99"/>
        <v>0.1335708108553309</v>
      </c>
      <c r="AM471" s="43">
        <f t="shared" si="114"/>
        <v>97250.142857142855</v>
      </c>
      <c r="AN471" s="43">
        <f t="shared" si="114"/>
        <v>62442</v>
      </c>
      <c r="AO471" s="44">
        <f t="shared" si="86"/>
        <v>1.55744759708438</v>
      </c>
      <c r="AP471" s="27"/>
      <c r="AQ471" s="53">
        <v>20904723</v>
      </c>
      <c r="AR471" s="53">
        <v>11699021</v>
      </c>
      <c r="AS471" s="61"/>
      <c r="AT471" s="61">
        <f t="shared" si="148"/>
        <v>7.7424900000000005E-2</v>
      </c>
      <c r="AU471" s="61">
        <f t="shared" si="146"/>
        <v>4.3329707407407408E-2</v>
      </c>
      <c r="AV471" s="29">
        <f t="shared" si="149"/>
        <v>237151</v>
      </c>
      <c r="AW471" s="45">
        <f t="shared" si="147"/>
        <v>61931</v>
      </c>
      <c r="AX471" s="29">
        <f t="shared" si="91"/>
        <v>299082</v>
      </c>
      <c r="AY471" s="29">
        <f t="shared" si="154"/>
        <v>347709.14285714284</v>
      </c>
      <c r="AZ471" s="29">
        <f t="shared" si="153"/>
        <v>42878.571428571428</v>
      </c>
      <c r="BA471" s="29">
        <f t="shared" si="93"/>
        <v>390587.71428571426</v>
      </c>
      <c r="BB471" s="45">
        <v>1531421</v>
      </c>
      <c r="BC471" s="45">
        <v>1398335</v>
      </c>
      <c r="BD471" s="61"/>
      <c r="BE471" s="61">
        <f t="shared" si="155"/>
        <v>1.0426596784779583</v>
      </c>
      <c r="BF471" s="61">
        <f t="shared" si="155"/>
        <v>0.9520487974923133</v>
      </c>
      <c r="BG471" s="45">
        <v>15299910</v>
      </c>
      <c r="BH471" s="45">
        <v>7867826</v>
      </c>
      <c r="BI471" s="61">
        <f t="shared" si="156"/>
        <v>0.88300124307684003</v>
      </c>
      <c r="BJ471" s="61">
        <f t="shared" si="156"/>
        <v>0.45407457549176966</v>
      </c>
      <c r="BK471" s="45">
        <v>3990171</v>
      </c>
      <c r="BL471" s="45">
        <v>2415398</v>
      </c>
      <c r="BM471" s="61">
        <f t="shared" si="157"/>
        <v>0.18513196095339896</v>
      </c>
      <c r="BN471" s="61">
        <f t="shared" si="157"/>
        <v>0.11206721923018284</v>
      </c>
      <c r="BO471" s="29"/>
      <c r="BP471" s="29"/>
      <c r="BQ471" s="29"/>
      <c r="BR471" s="29"/>
      <c r="BT471" s="27"/>
      <c r="BU471" s="27"/>
      <c r="BV471" s="30"/>
      <c r="BW471" s="30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</row>
    <row r="472" spans="1:93" ht="13">
      <c r="A472" s="18">
        <v>44363</v>
      </c>
      <c r="B472" s="19">
        <f t="shared" si="143"/>
        <v>9944</v>
      </c>
      <c r="C472" s="52"/>
      <c r="D472" s="52"/>
      <c r="E472" s="53">
        <v>1937652</v>
      </c>
      <c r="F472" s="21">
        <f t="shared" si="79"/>
        <v>120306</v>
      </c>
      <c r="G472" s="22">
        <f t="shared" si="68"/>
        <v>6.2088548408073277E-2</v>
      </c>
      <c r="H472" s="19">
        <f t="shared" si="88"/>
        <v>6229</v>
      </c>
      <c r="I472" s="53">
        <v>1763870</v>
      </c>
      <c r="J472" s="22">
        <f t="shared" si="69"/>
        <v>0.91031310059804338</v>
      </c>
      <c r="K472" s="22">
        <f t="shared" si="74"/>
        <v>0.97057467317725954</v>
      </c>
      <c r="L472" s="19">
        <f t="shared" si="82"/>
        <v>196</v>
      </c>
      <c r="M472" s="53">
        <v>53476</v>
      </c>
      <c r="N472" s="23">
        <f t="shared" ca="1" si="73"/>
        <v>2.759835099388332E-2</v>
      </c>
      <c r="O472" s="22">
        <f t="shared" si="75"/>
        <v>2.9425326822740412E-2</v>
      </c>
      <c r="P472" s="45"/>
      <c r="Q472" s="45"/>
      <c r="R472" s="45">
        <v>110660</v>
      </c>
      <c r="S472" s="45">
        <v>18174981</v>
      </c>
      <c r="T472" s="45">
        <v>12182070</v>
      </c>
      <c r="U472" s="19">
        <f t="shared" si="87"/>
        <v>10244418</v>
      </c>
      <c r="V472" s="54"/>
      <c r="W472" s="54"/>
      <c r="X472" s="46">
        <f t="shared" si="127"/>
        <v>92682</v>
      </c>
      <c r="Y472" s="46">
        <f t="shared" si="144"/>
        <v>72595</v>
      </c>
      <c r="Z472" s="46">
        <v>20087</v>
      </c>
      <c r="AA472" s="46">
        <f t="shared" si="128"/>
        <v>42072</v>
      </c>
      <c r="AB472" s="46">
        <f t="shared" si="126"/>
        <v>27052</v>
      </c>
      <c r="AC472" s="46">
        <v>15020</v>
      </c>
      <c r="AD472" s="54"/>
      <c r="AE472" s="21">
        <f t="shared" si="76"/>
        <v>45118.777777777781</v>
      </c>
      <c r="AF472" s="24">
        <f t="shared" si="70"/>
        <v>9.3798994865951162</v>
      </c>
      <c r="AG472" s="24">
        <f t="shared" si="71"/>
        <v>6.2870267726093232</v>
      </c>
      <c r="AH472" s="24">
        <f t="shared" si="72"/>
        <v>4.2308930008045049</v>
      </c>
      <c r="AI472" s="23">
        <f t="shared" si="145"/>
        <v>0.15905769709088849</v>
      </c>
      <c r="AJ472" s="23">
        <f t="shared" si="103"/>
        <v>0.23635672181023007</v>
      </c>
      <c r="AK472" s="23">
        <f t="shared" si="77"/>
        <v>5.1584576087249732E-3</v>
      </c>
      <c r="AL472" s="32">
        <f t="shared" si="99"/>
        <v>0.14830422408371327</v>
      </c>
      <c r="AM472" s="43">
        <f t="shared" si="114"/>
        <v>95086.857142857145</v>
      </c>
      <c r="AN472" s="43">
        <f t="shared" si="114"/>
        <v>58376.142857142855</v>
      </c>
      <c r="AO472" s="44">
        <f t="shared" si="86"/>
        <v>1.6288650206909379</v>
      </c>
      <c r="AP472" s="27"/>
      <c r="AQ472" s="53">
        <v>21708446</v>
      </c>
      <c r="AR472" s="53">
        <v>11859890</v>
      </c>
      <c r="AS472" s="61"/>
      <c r="AT472" s="61">
        <f t="shared" si="148"/>
        <v>8.0401651851851857E-2</v>
      </c>
      <c r="AU472" s="61">
        <f t="shared" si="146"/>
        <v>4.3925518518518517E-2</v>
      </c>
      <c r="AV472" s="29">
        <f t="shared" si="149"/>
        <v>803723</v>
      </c>
      <c r="AW472" s="45">
        <f t="shared" si="147"/>
        <v>160869</v>
      </c>
      <c r="AX472" s="29">
        <f t="shared" si="91"/>
        <v>964592</v>
      </c>
      <c r="AY472" s="29">
        <f t="shared" si="154"/>
        <v>396207</v>
      </c>
      <c r="AZ472" s="29">
        <f t="shared" si="153"/>
        <v>57710</v>
      </c>
      <c r="BA472" s="29">
        <f t="shared" si="93"/>
        <v>453917</v>
      </c>
      <c r="BB472" s="45">
        <v>1533279</v>
      </c>
      <c r="BC472" s="45">
        <v>1400082</v>
      </c>
      <c r="BD472" s="61"/>
      <c r="BE472" s="61">
        <f t="shared" si="155"/>
        <v>1.043924687696594</v>
      </c>
      <c r="BF472" s="61">
        <f t="shared" si="155"/>
        <v>0.95323823296322618</v>
      </c>
      <c r="BG472" s="45">
        <v>15989147</v>
      </c>
      <c r="BH472" s="45">
        <v>7989034</v>
      </c>
      <c r="BI472" s="61">
        <f t="shared" si="156"/>
        <v>0.92277906711466451</v>
      </c>
      <c r="BJ472" s="61">
        <f t="shared" si="156"/>
        <v>0.461069833285499</v>
      </c>
      <c r="BK472" s="45">
        <v>4096794</v>
      </c>
      <c r="BL472" s="45">
        <v>2450278</v>
      </c>
      <c r="BM472" s="61">
        <f t="shared" si="157"/>
        <v>0.19007894820600899</v>
      </c>
      <c r="BN472" s="61">
        <f t="shared" si="157"/>
        <v>0.11368554656453883</v>
      </c>
      <c r="BO472" s="29"/>
      <c r="BP472" s="29"/>
      <c r="BQ472" s="29"/>
      <c r="BR472" s="29"/>
      <c r="BT472" s="27"/>
      <c r="BU472" s="27"/>
      <c r="BV472" s="30"/>
      <c r="BW472" s="30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</row>
    <row r="473" spans="1:93" ht="13">
      <c r="A473" s="18">
        <v>44364</v>
      </c>
      <c r="B473" s="19">
        <f t="shared" si="143"/>
        <v>12624</v>
      </c>
      <c r="C473" s="52"/>
      <c r="D473" s="52"/>
      <c r="E473" s="53">
        <v>1950276</v>
      </c>
      <c r="F473" s="21">
        <f t="shared" si="79"/>
        <v>125303</v>
      </c>
      <c r="G473" s="22">
        <f t="shared" si="68"/>
        <v>6.4248855033851623E-2</v>
      </c>
      <c r="H473" s="19">
        <f t="shared" si="88"/>
        <v>7350</v>
      </c>
      <c r="I473" s="53">
        <v>1771220</v>
      </c>
      <c r="J473" s="22">
        <f t="shared" si="69"/>
        <v>0.90818940498678136</v>
      </c>
      <c r="K473" s="22">
        <f t="shared" si="74"/>
        <v>0.9705458656100665</v>
      </c>
      <c r="L473" s="19">
        <f t="shared" si="82"/>
        <v>277</v>
      </c>
      <c r="M473" s="53">
        <v>53753</v>
      </c>
      <c r="N473" s="23">
        <f t="shared" ca="1" si="73"/>
        <v>2.7561739979367023E-2</v>
      </c>
      <c r="O473" s="22">
        <f t="shared" si="75"/>
        <v>2.945413438993344E-2</v>
      </c>
      <c r="P473" s="45"/>
      <c r="Q473" s="45"/>
      <c r="R473" s="45">
        <v>110472</v>
      </c>
      <c r="S473" s="45">
        <f>S472+130829</f>
        <v>18305810</v>
      </c>
      <c r="T473" s="45">
        <v>12261392</v>
      </c>
      <c r="U473" s="19">
        <f t="shared" si="87"/>
        <v>10311116</v>
      </c>
      <c r="V473" s="54"/>
      <c r="W473" s="54"/>
      <c r="X473" s="46">
        <f t="shared" si="127"/>
        <v>130829</v>
      </c>
      <c r="Y473" s="46">
        <f t="shared" si="144"/>
        <v>75965</v>
      </c>
      <c r="Z473" s="46">
        <v>54864</v>
      </c>
      <c r="AA473" s="46">
        <f t="shared" si="128"/>
        <v>79322</v>
      </c>
      <c r="AB473" s="46">
        <f t="shared" si="126"/>
        <v>32584</v>
      </c>
      <c r="AC473" s="46">
        <v>46738</v>
      </c>
      <c r="AD473" s="54"/>
      <c r="AE473" s="21">
        <f t="shared" si="76"/>
        <v>45412.562962962962</v>
      </c>
      <c r="AF473" s="24">
        <f t="shared" si="70"/>
        <v>9.3862663540955236</v>
      </c>
      <c r="AG473" s="24">
        <f t="shared" si="71"/>
        <v>6.2870034805330119</v>
      </c>
      <c r="AH473" s="24">
        <f t="shared" si="72"/>
        <v>6.2834283903675541</v>
      </c>
      <c r="AI473" s="23">
        <f t="shared" si="145"/>
        <v>0.15905828636748584</v>
      </c>
      <c r="AJ473" s="23">
        <f t="shared" si="103"/>
        <v>0.15914878596101964</v>
      </c>
      <c r="AK473" s="23">
        <f t="shared" si="77"/>
        <v>6.5151017829827027E-3</v>
      </c>
      <c r="AL473" s="32">
        <f t="shared" si="99"/>
        <v>0.15355679195338923</v>
      </c>
      <c r="AM473" s="43">
        <f t="shared" si="114"/>
        <v>97973.428571428565</v>
      </c>
      <c r="AN473" s="43">
        <f t="shared" si="114"/>
        <v>59851.285714285717</v>
      </c>
      <c r="AO473" s="44">
        <f t="shared" si="86"/>
        <v>1.6369477681586979</v>
      </c>
      <c r="AP473" s="27"/>
      <c r="AQ473" s="53">
        <v>22236189</v>
      </c>
      <c r="AR473" s="53">
        <v>12022624</v>
      </c>
      <c r="AS473" s="61"/>
      <c r="AT473" s="61">
        <f t="shared" si="148"/>
        <v>8.2356255555555549E-2</v>
      </c>
      <c r="AU473" s="61">
        <f t="shared" si="146"/>
        <v>4.4528237037037038E-2</v>
      </c>
      <c r="AV473" s="29">
        <f t="shared" si="149"/>
        <v>527743</v>
      </c>
      <c r="AW473" s="45">
        <f t="shared" si="147"/>
        <v>162734</v>
      </c>
      <c r="AX473" s="29">
        <f t="shared" si="91"/>
        <v>690477</v>
      </c>
      <c r="AY473" s="29">
        <f t="shared" si="154"/>
        <v>399380.71428571426</v>
      </c>
      <c r="AZ473" s="29">
        <f t="shared" si="153"/>
        <v>74096.71428571429</v>
      </c>
      <c r="BA473" s="29">
        <f t="shared" si="93"/>
        <v>473477.42857142852</v>
      </c>
      <c r="BB473" s="45">
        <v>1534628</v>
      </c>
      <c r="BC473" s="45">
        <v>1401455</v>
      </c>
      <c r="BD473" s="61"/>
      <c r="BE473" s="61">
        <f t="shared" si="155"/>
        <v>1.0448431470270241</v>
      </c>
      <c r="BF473" s="61">
        <f t="shared" si="155"/>
        <v>0.95417303256343433</v>
      </c>
      <c r="BG473" s="45">
        <v>16444360</v>
      </c>
      <c r="BH473" s="45">
        <v>8110328</v>
      </c>
      <c r="BI473" s="61">
        <f t="shared" si="156"/>
        <v>0.94905070171021033</v>
      </c>
      <c r="BJ473" s="61">
        <f t="shared" si="156"/>
        <v>0.46807005438338534</v>
      </c>
      <c r="BK473" s="45">
        <v>4165108</v>
      </c>
      <c r="BL473" s="45">
        <v>2487321</v>
      </c>
      <c r="BM473" s="61">
        <f t="shared" si="157"/>
        <v>0.19324851281378408</v>
      </c>
      <c r="BN473" s="61">
        <f t="shared" si="157"/>
        <v>0.11540423060830456</v>
      </c>
      <c r="BO473" s="29"/>
      <c r="BP473" s="29"/>
      <c r="BQ473" s="29"/>
      <c r="BR473" s="29"/>
      <c r="BT473" s="27"/>
      <c r="BU473" s="27"/>
      <c r="BV473" s="30"/>
      <c r="BW473" s="30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</row>
    <row r="474" spans="1:93" ht="13">
      <c r="A474" s="18">
        <v>44365</v>
      </c>
      <c r="B474" s="19">
        <f t="shared" si="143"/>
        <v>12990</v>
      </c>
      <c r="C474" s="52"/>
      <c r="D474" s="52"/>
      <c r="E474" s="53">
        <v>1963266</v>
      </c>
      <c r="F474" s="21">
        <f t="shared" si="79"/>
        <v>130096</v>
      </c>
      <c r="G474" s="22">
        <f t="shared" si="68"/>
        <v>6.6265090925019837E-2</v>
      </c>
      <c r="H474" s="19">
        <f t="shared" si="88"/>
        <v>7907</v>
      </c>
      <c r="I474" s="53">
        <v>1779127</v>
      </c>
      <c r="J474" s="22">
        <f t="shared" si="69"/>
        <v>0.90620781901178948</v>
      </c>
      <c r="K474" s="22">
        <f t="shared" si="74"/>
        <v>0.97051937354418849</v>
      </c>
      <c r="L474" s="19">
        <f t="shared" si="82"/>
        <v>290</v>
      </c>
      <c r="M474" s="53">
        <v>54043</v>
      </c>
      <c r="N474" s="23">
        <f t="shared" ca="1" si="73"/>
        <v>2.7527090063190623E-2</v>
      </c>
      <c r="O474" s="22">
        <f t="shared" si="75"/>
        <v>2.9480626455811516E-2</v>
      </c>
      <c r="P474" s="45"/>
      <c r="Q474" s="45"/>
      <c r="R474" s="45">
        <v>111635</v>
      </c>
      <c r="S474" s="45">
        <f>S473+132215</f>
        <v>18438025</v>
      </c>
      <c r="T474" s="45">
        <v>12335197</v>
      </c>
      <c r="U474" s="19">
        <f t="shared" si="87"/>
        <v>10371931</v>
      </c>
      <c r="V474" s="54"/>
      <c r="W474" s="54"/>
      <c r="X474" s="46">
        <f t="shared" si="127"/>
        <v>132215</v>
      </c>
      <c r="Y474" s="46">
        <f t="shared" si="144"/>
        <v>77628</v>
      </c>
      <c r="Z474" s="46">
        <v>54587</v>
      </c>
      <c r="AA474" s="46">
        <f t="shared" si="128"/>
        <v>73805</v>
      </c>
      <c r="AB474" s="46">
        <f t="shared" si="126"/>
        <v>27840</v>
      </c>
      <c r="AC474" s="46">
        <v>45965</v>
      </c>
      <c r="AD474" s="54"/>
      <c r="AE474" s="21">
        <f t="shared" si="76"/>
        <v>45685.914814814816</v>
      </c>
      <c r="AF474" s="24">
        <f t="shared" si="70"/>
        <v>9.3915062961412268</v>
      </c>
      <c r="AG474" s="24">
        <f t="shared" si="71"/>
        <v>6.2829983303332302</v>
      </c>
      <c r="AH474" s="24">
        <f t="shared" si="72"/>
        <v>5.6816782140107778</v>
      </c>
      <c r="AI474" s="23">
        <f t="shared" si="145"/>
        <v>0.15915967941168674</v>
      </c>
      <c r="AJ474" s="23">
        <f t="shared" si="103"/>
        <v>0.17600433574961047</v>
      </c>
      <c r="AK474" s="23">
        <f t="shared" si="77"/>
        <v>6.6605957310657566E-3</v>
      </c>
      <c r="AL474" s="32">
        <f t="shared" si="99"/>
        <v>0.16541919207604777</v>
      </c>
      <c r="AM474" s="43">
        <f t="shared" si="114"/>
        <v>100322.42857142857</v>
      </c>
      <c r="AN474" s="43">
        <f t="shared" si="114"/>
        <v>59797</v>
      </c>
      <c r="AO474" s="44">
        <f t="shared" si="86"/>
        <v>1.6777167511986983</v>
      </c>
      <c r="AP474" s="27"/>
      <c r="AQ474" s="53">
        <v>22656788</v>
      </c>
      <c r="AR474" s="53">
        <v>12139826</v>
      </c>
      <c r="AS474" s="61"/>
      <c r="AT474" s="61">
        <f t="shared" si="148"/>
        <v>8.3914029629629627E-2</v>
      </c>
      <c r="AU474" s="61">
        <f t="shared" si="146"/>
        <v>4.4962318518518521E-2</v>
      </c>
      <c r="AV474" s="29">
        <f t="shared" si="149"/>
        <v>420599</v>
      </c>
      <c r="AW474" s="45">
        <f t="shared" si="147"/>
        <v>117202</v>
      </c>
      <c r="AX474" s="29">
        <f t="shared" si="91"/>
        <v>537801</v>
      </c>
      <c r="AY474" s="29">
        <f t="shared" si="154"/>
        <v>403122.71428571426</v>
      </c>
      <c r="AZ474" s="29">
        <f t="shared" si="153"/>
        <v>86497.28571428571</v>
      </c>
      <c r="BA474" s="29">
        <f t="shared" si="93"/>
        <v>489620</v>
      </c>
      <c r="BB474" s="45">
        <v>1535934</v>
      </c>
      <c r="BC474" s="45">
        <v>1402765</v>
      </c>
      <c r="BD474" s="61"/>
      <c r="BE474" s="61">
        <f t="shared" si="155"/>
        <v>1.045732330040769</v>
      </c>
      <c r="BF474" s="61">
        <f t="shared" si="155"/>
        <v>0.95506493895547551</v>
      </c>
      <c r="BG474" s="45">
        <v>16819216</v>
      </c>
      <c r="BH474" s="45">
        <v>8199142</v>
      </c>
      <c r="BI474" s="61">
        <f t="shared" si="156"/>
        <v>0.97068470569943721</v>
      </c>
      <c r="BJ474" s="61">
        <f t="shared" si="156"/>
        <v>0.47319576246942158</v>
      </c>
      <c r="BK474" s="45">
        <v>4205418</v>
      </c>
      <c r="BL474" s="45">
        <v>2510923</v>
      </c>
      <c r="BM474" s="61">
        <f t="shared" si="157"/>
        <v>0.19511877585414789</v>
      </c>
      <c r="BN474" s="61">
        <f t="shared" si="157"/>
        <v>0.11649929258495222</v>
      </c>
      <c r="BO474" s="29"/>
      <c r="BP474" s="29"/>
      <c r="BQ474" s="29"/>
      <c r="BR474" s="29"/>
      <c r="BT474" s="27"/>
      <c r="BU474" s="27"/>
      <c r="BV474" s="30"/>
      <c r="BW474" s="30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</row>
    <row r="475" spans="1:93" ht="13">
      <c r="A475" s="18">
        <v>44366</v>
      </c>
      <c r="B475" s="19">
        <f t="shared" si="143"/>
        <v>12906</v>
      </c>
      <c r="C475" s="52"/>
      <c r="D475" s="52"/>
      <c r="E475" s="53">
        <v>1976172</v>
      </c>
      <c r="F475" s="21">
        <f t="shared" si="79"/>
        <v>135738</v>
      </c>
      <c r="G475" s="22">
        <f t="shared" si="68"/>
        <v>6.8687340980440978E-2</v>
      </c>
      <c r="H475" s="19">
        <f t="shared" si="88"/>
        <v>7016</v>
      </c>
      <c r="I475" s="53">
        <v>1786143</v>
      </c>
      <c r="J475" s="22">
        <f t="shared" si="69"/>
        <v>0.90383984794845795</v>
      </c>
      <c r="K475" s="22">
        <f t="shared" si="74"/>
        <v>0.9705009796602323</v>
      </c>
      <c r="L475" s="19">
        <f t="shared" si="82"/>
        <v>248</v>
      </c>
      <c r="M475" s="53">
        <v>54291</v>
      </c>
      <c r="N475" s="23">
        <f t="shared" ca="1" si="73"/>
        <v>2.7472811071101097E-2</v>
      </c>
      <c r="O475" s="22">
        <f t="shared" si="75"/>
        <v>2.9499020339767684E-2</v>
      </c>
      <c r="P475" s="45"/>
      <c r="Q475" s="45"/>
      <c r="R475" s="45">
        <v>118023</v>
      </c>
      <c r="S475" s="45">
        <v>18560435</v>
      </c>
      <c r="T475" s="45">
        <v>12410802</v>
      </c>
      <c r="U475" s="19">
        <f t="shared" si="87"/>
        <v>10434630</v>
      </c>
      <c r="V475" s="54"/>
      <c r="W475" s="54"/>
      <c r="X475" s="46">
        <f t="shared" si="127"/>
        <v>122410</v>
      </c>
      <c r="Y475" s="46">
        <f t="shared" si="144"/>
        <v>73136</v>
      </c>
      <c r="Z475" s="46">
        <v>49274</v>
      </c>
      <c r="AA475" s="46">
        <f t="shared" si="128"/>
        <v>75605</v>
      </c>
      <c r="AB475" s="46">
        <f t="shared" si="126"/>
        <v>33879</v>
      </c>
      <c r="AC475" s="46">
        <v>41726</v>
      </c>
      <c r="AD475" s="54"/>
      <c r="AE475" s="21">
        <f t="shared" si="76"/>
        <v>45965.933333333334</v>
      </c>
      <c r="AF475" s="24">
        <f t="shared" si="70"/>
        <v>9.3921151600164361</v>
      </c>
      <c r="AG475" s="24">
        <f t="shared" si="71"/>
        <v>6.2802235837771203</v>
      </c>
      <c r="AH475" s="24">
        <f t="shared" si="72"/>
        <v>5.8581280024794671</v>
      </c>
      <c r="AI475" s="23">
        <f t="shared" si="145"/>
        <v>0.15922999980178557</v>
      </c>
      <c r="AJ475" s="23">
        <f t="shared" si="103"/>
        <v>0.1707029958336089</v>
      </c>
      <c r="AK475" s="23">
        <f t="shared" si="77"/>
        <v>6.5737398803829943E-3</v>
      </c>
      <c r="AL475" s="32">
        <f t="shared" si="99"/>
        <v>0.17326806180687671</v>
      </c>
      <c r="AM475" s="43">
        <f t="shared" si="114"/>
        <v>103816.85714285714</v>
      </c>
      <c r="AN475" s="43">
        <f t="shared" si="114"/>
        <v>61574.285714285717</v>
      </c>
      <c r="AO475" s="44">
        <f t="shared" si="86"/>
        <v>1.6860424110250103</v>
      </c>
      <c r="AP475" s="27"/>
      <c r="AQ475" s="53">
        <v>22992560</v>
      </c>
      <c r="AR475" s="53">
        <v>12232701</v>
      </c>
      <c r="AS475" s="61"/>
      <c r="AT475" s="61">
        <f t="shared" si="148"/>
        <v>8.5157629629629625E-2</v>
      </c>
      <c r="AU475" s="61">
        <f t="shared" si="146"/>
        <v>4.5306300000000001E-2</v>
      </c>
      <c r="AV475" s="29">
        <f t="shared" si="149"/>
        <v>335772</v>
      </c>
      <c r="AW475" s="45">
        <f t="shared" si="147"/>
        <v>92875</v>
      </c>
      <c r="AX475" s="29">
        <f t="shared" si="91"/>
        <v>428647</v>
      </c>
      <c r="AY475" s="29">
        <f t="shared" si="154"/>
        <v>405055.14285714284</v>
      </c>
      <c r="AZ475" s="29">
        <f t="shared" si="153"/>
        <v>95034.571428571435</v>
      </c>
      <c r="BA475" s="29">
        <f t="shared" si="93"/>
        <v>500089.71428571426</v>
      </c>
      <c r="BB475" s="45">
        <v>1536666</v>
      </c>
      <c r="BC475" s="45">
        <v>1403642</v>
      </c>
      <c r="BD475" s="61"/>
      <c r="BE475" s="61">
        <f t="shared" si="155"/>
        <v>1.0462307082689934</v>
      </c>
      <c r="BF475" s="61">
        <f t="shared" si="155"/>
        <v>0.95566203964694119</v>
      </c>
      <c r="BG475" s="45">
        <v>17113499</v>
      </c>
      <c r="BH475" s="45">
        <v>8262755</v>
      </c>
      <c r="BI475" s="61">
        <f t="shared" si="156"/>
        <v>0.98766861310911358</v>
      </c>
      <c r="BJ475" s="61">
        <f t="shared" si="156"/>
        <v>0.47686704929894197</v>
      </c>
      <c r="BK475" s="45">
        <v>4240858</v>
      </c>
      <c r="BL475" s="45">
        <v>2535804</v>
      </c>
      <c r="BM475" s="61">
        <f t="shared" si="157"/>
        <v>0.19676308550809216</v>
      </c>
      <c r="BN475" s="61">
        <f t="shared" si="157"/>
        <v>0.11765369632365953</v>
      </c>
      <c r="BO475" s="29"/>
      <c r="BP475" s="29"/>
      <c r="BQ475" s="29"/>
      <c r="BR475" s="29"/>
      <c r="BT475" s="27"/>
      <c r="BU475" s="27"/>
      <c r="BV475" s="30"/>
      <c r="BW475" s="30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</row>
    <row r="476" spans="1:93" ht="13">
      <c r="A476" s="18">
        <v>44367</v>
      </c>
      <c r="B476" s="19">
        <f t="shared" si="143"/>
        <v>13737</v>
      </c>
      <c r="C476" s="52"/>
      <c r="D476" s="52"/>
      <c r="E476" s="53">
        <v>1989909</v>
      </c>
      <c r="F476" s="21">
        <f t="shared" si="79"/>
        <v>142719</v>
      </c>
      <c r="G476" s="22">
        <f t="shared" si="68"/>
        <v>7.1721370173208926E-2</v>
      </c>
      <c r="H476" s="19">
        <f t="shared" si="88"/>
        <v>6385</v>
      </c>
      <c r="I476" s="53">
        <v>1792528</v>
      </c>
      <c r="J476" s="22">
        <f t="shared" si="69"/>
        <v>0.90080903197080875</v>
      </c>
      <c r="K476" s="22">
        <f t="shared" si="74"/>
        <v>0.97040802516254421</v>
      </c>
      <c r="L476" s="19">
        <f t="shared" si="82"/>
        <v>371</v>
      </c>
      <c r="M476" s="53">
        <v>54662</v>
      </c>
      <c r="N476" s="23">
        <f t="shared" ca="1" si="73"/>
        <v>2.746959785598236E-2</v>
      </c>
      <c r="O476" s="22">
        <f t="shared" si="75"/>
        <v>2.959197483745581E-2</v>
      </c>
      <c r="P476" s="45"/>
      <c r="Q476" s="45"/>
      <c r="R476" s="45">
        <v>121684</v>
      </c>
      <c r="S476" s="45">
        <v>18649618</v>
      </c>
      <c r="T476" s="45">
        <v>12471031</v>
      </c>
      <c r="U476" s="19">
        <f t="shared" si="87"/>
        <v>10481122</v>
      </c>
      <c r="V476" s="54"/>
      <c r="W476" s="54"/>
      <c r="X476" s="46">
        <f t="shared" si="127"/>
        <v>89183</v>
      </c>
      <c r="Y476" s="46">
        <f t="shared" si="144"/>
        <v>55720</v>
      </c>
      <c r="Z476" s="46">
        <v>33463</v>
      </c>
      <c r="AA476" s="46">
        <f t="shared" si="128"/>
        <v>60229</v>
      </c>
      <c r="AB476" s="46">
        <f t="shared" si="126"/>
        <v>32103</v>
      </c>
      <c r="AC476" s="46">
        <v>28126</v>
      </c>
      <c r="AD476" s="54"/>
      <c r="AE476" s="21">
        <f t="shared" si="76"/>
        <v>46189.003703703704</v>
      </c>
      <c r="AF476" s="24">
        <f t="shared" si="70"/>
        <v>9.3720959099134689</v>
      </c>
      <c r="AG476" s="24">
        <f t="shared" si="71"/>
        <v>6.2671363363852315</v>
      </c>
      <c r="AH476" s="24">
        <f t="shared" si="72"/>
        <v>4.3844361942199894</v>
      </c>
      <c r="AI476" s="23">
        <f t="shared" si="145"/>
        <v>0.15956250930656815</v>
      </c>
      <c r="AJ476" s="23">
        <f t="shared" si="103"/>
        <v>0.22807949658802237</v>
      </c>
      <c r="AK476" s="23">
        <f t="shared" si="77"/>
        <v>6.9513180026839769E-3</v>
      </c>
      <c r="AL476" s="32">
        <f t="shared" si="99"/>
        <v>0.17735646276013267</v>
      </c>
      <c r="AM476" s="43">
        <f t="shared" si="114"/>
        <v>106490.42857142857</v>
      </c>
      <c r="AN476" s="43">
        <f t="shared" si="114"/>
        <v>63271.285714285717</v>
      </c>
      <c r="AO476" s="44">
        <f t="shared" si="86"/>
        <v>1.6830767285543655</v>
      </c>
      <c r="AP476" s="27"/>
      <c r="AQ476" s="53">
        <v>23071123</v>
      </c>
      <c r="AR476" s="53">
        <v>12242103</v>
      </c>
      <c r="AS476" s="61"/>
      <c r="AT476" s="61">
        <f t="shared" si="148"/>
        <v>8.5448603703703704E-2</v>
      </c>
      <c r="AU476" s="61">
        <f t="shared" si="146"/>
        <v>4.5341122222222224E-2</v>
      </c>
      <c r="AV476" s="29">
        <f t="shared" si="149"/>
        <v>78563</v>
      </c>
      <c r="AW476" s="45">
        <f t="shared" si="147"/>
        <v>9402</v>
      </c>
      <c r="AX476" s="29">
        <f t="shared" si="91"/>
        <v>87965</v>
      </c>
      <c r="AY476" s="29">
        <f t="shared" si="154"/>
        <v>416026.57142857142</v>
      </c>
      <c r="AZ476" s="29">
        <f t="shared" si="153"/>
        <v>96237.142857142855</v>
      </c>
      <c r="BA476" s="29">
        <f t="shared" si="93"/>
        <v>512263.71428571426</v>
      </c>
      <c r="BB476" s="45">
        <v>1536787</v>
      </c>
      <c r="BC476" s="45">
        <v>1403762</v>
      </c>
      <c r="BD476" s="61"/>
      <c r="BE476" s="61">
        <f t="shared" si="155"/>
        <v>1.0463130904624569</v>
      </c>
      <c r="BF476" s="61">
        <f t="shared" si="155"/>
        <v>0.95574374099583048</v>
      </c>
      <c r="BG476" s="45">
        <v>17185612</v>
      </c>
      <c r="BH476" s="45">
        <v>8269260</v>
      </c>
      <c r="BI476" s="61">
        <f t="shared" si="156"/>
        <v>0.99183045907042966</v>
      </c>
      <c r="BJ476" s="61">
        <f t="shared" si="156"/>
        <v>0.47724247131686326</v>
      </c>
      <c r="BK476" s="45">
        <v>4245276</v>
      </c>
      <c r="BL476" s="45">
        <v>2537390</v>
      </c>
      <c r="BM476" s="61">
        <f t="shared" si="157"/>
        <v>0.196968067450844</v>
      </c>
      <c r="BN476" s="61">
        <f t="shared" si="157"/>
        <v>0.11772728196449349</v>
      </c>
      <c r="BO476" s="29"/>
      <c r="BP476" s="29"/>
      <c r="BQ476" s="29"/>
      <c r="BR476" s="29"/>
      <c r="BT476" s="27"/>
      <c r="BU476" s="27"/>
      <c r="BV476" s="30"/>
      <c r="BW476" s="30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</row>
    <row r="477" spans="1:93" ht="13">
      <c r="A477" s="18">
        <v>44368</v>
      </c>
      <c r="B477" s="19">
        <f t="shared" si="143"/>
        <v>14536</v>
      </c>
      <c r="C477" s="52"/>
      <c r="D477" s="52"/>
      <c r="E477" s="53">
        <v>2004445</v>
      </c>
      <c r="F477" s="21">
        <f t="shared" si="79"/>
        <v>147728</v>
      </c>
      <c r="G477" s="22">
        <f t="shared" si="68"/>
        <v>7.3700201302604962E-2</v>
      </c>
      <c r="H477" s="19">
        <f t="shared" si="88"/>
        <v>9233</v>
      </c>
      <c r="I477" s="53">
        <v>1801761</v>
      </c>
      <c r="J477" s="22">
        <f t="shared" si="69"/>
        <v>0.89888273312562827</v>
      </c>
      <c r="K477" s="22">
        <f t="shared" si="74"/>
        <v>0.97040152053328532</v>
      </c>
      <c r="L477" s="19">
        <f t="shared" si="82"/>
        <v>294</v>
      </c>
      <c r="M477" s="53">
        <v>54956</v>
      </c>
      <c r="N477" s="23">
        <f t="shared" ca="1" si="73"/>
        <v>2.7417065571766749E-2</v>
      </c>
      <c r="O477" s="22">
        <f t="shared" si="75"/>
        <v>2.9598479466714636E-2</v>
      </c>
      <c r="P477" s="45"/>
      <c r="Q477" s="45"/>
      <c r="R477" s="45">
        <v>124845</v>
      </c>
      <c r="S477" s="45">
        <f>18649618+84418</f>
        <v>18734036</v>
      </c>
      <c r="T477" s="45">
        <v>12533392</v>
      </c>
      <c r="U477" s="19">
        <f t="shared" si="87"/>
        <v>10528947</v>
      </c>
      <c r="V477" s="54"/>
      <c r="W477" s="54"/>
      <c r="X477" s="46">
        <f t="shared" si="127"/>
        <v>84418</v>
      </c>
      <c r="Y477" s="46">
        <f t="shared" si="144"/>
        <v>47757</v>
      </c>
      <c r="Z477" s="46">
        <v>36661</v>
      </c>
      <c r="AA477" s="46">
        <f t="shared" si="128"/>
        <v>62361</v>
      </c>
      <c r="AB477" s="46">
        <f t="shared" si="126"/>
        <v>31583</v>
      </c>
      <c r="AC477" s="46">
        <v>30778</v>
      </c>
      <c r="AD477" s="54"/>
      <c r="AE477" s="21">
        <f t="shared" si="76"/>
        <v>46419.970370370371</v>
      </c>
      <c r="AF477" s="24">
        <f t="shared" si="70"/>
        <v>9.3462459683353742</v>
      </c>
      <c r="AG477" s="24">
        <f t="shared" si="71"/>
        <v>6.2527991538805008</v>
      </c>
      <c r="AH477" s="24">
        <f t="shared" si="72"/>
        <v>4.2901073197578423</v>
      </c>
      <c r="AI477" s="23">
        <f t="shared" si="145"/>
        <v>0.15992837373952717</v>
      </c>
      <c r="AJ477" s="23">
        <f t="shared" si="103"/>
        <v>0.23309440194993666</v>
      </c>
      <c r="AK477" s="23">
        <f t="shared" si="77"/>
        <v>7.3048566542490137E-3</v>
      </c>
      <c r="AL477" s="32">
        <f t="shared" si="99"/>
        <v>0.18760040393594477</v>
      </c>
      <c r="AM477" s="43">
        <f t="shared" si="114"/>
        <v>108648.14285714286</v>
      </c>
      <c r="AN477" s="43">
        <f t="shared" si="114"/>
        <v>64649.571428571428</v>
      </c>
      <c r="AO477" s="44">
        <f t="shared" si="86"/>
        <v>1.6805701949189809</v>
      </c>
      <c r="AP477" s="27"/>
      <c r="AQ477" s="53">
        <v>23530219</v>
      </c>
      <c r="AR477" s="53">
        <v>12398428</v>
      </c>
      <c r="AS477" s="61"/>
      <c r="AT477" s="61">
        <f t="shared" si="148"/>
        <v>8.7148959259259265E-2</v>
      </c>
      <c r="AU477" s="61">
        <f t="shared" si="146"/>
        <v>4.5920103703703703E-2</v>
      </c>
      <c r="AV477" s="29">
        <f t="shared" si="149"/>
        <v>459096</v>
      </c>
      <c r="AW477" s="45">
        <f t="shared" si="147"/>
        <v>156325</v>
      </c>
      <c r="AX477" s="29">
        <f t="shared" si="91"/>
        <v>615421</v>
      </c>
      <c r="AY477" s="29">
        <f t="shared" si="154"/>
        <v>408949.57142857142</v>
      </c>
      <c r="AZ477" s="29">
        <f t="shared" si="153"/>
        <v>108762.57142857143</v>
      </c>
      <c r="BA477" s="29">
        <f t="shared" si="93"/>
        <v>517712.14285714284</v>
      </c>
      <c r="BB477" s="45">
        <v>1537962</v>
      </c>
      <c r="BC477" s="45">
        <v>1403762</v>
      </c>
      <c r="BD477" s="61"/>
      <c r="BE477" s="61">
        <f t="shared" si="155"/>
        <v>1.0471130828369977</v>
      </c>
      <c r="BF477" s="61">
        <f t="shared" si="155"/>
        <v>0.95574374099583048</v>
      </c>
      <c r="BG477" s="45">
        <v>17587982</v>
      </c>
      <c r="BH477" s="45">
        <v>8391162</v>
      </c>
      <c r="BI477" s="61">
        <f t="shared" si="156"/>
        <v>1.0150523741128599</v>
      </c>
      <c r="BJ477" s="61">
        <f t="shared" si="156"/>
        <v>0.48427778182088277</v>
      </c>
      <c r="BK477" s="45">
        <v>4297454</v>
      </c>
      <c r="BL477" s="45">
        <v>2566748</v>
      </c>
      <c r="BM477" s="61">
        <f t="shared" si="157"/>
        <v>0.19938897007848239</v>
      </c>
      <c r="BN477" s="61">
        <f t="shared" si="157"/>
        <v>0.11908940506890929</v>
      </c>
      <c r="BO477" s="29"/>
      <c r="BP477" s="29"/>
      <c r="BQ477" s="29"/>
      <c r="BR477" s="29"/>
      <c r="BT477" s="27"/>
      <c r="BU477" s="27"/>
      <c r="BV477" s="30"/>
      <c r="BW477" s="30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</row>
    <row r="478" spans="1:93" ht="13">
      <c r="A478" s="18">
        <v>44369</v>
      </c>
      <c r="B478" s="19">
        <f t="shared" si="143"/>
        <v>13668</v>
      </c>
      <c r="C478" s="52"/>
      <c r="D478" s="52"/>
      <c r="E478" s="53">
        <v>2018113</v>
      </c>
      <c r="F478" s="21">
        <f t="shared" si="79"/>
        <v>152686</v>
      </c>
      <c r="G478" s="22">
        <f t="shared" si="68"/>
        <v>7.5657805088218552E-2</v>
      </c>
      <c r="H478" s="19">
        <f t="shared" si="88"/>
        <v>8375</v>
      </c>
      <c r="I478" s="53">
        <v>1810136</v>
      </c>
      <c r="J478" s="22">
        <f t="shared" si="69"/>
        <v>0.89694481924451208</v>
      </c>
      <c r="K478" s="22">
        <f t="shared" si="74"/>
        <v>0.97036013738409488</v>
      </c>
      <c r="L478" s="19">
        <f t="shared" si="82"/>
        <v>335</v>
      </c>
      <c r="M478" s="53">
        <v>55291</v>
      </c>
      <c r="N478" s="23">
        <f t="shared" ca="1" si="73"/>
        <v>2.7397375667269373E-2</v>
      </c>
      <c r="O478" s="22">
        <f t="shared" si="75"/>
        <v>2.9639862615905097E-2</v>
      </c>
      <c r="P478" s="45"/>
      <c r="Q478" s="45"/>
      <c r="R478" s="45">
        <v>124918</v>
      </c>
      <c r="S478" s="45">
        <v>18864666</v>
      </c>
      <c r="T478" s="45">
        <v>12604134</v>
      </c>
      <c r="U478" s="19">
        <f t="shared" si="87"/>
        <v>10586021</v>
      </c>
      <c r="V478" s="54"/>
      <c r="W478" s="54"/>
      <c r="X478" s="46">
        <f t="shared" si="127"/>
        <v>130630</v>
      </c>
      <c r="Y478" s="46">
        <f t="shared" si="144"/>
        <v>76060</v>
      </c>
      <c r="Z478" s="46">
        <v>54570</v>
      </c>
      <c r="AA478" s="46">
        <f t="shared" si="128"/>
        <v>70742</v>
      </c>
      <c r="AB478" s="46">
        <f t="shared" si="126"/>
        <v>25492</v>
      </c>
      <c r="AC478" s="46">
        <v>45250</v>
      </c>
      <c r="AD478" s="54"/>
      <c r="AE478" s="21">
        <f t="shared" si="76"/>
        <v>46681.977777777778</v>
      </c>
      <c r="AF478" s="24">
        <f t="shared" si="70"/>
        <v>9.347675774349602</v>
      </c>
      <c r="AG478" s="24">
        <f t="shared" si="71"/>
        <v>6.2455045877014816</v>
      </c>
      <c r="AH478" s="24">
        <f t="shared" si="72"/>
        <v>5.1757389522973369</v>
      </c>
      <c r="AI478" s="23">
        <f t="shared" si="145"/>
        <v>0.16011516538938733</v>
      </c>
      <c r="AJ478" s="23">
        <f t="shared" si="103"/>
        <v>0.19320912612026803</v>
      </c>
      <c r="AK478" s="23">
        <f t="shared" si="77"/>
        <v>6.8188451167280721E-3</v>
      </c>
      <c r="AL478" s="32">
        <f t="shared" si="99"/>
        <v>0.19478127100677387</v>
      </c>
      <c r="AM478" s="43">
        <f t="shared" si="114"/>
        <v>111766.71428571429</v>
      </c>
      <c r="AN478" s="43">
        <f t="shared" si="114"/>
        <v>66305.142857142855</v>
      </c>
      <c r="AO478" s="44">
        <f t="shared" si="86"/>
        <v>1.6856417084647604</v>
      </c>
      <c r="AP478" s="27"/>
      <c r="AQ478" s="53">
        <v>23998166</v>
      </c>
      <c r="AR478" s="53">
        <v>12583389</v>
      </c>
      <c r="AS478" s="61"/>
      <c r="AT478" s="61">
        <f t="shared" si="148"/>
        <v>8.8882096296296301E-2</v>
      </c>
      <c r="AU478" s="61">
        <f t="shared" si="146"/>
        <v>4.6605144444444448E-2</v>
      </c>
      <c r="AV478" s="29">
        <f t="shared" si="149"/>
        <v>467947</v>
      </c>
      <c r="AW478" s="45">
        <f t="shared" si="147"/>
        <v>184961</v>
      </c>
      <c r="AX478" s="29">
        <f t="shared" si="91"/>
        <v>652908</v>
      </c>
      <c r="AY478" s="29">
        <f t="shared" si="154"/>
        <v>441920.42857142858</v>
      </c>
      <c r="AZ478" s="29">
        <f t="shared" si="153"/>
        <v>126338.28571428571</v>
      </c>
      <c r="BA478" s="29">
        <f t="shared" si="93"/>
        <v>568258.71428571432</v>
      </c>
      <c r="BB478" s="45">
        <v>1539429</v>
      </c>
      <c r="BC478" s="45">
        <v>1407070</v>
      </c>
      <c r="BD478" s="61"/>
      <c r="BE478" s="61">
        <f t="shared" si="155"/>
        <v>1.0481118818271689</v>
      </c>
      <c r="BF478" s="61">
        <f t="shared" si="155"/>
        <v>0.95799597484687804</v>
      </c>
      <c r="BG478" s="45">
        <v>18017043</v>
      </c>
      <c r="BH478" s="45">
        <v>8537350</v>
      </c>
      <c r="BI478" s="61">
        <f t="shared" si="156"/>
        <v>1.0398147025419677</v>
      </c>
      <c r="BJ478" s="61">
        <f t="shared" si="156"/>
        <v>0.49271470633370129</v>
      </c>
      <c r="BK478" s="45">
        <v>4330129</v>
      </c>
      <c r="BL478" s="45">
        <v>2601206</v>
      </c>
      <c r="BM478" s="61">
        <f t="shared" si="157"/>
        <v>0.20090499202945949</v>
      </c>
      <c r="BN478" s="61">
        <f t="shared" si="157"/>
        <v>0.12068815286957553</v>
      </c>
      <c r="BO478" s="29"/>
      <c r="BP478" s="29"/>
      <c r="BQ478" s="29"/>
      <c r="BR478" s="29"/>
      <c r="BT478" s="27"/>
      <c r="BU478" s="27"/>
      <c r="BV478" s="30"/>
      <c r="BW478" s="30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</row>
    <row r="479" spans="1:93" ht="13">
      <c r="A479" s="18">
        <v>44370</v>
      </c>
      <c r="B479" s="19">
        <f t="shared" si="143"/>
        <v>15308</v>
      </c>
      <c r="C479" s="52"/>
      <c r="D479" s="52"/>
      <c r="E479" s="53">
        <v>2033421</v>
      </c>
      <c r="F479" s="21">
        <f t="shared" si="79"/>
        <v>160524</v>
      </c>
      <c r="G479" s="22">
        <f t="shared" si="68"/>
        <v>7.8942825907669878E-2</v>
      </c>
      <c r="H479" s="19">
        <f t="shared" si="88"/>
        <v>7167</v>
      </c>
      <c r="I479" s="53">
        <v>1817303</v>
      </c>
      <c r="J479" s="22">
        <f t="shared" si="69"/>
        <v>0.89371704138001917</v>
      </c>
      <c r="K479" s="22">
        <f t="shared" si="74"/>
        <v>0.97031657373576874</v>
      </c>
      <c r="L479" s="19">
        <f t="shared" si="82"/>
        <v>303</v>
      </c>
      <c r="M479" s="53">
        <v>55594</v>
      </c>
      <c r="N479" s="23">
        <f t="shared" ca="1" si="73"/>
        <v>2.7340132712310929E-2</v>
      </c>
      <c r="O479" s="22">
        <f t="shared" si="75"/>
        <v>2.9683426264231295E-2</v>
      </c>
      <c r="P479" s="45"/>
      <c r="Q479" s="45"/>
      <c r="R479" s="45">
        <v>124022</v>
      </c>
      <c r="S479" s="45">
        <v>19005853</v>
      </c>
      <c r="T479" s="45">
        <v>12678525</v>
      </c>
      <c r="U479" s="19">
        <f t="shared" si="87"/>
        <v>10645104</v>
      </c>
      <c r="V479" s="54"/>
      <c r="W479" s="54"/>
      <c r="X479" s="46">
        <f t="shared" si="127"/>
        <v>141187</v>
      </c>
      <c r="Y479" s="46">
        <f t="shared" si="144"/>
        <v>88289</v>
      </c>
      <c r="Z479" s="46">
        <v>52898</v>
      </c>
      <c r="AA479" s="46">
        <f t="shared" si="128"/>
        <v>74391</v>
      </c>
      <c r="AB479" s="46">
        <f t="shared" si="126"/>
        <v>30090</v>
      </c>
      <c r="AC479" s="46">
        <v>44301</v>
      </c>
      <c r="AD479" s="54"/>
      <c r="AE479" s="21">
        <f t="shared" si="76"/>
        <v>46957.5</v>
      </c>
      <c r="AF479" s="24">
        <f t="shared" si="70"/>
        <v>9.3467378373686518</v>
      </c>
      <c r="AG479" s="24">
        <f t="shared" si="71"/>
        <v>6.235071340366801</v>
      </c>
      <c r="AH479" s="24">
        <f t="shared" si="72"/>
        <v>4.8596158871178465</v>
      </c>
      <c r="AI479" s="23">
        <f t="shared" si="145"/>
        <v>0.16038308872680379</v>
      </c>
      <c r="AJ479" s="23">
        <f t="shared" si="103"/>
        <v>0.20577758062131171</v>
      </c>
      <c r="AK479" s="23">
        <f t="shared" si="77"/>
        <v>7.5853036970675077E-3</v>
      </c>
      <c r="AL479" s="32">
        <f t="shared" si="99"/>
        <v>0.19290570142308971</v>
      </c>
      <c r="AM479" s="43">
        <f t="shared" si="114"/>
        <v>118696</v>
      </c>
      <c r="AN479" s="43">
        <f t="shared" si="114"/>
        <v>70922.142857142855</v>
      </c>
      <c r="AO479" s="44">
        <f t="shared" si="86"/>
        <v>1.6736098941495201</v>
      </c>
      <c r="AP479" s="27"/>
      <c r="AQ479" s="53">
        <v>24664995</v>
      </c>
      <c r="AR479" s="53">
        <v>12672597</v>
      </c>
      <c r="AS479" s="61"/>
      <c r="AT479" s="61">
        <f t="shared" si="148"/>
        <v>9.1351833333333327E-2</v>
      </c>
      <c r="AU479" s="61">
        <f t="shared" si="146"/>
        <v>4.6935544444444442E-2</v>
      </c>
      <c r="AV479" s="29">
        <f t="shared" si="149"/>
        <v>666829</v>
      </c>
      <c r="AW479" s="45">
        <f t="shared" si="147"/>
        <v>89208</v>
      </c>
      <c r="AX479" s="29">
        <f t="shared" si="91"/>
        <v>756037</v>
      </c>
      <c r="AY479" s="29">
        <f t="shared" si="154"/>
        <v>422364.14285714284</v>
      </c>
      <c r="AZ479" s="29">
        <f t="shared" si="153"/>
        <v>116101</v>
      </c>
      <c r="BA479" s="29">
        <f t="shared" si="93"/>
        <v>538465.14285714284</v>
      </c>
      <c r="BB479" s="45">
        <v>1540826</v>
      </c>
      <c r="BC479" s="45">
        <v>1408028</v>
      </c>
      <c r="BD479" s="61"/>
      <c r="BE479" s="61">
        <f t="shared" si="155"/>
        <v>1.0490630216971548</v>
      </c>
      <c r="BF479" s="61">
        <f t="shared" si="155"/>
        <v>0.95864822394884408</v>
      </c>
      <c r="BG479" s="45">
        <v>18590105</v>
      </c>
      <c r="BH479" s="45">
        <v>8610802</v>
      </c>
      <c r="BI479" s="61">
        <f t="shared" si="156"/>
        <v>1.0728877375049251</v>
      </c>
      <c r="BJ479" s="61">
        <f t="shared" si="156"/>
        <v>0.496953829786485</v>
      </c>
      <c r="BK479" s="45">
        <v>4416377</v>
      </c>
      <c r="BL479" s="45">
        <v>2613878</v>
      </c>
      <c r="BM479" s="61">
        <f t="shared" si="157"/>
        <v>0.20490664042204937</v>
      </c>
      <c r="BN479" s="61">
        <f t="shared" si="157"/>
        <v>0.12127609564425899</v>
      </c>
      <c r="BO479" s="29"/>
      <c r="BP479" s="29"/>
      <c r="BQ479" s="29"/>
      <c r="BR479" s="29"/>
      <c r="BT479" s="27"/>
      <c r="BU479" s="27"/>
      <c r="BV479" s="30"/>
      <c r="BW479" s="30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</row>
    <row r="480" spans="1:93" ht="13">
      <c r="A480" s="18">
        <v>44371</v>
      </c>
      <c r="B480" s="19">
        <f t="shared" si="143"/>
        <v>20574</v>
      </c>
      <c r="C480" s="52"/>
      <c r="D480" s="52"/>
      <c r="E480" s="53">
        <v>2053995</v>
      </c>
      <c r="F480" s="21">
        <f t="shared" si="79"/>
        <v>171542</v>
      </c>
      <c r="G480" s="22">
        <f t="shared" si="68"/>
        <v>8.3516269513801158E-2</v>
      </c>
      <c r="H480" s="19">
        <f t="shared" si="88"/>
        <v>9201</v>
      </c>
      <c r="I480" s="53">
        <v>1826504</v>
      </c>
      <c r="J480" s="22">
        <f t="shared" si="69"/>
        <v>0.88924461841435831</v>
      </c>
      <c r="K480" s="22">
        <f t="shared" si="74"/>
        <v>0.97027867362425513</v>
      </c>
      <c r="L480" s="19">
        <f t="shared" si="82"/>
        <v>355</v>
      </c>
      <c r="M480" s="53">
        <v>55949</v>
      </c>
      <c r="N480" s="23">
        <f t="shared" ca="1" si="73"/>
        <v>2.7239112071840488E-2</v>
      </c>
      <c r="O480" s="22">
        <f t="shared" si="75"/>
        <v>2.9721326375744841E-2</v>
      </c>
      <c r="P480" s="45"/>
      <c r="Q480" s="45"/>
      <c r="R480" s="45">
        <v>126696</v>
      </c>
      <c r="S480" s="45">
        <f>19005853+136896</f>
        <v>19142749</v>
      </c>
      <c r="T480" s="45">
        <v>12769028</v>
      </c>
      <c r="U480" s="19">
        <f t="shared" si="87"/>
        <v>10715033</v>
      </c>
      <c r="V480" s="54"/>
      <c r="W480" s="54"/>
      <c r="X480" s="46">
        <f t="shared" si="127"/>
        <v>136896</v>
      </c>
      <c r="Y480" s="46">
        <f t="shared" si="144"/>
        <v>83998</v>
      </c>
      <c r="Z480" s="46">
        <v>52898</v>
      </c>
      <c r="AA480" s="46">
        <f t="shared" si="128"/>
        <v>90503</v>
      </c>
      <c r="AB480" s="46">
        <f t="shared" si="126"/>
        <v>45718</v>
      </c>
      <c r="AC480" s="46">
        <v>44785</v>
      </c>
      <c r="AD480" s="54"/>
      <c r="AE480" s="21">
        <f t="shared" si="76"/>
        <v>47292.696296296293</v>
      </c>
      <c r="AF480" s="24">
        <f t="shared" si="70"/>
        <v>9.3197641669040099</v>
      </c>
      <c r="AG480" s="24">
        <f t="shared" si="71"/>
        <v>6.216679203211303</v>
      </c>
      <c r="AH480" s="24">
        <f t="shared" si="72"/>
        <v>4.3989015261981139</v>
      </c>
      <c r="AI480" s="23">
        <f t="shared" si="145"/>
        <v>0.16085758446140144</v>
      </c>
      <c r="AJ480" s="23">
        <f t="shared" si="103"/>
        <v>0.22732948079069201</v>
      </c>
      <c r="AK480" s="23">
        <f t="shared" si="77"/>
        <v>1.0117924423914182E-2</v>
      </c>
      <c r="AL480" s="32">
        <f t="shared" si="99"/>
        <v>0.20431766068600335</v>
      </c>
      <c r="AM480" s="43">
        <f t="shared" si="114"/>
        <v>119562.71428571429</v>
      </c>
      <c r="AN480" s="43">
        <f t="shared" si="114"/>
        <v>72519.428571428565</v>
      </c>
      <c r="AO480" s="44">
        <f t="shared" si="86"/>
        <v>1.6486990678360087</v>
      </c>
      <c r="AP480" s="27"/>
      <c r="AQ480" s="53">
        <v>25237997</v>
      </c>
      <c r="AR480" s="53">
        <v>12838745</v>
      </c>
      <c r="AS480" s="61"/>
      <c r="AT480" s="61">
        <f t="shared" si="148"/>
        <v>9.3474062962962956E-2</v>
      </c>
      <c r="AU480" s="61">
        <f t="shared" si="146"/>
        <v>4.755090740740741E-2</v>
      </c>
      <c r="AV480" s="29">
        <f t="shared" si="149"/>
        <v>573002</v>
      </c>
      <c r="AW480" s="45">
        <f t="shared" si="147"/>
        <v>166148</v>
      </c>
      <c r="AX480" s="29">
        <f t="shared" si="91"/>
        <v>739150</v>
      </c>
      <c r="AY480" s="29">
        <f t="shared" si="154"/>
        <v>428829.71428571426</v>
      </c>
      <c r="AZ480" s="29">
        <f t="shared" si="153"/>
        <v>116588.71428571429</v>
      </c>
      <c r="BA480" s="29">
        <f t="shared" si="93"/>
        <v>545418.42857142852</v>
      </c>
      <c r="BB480" s="45">
        <v>1542570</v>
      </c>
      <c r="BC480" s="45">
        <v>1409618</v>
      </c>
      <c r="BD480" s="61"/>
      <c r="BE480" s="61">
        <f t="shared" si="155"/>
        <v>1.0502504146343457</v>
      </c>
      <c r="BF480" s="61">
        <f t="shared" si="155"/>
        <v>0.95973076682162695</v>
      </c>
      <c r="BG480" s="45">
        <v>19100982</v>
      </c>
      <c r="BH480" s="45">
        <v>8741247</v>
      </c>
      <c r="BI480" s="61">
        <f t="shared" si="156"/>
        <v>1.1023718995725036</v>
      </c>
      <c r="BJ480" s="61">
        <f t="shared" si="156"/>
        <v>0.5044821810743787</v>
      </c>
      <c r="BK480" s="45">
        <v>4471788</v>
      </c>
      <c r="BL480" s="45">
        <v>2645594</v>
      </c>
      <c r="BM480" s="61">
        <f t="shared" si="157"/>
        <v>0.20747754454831083</v>
      </c>
      <c r="BN480" s="61">
        <f t="shared" si="157"/>
        <v>0.12274762287294116</v>
      </c>
      <c r="BO480" s="29"/>
      <c r="BP480" s="29"/>
      <c r="BQ480" s="29"/>
      <c r="BR480" s="29"/>
      <c r="BT480" s="27"/>
      <c r="BU480" s="27"/>
      <c r="BV480" s="30"/>
      <c r="BW480" s="30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</row>
    <row r="481" spans="1:93" ht="13">
      <c r="A481" s="18">
        <v>44372</v>
      </c>
      <c r="B481" s="19">
        <f t="shared" si="143"/>
        <v>18872</v>
      </c>
      <c r="C481" s="52"/>
      <c r="D481" s="52"/>
      <c r="E481" s="53">
        <v>2072867</v>
      </c>
      <c r="F481" s="21">
        <f t="shared" si="79"/>
        <v>181435</v>
      </c>
      <c r="G481" s="22">
        <f t="shared" si="68"/>
        <v>8.7528529326773019E-2</v>
      </c>
      <c r="H481" s="19">
        <f t="shared" si="88"/>
        <v>8557</v>
      </c>
      <c r="I481" s="53">
        <v>1835061</v>
      </c>
      <c r="J481" s="22">
        <f t="shared" si="69"/>
        <v>0.88527676884238116</v>
      </c>
      <c r="K481" s="22">
        <f t="shared" si="74"/>
        <v>0.97019665523264909</v>
      </c>
      <c r="L481" s="19">
        <f t="shared" si="82"/>
        <v>422</v>
      </c>
      <c r="M481" s="53">
        <v>56371</v>
      </c>
      <c r="N481" s="23">
        <f t="shared" ca="1" si="73"/>
        <v>2.7194701830845876E-2</v>
      </c>
      <c r="O481" s="22">
        <f t="shared" si="75"/>
        <v>2.9803344767350876E-2</v>
      </c>
      <c r="P481" s="45"/>
      <c r="Q481" s="45"/>
      <c r="R481" s="45">
        <v>127422</v>
      </c>
      <c r="S481" s="45">
        <v>19283664</v>
      </c>
      <c r="T481" s="45">
        <v>12864479</v>
      </c>
      <c r="U481" s="19">
        <f t="shared" si="87"/>
        <v>10791612</v>
      </c>
      <c r="V481" s="54"/>
      <c r="W481" s="54"/>
      <c r="X481" s="46">
        <f t="shared" si="127"/>
        <v>140915</v>
      </c>
      <c r="Y481" s="46">
        <f t="shared" si="144"/>
        <v>87831</v>
      </c>
      <c r="Z481" s="46">
        <v>53084</v>
      </c>
      <c r="AA481" s="46">
        <f t="shared" si="128"/>
        <v>95451</v>
      </c>
      <c r="AB481" s="46">
        <f t="shared" si="126"/>
        <v>50958</v>
      </c>
      <c r="AC481" s="46">
        <v>44493</v>
      </c>
      <c r="AD481" s="54"/>
      <c r="AE481" s="21">
        <f t="shared" si="76"/>
        <v>47646.218518518515</v>
      </c>
      <c r="AF481" s="24">
        <f t="shared" si="70"/>
        <v>9.302894975895704</v>
      </c>
      <c r="AG481" s="24">
        <f t="shared" si="71"/>
        <v>6.2061285166872739</v>
      </c>
      <c r="AH481" s="24">
        <f t="shared" si="72"/>
        <v>5.0578105129292075</v>
      </c>
      <c r="AI481" s="23">
        <f t="shared" si="145"/>
        <v>0.16113104930250188</v>
      </c>
      <c r="AJ481" s="23">
        <f t="shared" si="103"/>
        <v>0.19771401032990749</v>
      </c>
      <c r="AK481" s="23">
        <f t="shared" si="77"/>
        <v>9.1879483640417824E-3</v>
      </c>
      <c r="AL481" s="32">
        <f t="shared" si="99"/>
        <v>0.20707486746195788</v>
      </c>
      <c r="AM481" s="43">
        <f t="shared" si="114"/>
        <v>120805.57142857143</v>
      </c>
      <c r="AN481" s="43">
        <f t="shared" si="114"/>
        <v>75611.71428571429</v>
      </c>
      <c r="AO481" s="44">
        <f t="shared" si="86"/>
        <v>1.5977097275176559</v>
      </c>
      <c r="AP481" s="27"/>
      <c r="AQ481" s="53">
        <v>25735376</v>
      </c>
      <c r="AR481" s="53">
        <v>12956968</v>
      </c>
      <c r="AS481" s="61"/>
      <c r="AT481" s="61">
        <f t="shared" si="148"/>
        <v>9.5316207407407413E-2</v>
      </c>
      <c r="AU481" s="61">
        <f t="shared" si="146"/>
        <v>4.7988770370370373E-2</v>
      </c>
      <c r="AV481" s="29">
        <f t="shared" si="149"/>
        <v>497379</v>
      </c>
      <c r="AW481" s="45">
        <f t="shared" si="147"/>
        <v>118223</v>
      </c>
      <c r="AX481" s="29">
        <f t="shared" si="91"/>
        <v>615602</v>
      </c>
      <c r="AY481" s="29">
        <f t="shared" si="154"/>
        <v>439798.28571428574</v>
      </c>
      <c r="AZ481" s="29">
        <f t="shared" si="153"/>
        <v>116734.57142857143</v>
      </c>
      <c r="BA481" s="29">
        <f t="shared" si="93"/>
        <v>556532.85714285716</v>
      </c>
      <c r="BB481" s="45">
        <v>1543804</v>
      </c>
      <c r="BC481" s="45">
        <v>1411033</v>
      </c>
      <c r="BD481" s="61"/>
      <c r="BE481" s="61">
        <f t="shared" si="155"/>
        <v>1.0510905768387568</v>
      </c>
      <c r="BF481" s="61">
        <f t="shared" si="155"/>
        <v>0.96069416189394619</v>
      </c>
      <c r="BG481" s="45">
        <v>19555505</v>
      </c>
      <c r="BH481" s="45">
        <v>8835815</v>
      </c>
      <c r="BI481" s="61">
        <f t="shared" si="156"/>
        <v>1.1286037123091155</v>
      </c>
      <c r="BJ481" s="61">
        <f t="shared" si="156"/>
        <v>0.50993996883622117</v>
      </c>
      <c r="BK481" s="45">
        <v>4508011</v>
      </c>
      <c r="BL481" s="45">
        <v>2665030</v>
      </c>
      <c r="BM481" s="61">
        <f t="shared" si="157"/>
        <v>0.20915818305267944</v>
      </c>
      <c r="BN481" s="61">
        <f t="shared" si="157"/>
        <v>0.12364939495065169</v>
      </c>
      <c r="BO481" s="29"/>
      <c r="BP481" s="29"/>
      <c r="BQ481" s="29"/>
      <c r="BR481" s="29"/>
      <c r="BT481" s="27"/>
      <c r="BU481" s="27"/>
      <c r="BV481" s="30"/>
      <c r="BW481" s="30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</row>
    <row r="482" spans="1:93" ht="13">
      <c r="A482" s="18">
        <v>44373</v>
      </c>
      <c r="B482" s="19">
        <f t="shared" si="143"/>
        <v>21095</v>
      </c>
      <c r="C482" s="52"/>
      <c r="D482" s="52"/>
      <c r="E482" s="53">
        <v>2093962</v>
      </c>
      <c r="F482" s="21">
        <f t="shared" si="79"/>
        <v>194776</v>
      </c>
      <c r="G482" s="22">
        <f t="shared" si="68"/>
        <v>9.3017924871607024E-2</v>
      </c>
      <c r="H482" s="19">
        <f t="shared" si="88"/>
        <v>7396</v>
      </c>
      <c r="I482" s="53">
        <v>1842457</v>
      </c>
      <c r="J482" s="22">
        <f t="shared" si="69"/>
        <v>0.8798903705033807</v>
      </c>
      <c r="K482" s="22">
        <f t="shared" si="74"/>
        <v>0.97012983457123214</v>
      </c>
      <c r="L482" s="19">
        <f t="shared" si="82"/>
        <v>358</v>
      </c>
      <c r="M482" s="53">
        <v>56729</v>
      </c>
      <c r="N482" s="23">
        <f t="shared" ca="1" si="73"/>
        <v>2.7091704625012297E-2</v>
      </c>
      <c r="O482" s="22">
        <f t="shared" si="75"/>
        <v>2.9870165428767904E-2</v>
      </c>
      <c r="P482" s="45"/>
      <c r="Q482" s="45"/>
      <c r="R482" s="45">
        <v>129071</v>
      </c>
      <c r="S482" s="45">
        <f>19283664+135634</f>
        <v>19419298</v>
      </c>
      <c r="T482" s="45">
        <v>12962753</v>
      </c>
      <c r="U482" s="19">
        <f t="shared" si="87"/>
        <v>10868791</v>
      </c>
      <c r="V482" s="54"/>
      <c r="W482" s="54"/>
      <c r="X482" s="46">
        <f t="shared" si="127"/>
        <v>135634</v>
      </c>
      <c r="Y482" s="46">
        <f t="shared" si="144"/>
        <v>85073</v>
      </c>
      <c r="Z482" s="46">
        <v>50561</v>
      </c>
      <c r="AA482" s="46">
        <f t="shared" si="128"/>
        <v>98274</v>
      </c>
      <c r="AB482" s="46">
        <f t="shared" si="126"/>
        <v>55892</v>
      </c>
      <c r="AC482" s="46">
        <v>42382</v>
      </c>
      <c r="AD482" s="54"/>
      <c r="AE482" s="21">
        <f t="shared" si="76"/>
        <v>48010.196296296293</v>
      </c>
      <c r="AF482" s="24">
        <f t="shared" si="70"/>
        <v>9.2739495750161662</v>
      </c>
      <c r="AG482" s="24">
        <f t="shared" si="71"/>
        <v>6.1905387967880987</v>
      </c>
      <c r="AH482" s="24">
        <f t="shared" si="72"/>
        <v>4.6586394880303388</v>
      </c>
      <c r="AI482" s="23">
        <f t="shared" si="145"/>
        <v>0.16153682786364904</v>
      </c>
      <c r="AJ482" s="23">
        <f t="shared" si="103"/>
        <v>0.21465494433929624</v>
      </c>
      <c r="AK482" s="23">
        <f t="shared" si="77"/>
        <v>1.0176726244375543E-2</v>
      </c>
      <c r="AL482" s="32">
        <f t="shared" si="99"/>
        <v>0.21340662486343898</v>
      </c>
      <c r="AM482" s="43">
        <f t="shared" si="114"/>
        <v>122694.71428571429</v>
      </c>
      <c r="AN482" s="43">
        <f t="shared" si="114"/>
        <v>78850.142857142855</v>
      </c>
      <c r="AO482" s="44">
        <f t="shared" si="86"/>
        <v>1.5560493594540097</v>
      </c>
      <c r="AP482" s="27"/>
      <c r="AQ482" s="53">
        <v>26325854</v>
      </c>
      <c r="AR482" s="53">
        <v>13069678</v>
      </c>
      <c r="AS482" s="61"/>
      <c r="AT482" s="61">
        <f t="shared" si="148"/>
        <v>9.7503162962962964E-2</v>
      </c>
      <c r="AU482" s="61">
        <f t="shared" si="146"/>
        <v>4.8406214814814816E-2</v>
      </c>
      <c r="AV482" s="29">
        <f t="shared" si="149"/>
        <v>590478</v>
      </c>
      <c r="AW482" s="45">
        <f t="shared" si="147"/>
        <v>112710</v>
      </c>
      <c r="AX482" s="29">
        <f t="shared" si="91"/>
        <v>703188</v>
      </c>
      <c r="AY482" s="29">
        <f t="shared" si="154"/>
        <v>476184.85714285716</v>
      </c>
      <c r="AZ482" s="29">
        <f t="shared" si="153"/>
        <v>119568.14285714286</v>
      </c>
      <c r="BA482" s="29">
        <f t="shared" si="93"/>
        <v>595753</v>
      </c>
      <c r="BB482" s="45">
        <v>1545890</v>
      </c>
      <c r="BC482" s="45">
        <v>1411913</v>
      </c>
      <c r="BD482" s="61"/>
      <c r="BE482" s="61">
        <f t="shared" si="155"/>
        <v>1.0525108186202821</v>
      </c>
      <c r="BF482" s="61">
        <f t="shared" si="155"/>
        <v>0.96129330511913413</v>
      </c>
      <c r="BG482" s="45">
        <v>20085499</v>
      </c>
      <c r="BH482" s="45">
        <v>8923261</v>
      </c>
      <c r="BI482" s="61">
        <f t="shared" si="156"/>
        <v>1.1591911707205222</v>
      </c>
      <c r="BJ482" s="61">
        <f t="shared" si="156"/>
        <v>0.51498672575845783</v>
      </c>
      <c r="BK482" s="45">
        <v>4560867</v>
      </c>
      <c r="BL482" s="45">
        <v>2684960</v>
      </c>
      <c r="BM482" s="61">
        <f t="shared" si="157"/>
        <v>0.21161054284581934</v>
      </c>
      <c r="BN482" s="61">
        <f t="shared" si="157"/>
        <v>0.12457408714599902</v>
      </c>
      <c r="BO482" s="29"/>
      <c r="BP482" s="29"/>
      <c r="BQ482" s="29"/>
      <c r="BR482" s="29"/>
      <c r="BT482" s="27"/>
      <c r="BU482" s="27"/>
      <c r="BV482" s="30"/>
      <c r="BW482" s="30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</row>
    <row r="483" spans="1:93" ht="13">
      <c r="A483" s="18">
        <v>44374</v>
      </c>
      <c r="B483" s="19">
        <f t="shared" si="143"/>
        <v>21342</v>
      </c>
      <c r="C483" s="52"/>
      <c r="D483" s="52"/>
      <c r="E483" s="53">
        <v>2115304</v>
      </c>
      <c r="F483" s="21">
        <f t="shared" si="79"/>
        <v>207685</v>
      </c>
      <c r="G483" s="22">
        <f t="shared" si="68"/>
        <v>9.8182105267138914E-2</v>
      </c>
      <c r="H483" s="19">
        <f t="shared" si="88"/>
        <v>8024</v>
      </c>
      <c r="I483" s="53">
        <v>1850481</v>
      </c>
      <c r="J483" s="22">
        <f t="shared" si="69"/>
        <v>0.87480617443166564</v>
      </c>
      <c r="K483" s="22">
        <f t="shared" si="74"/>
        <v>0.97004747803413571</v>
      </c>
      <c r="L483" s="19">
        <f t="shared" si="82"/>
        <v>409</v>
      </c>
      <c r="M483" s="53">
        <v>57138</v>
      </c>
      <c r="N483" s="23">
        <f t="shared" ca="1" si="73"/>
        <v>2.7011720301195478E-2</v>
      </c>
      <c r="O483" s="22">
        <f t="shared" si="75"/>
        <v>2.9952521965864252E-2</v>
      </c>
      <c r="P483" s="45"/>
      <c r="Q483" s="45"/>
      <c r="R483" s="45">
        <v>129891</v>
      </c>
      <c r="S483" s="45">
        <v>19518202</v>
      </c>
      <c r="T483" s="45">
        <v>13042286</v>
      </c>
      <c r="U483" s="19">
        <f t="shared" si="87"/>
        <v>10926982</v>
      </c>
      <c r="V483" s="54"/>
      <c r="W483" s="54"/>
      <c r="X483" s="46">
        <f t="shared" si="127"/>
        <v>98904</v>
      </c>
      <c r="Y483" s="46">
        <f t="shared" si="144"/>
        <v>63238</v>
      </c>
      <c r="Z483" s="46">
        <v>35666</v>
      </c>
      <c r="AA483" s="46">
        <f t="shared" si="128"/>
        <v>79533</v>
      </c>
      <c r="AB483" s="46">
        <f t="shared" si="126"/>
        <v>50021</v>
      </c>
      <c r="AC483" s="46">
        <v>29512</v>
      </c>
      <c r="AD483" s="54"/>
      <c r="AE483" s="21">
        <f t="shared" si="76"/>
        <v>48304.762962962966</v>
      </c>
      <c r="AF483" s="24">
        <f t="shared" si="70"/>
        <v>9.2271380378423142</v>
      </c>
      <c r="AG483" s="24">
        <f t="shared" si="71"/>
        <v>6.165679259340501</v>
      </c>
      <c r="AH483" s="24">
        <f t="shared" si="72"/>
        <v>3.7265954456002248</v>
      </c>
      <c r="AI483" s="23">
        <f t="shared" si="145"/>
        <v>0.16218813174316221</v>
      </c>
      <c r="AJ483" s="23">
        <f t="shared" si="103"/>
        <v>0.26834144317453135</v>
      </c>
      <c r="AK483" s="23">
        <f t="shared" si="77"/>
        <v>1.0192162035414206E-2</v>
      </c>
      <c r="AL483" s="32">
        <f t="shared" si="99"/>
        <v>0.21950792553238047</v>
      </c>
      <c r="AM483" s="43">
        <f t="shared" si="114"/>
        <v>124083.42857142857</v>
      </c>
      <c r="AN483" s="43">
        <f t="shared" si="114"/>
        <v>81607.857142857145</v>
      </c>
      <c r="AO483" s="44">
        <f t="shared" si="86"/>
        <v>1.5204838469685165</v>
      </c>
      <c r="AP483" s="27"/>
      <c r="AQ483" s="53">
        <v>27200222</v>
      </c>
      <c r="AR483" s="53">
        <v>13115761</v>
      </c>
      <c r="AS483" s="61"/>
      <c r="AT483" s="61">
        <f t="shared" si="148"/>
        <v>0.10074156296296297</v>
      </c>
      <c r="AU483" s="61">
        <f t="shared" si="146"/>
        <v>4.857689259259259E-2</v>
      </c>
      <c r="AV483" s="29">
        <f t="shared" si="149"/>
        <v>874368</v>
      </c>
      <c r="AW483" s="45">
        <f t="shared" si="147"/>
        <v>46083</v>
      </c>
      <c r="AX483" s="29">
        <f t="shared" si="91"/>
        <v>920451</v>
      </c>
      <c r="AY483" s="29">
        <f t="shared" si="154"/>
        <v>589871.28571428568</v>
      </c>
      <c r="AZ483" s="29">
        <f t="shared" si="153"/>
        <v>124808.28571428571</v>
      </c>
      <c r="BA483" s="29">
        <f t="shared" si="93"/>
        <v>714679.57142857136</v>
      </c>
      <c r="BB483" s="45">
        <v>1546838</v>
      </c>
      <c r="BC483" s="45">
        <v>1412247</v>
      </c>
      <c r="BD483" s="61"/>
      <c r="BE483" s="61">
        <f t="shared" si="155"/>
        <v>1.0531562592765074</v>
      </c>
      <c r="BF483" s="61">
        <f t="shared" si="155"/>
        <v>0.96152070720687599</v>
      </c>
      <c r="BG483" s="45">
        <v>20915791</v>
      </c>
      <c r="BH483" s="45">
        <v>8961524</v>
      </c>
      <c r="BI483" s="61">
        <f t="shared" si="156"/>
        <v>1.2071096792683997</v>
      </c>
      <c r="BJ483" s="61">
        <f t="shared" si="156"/>
        <v>0.51719499211844611</v>
      </c>
      <c r="BK483" s="45">
        <v>4599221</v>
      </c>
      <c r="BL483" s="45">
        <v>2689233</v>
      </c>
      <c r="BM483" s="61">
        <f t="shared" si="157"/>
        <v>0.21339005335562122</v>
      </c>
      <c r="BN483" s="61">
        <f t="shared" si="157"/>
        <v>0.12477234152385748</v>
      </c>
      <c r="BO483" s="29"/>
      <c r="BP483" s="29"/>
      <c r="BQ483" s="29"/>
      <c r="BR483" s="29"/>
      <c r="BT483" s="27"/>
      <c r="BU483" s="27"/>
      <c r="BV483" s="30"/>
      <c r="BW483" s="30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</row>
    <row r="484" spans="1:93" ht="13">
      <c r="A484" s="18">
        <v>44375</v>
      </c>
      <c r="B484" s="19">
        <f t="shared" si="143"/>
        <v>20694</v>
      </c>
      <c r="C484" s="52"/>
      <c r="D484" s="52"/>
      <c r="E484" s="53">
        <v>2135998</v>
      </c>
      <c r="F484" s="21">
        <f t="shared" si="79"/>
        <v>218476</v>
      </c>
      <c r="G484" s="22">
        <f t="shared" si="68"/>
        <v>0.10228286730605553</v>
      </c>
      <c r="H484" s="19">
        <f t="shared" si="88"/>
        <v>9480</v>
      </c>
      <c r="I484" s="53">
        <v>1859961</v>
      </c>
      <c r="J484" s="22">
        <f t="shared" si="69"/>
        <v>0.8707690737538144</v>
      </c>
      <c r="K484" s="22">
        <f t="shared" si="74"/>
        <v>0.96998156996373441</v>
      </c>
      <c r="L484" s="19">
        <f t="shared" si="82"/>
        <v>423</v>
      </c>
      <c r="M484" s="53">
        <v>57561</v>
      </c>
      <c r="N484" s="23">
        <f t="shared" ca="1" si="73"/>
        <v>2.6948058940130092E-2</v>
      </c>
      <c r="O484" s="22">
        <f t="shared" si="75"/>
        <v>3.0018430036265555E-2</v>
      </c>
      <c r="P484" s="45"/>
      <c r="Q484" s="45"/>
      <c r="R484" s="45">
        <v>133130</v>
      </c>
      <c r="S484" s="45">
        <v>19616389</v>
      </c>
      <c r="T484" s="45">
        <v>13122954</v>
      </c>
      <c r="U484" s="19">
        <f t="shared" si="87"/>
        <v>10986956</v>
      </c>
      <c r="V484" s="54"/>
      <c r="W484" s="54"/>
      <c r="X484" s="46">
        <f t="shared" si="127"/>
        <v>98187</v>
      </c>
      <c r="Y484" s="46">
        <f t="shared" si="144"/>
        <v>59108</v>
      </c>
      <c r="Z484" s="46">
        <v>39079</v>
      </c>
      <c r="AA484" s="46">
        <f t="shared" si="128"/>
        <v>80668</v>
      </c>
      <c r="AB484" s="46">
        <f t="shared" si="126"/>
        <v>48408</v>
      </c>
      <c r="AC484" s="46">
        <v>32260</v>
      </c>
      <c r="AD484" s="54"/>
      <c r="AE484" s="21">
        <f t="shared" si="76"/>
        <v>48603.533333333333</v>
      </c>
      <c r="AF484" s="24">
        <f t="shared" si="70"/>
        <v>9.1837113143364366</v>
      </c>
      <c r="AG484" s="24">
        <f t="shared" si="71"/>
        <v>6.1437108087179855</v>
      </c>
      <c r="AH484" s="24">
        <f t="shared" si="72"/>
        <v>3.8981347250410745</v>
      </c>
      <c r="AI484" s="23">
        <f t="shared" si="145"/>
        <v>0.16276807798000359</v>
      </c>
      <c r="AJ484" s="23">
        <f t="shared" si="103"/>
        <v>0.2565329498685972</v>
      </c>
      <c r="AK484" s="23">
        <f t="shared" si="77"/>
        <v>9.7829910027116673E-3</v>
      </c>
      <c r="AL484" s="32">
        <f t="shared" si="99"/>
        <v>0.22313683717743002</v>
      </c>
      <c r="AM484" s="43">
        <f t="shared" si="114"/>
        <v>126050.42857142857</v>
      </c>
      <c r="AN484" s="43">
        <f t="shared" si="114"/>
        <v>84223.142857142855</v>
      </c>
      <c r="AO484" s="44">
        <f t="shared" si="86"/>
        <v>1.4966246128481822</v>
      </c>
      <c r="AP484" s="27"/>
      <c r="AQ484" s="53">
        <v>27789896</v>
      </c>
      <c r="AR484" s="53">
        <v>13257752</v>
      </c>
      <c r="AS484" s="61"/>
      <c r="AT484" s="61">
        <f t="shared" si="148"/>
        <v>0.10292554074074074</v>
      </c>
      <c r="AU484" s="61">
        <f t="shared" si="146"/>
        <v>4.9102785185185183E-2</v>
      </c>
      <c r="AV484" s="29">
        <f t="shared" si="149"/>
        <v>589674</v>
      </c>
      <c r="AW484" s="45">
        <f t="shared" si="147"/>
        <v>141991</v>
      </c>
      <c r="AX484" s="29">
        <f t="shared" si="91"/>
        <v>731665</v>
      </c>
      <c r="AY484" s="29">
        <f t="shared" si="154"/>
        <v>608525.28571428568</v>
      </c>
      <c r="AZ484" s="29">
        <f t="shared" si="153"/>
        <v>122760.57142857143</v>
      </c>
      <c r="BA484" s="29">
        <f t="shared" si="93"/>
        <v>731285.85714285716</v>
      </c>
      <c r="BB484" s="45">
        <v>1548445</v>
      </c>
      <c r="BC484" s="45">
        <v>1413333</v>
      </c>
      <c r="BD484" s="61"/>
      <c r="BE484" s="61">
        <f t="shared" si="155"/>
        <v>1.0542503765070494</v>
      </c>
      <c r="BF484" s="61">
        <f t="shared" si="155"/>
        <v>0.96226010441432386</v>
      </c>
      <c r="BG484" s="45">
        <v>21454479</v>
      </c>
      <c r="BH484" s="45">
        <v>9076828</v>
      </c>
      <c r="BI484" s="61">
        <f t="shared" si="156"/>
        <v>1.2381988931023751</v>
      </c>
      <c r="BJ484" s="61">
        <f t="shared" si="156"/>
        <v>0.5238495133105141</v>
      </c>
      <c r="BK484" s="45">
        <v>4645870</v>
      </c>
      <c r="BL484" s="45">
        <v>2713547</v>
      </c>
      <c r="BM484" s="61">
        <f t="shared" si="157"/>
        <v>0.21555442697432456</v>
      </c>
      <c r="BN484" s="61">
        <f t="shared" si="157"/>
        <v>0.12590043816398166</v>
      </c>
      <c r="BO484" s="29"/>
      <c r="BP484" s="29"/>
      <c r="BQ484" s="29"/>
      <c r="BR484" s="29"/>
      <c r="BT484" s="27"/>
      <c r="BU484" s="27"/>
      <c r="BV484" s="30"/>
      <c r="BW484" s="30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</row>
    <row r="485" spans="1:93" ht="13">
      <c r="A485" s="18">
        <v>44376</v>
      </c>
      <c r="B485" s="19">
        <f t="shared" si="143"/>
        <v>20467</v>
      </c>
      <c r="C485" s="52"/>
      <c r="D485" s="52"/>
      <c r="E485" s="53">
        <v>2156465</v>
      </c>
      <c r="F485" s="21">
        <f t="shared" si="79"/>
        <v>228835</v>
      </c>
      <c r="G485" s="22">
        <f t="shared" si="68"/>
        <v>0.10611579599019692</v>
      </c>
      <c r="H485" s="19">
        <f t="shared" si="88"/>
        <v>9645</v>
      </c>
      <c r="I485" s="53">
        <v>1869606</v>
      </c>
      <c r="J485" s="22">
        <f t="shared" si="69"/>
        <v>0.86697720575107873</v>
      </c>
      <c r="K485" s="22">
        <f t="shared" si="74"/>
        <v>0.96989878763040627</v>
      </c>
      <c r="L485" s="19">
        <f t="shared" si="82"/>
        <v>463</v>
      </c>
      <c r="M485" s="53">
        <v>58024</v>
      </c>
      <c r="N485" s="23">
        <f t="shared" ca="1" si="73"/>
        <v>2.6906998258724349E-2</v>
      </c>
      <c r="O485" s="22">
        <f t="shared" si="75"/>
        <v>3.010121236959375E-2</v>
      </c>
      <c r="P485" s="45"/>
      <c r="Q485" s="45"/>
      <c r="R485" s="45">
        <v>132723</v>
      </c>
      <c r="S485" s="45">
        <v>19760436</v>
      </c>
      <c r="T485" s="45">
        <f>T486-AA485</f>
        <v>13222907</v>
      </c>
      <c r="U485" s="19">
        <f t="shared" si="87"/>
        <v>11066442</v>
      </c>
      <c r="V485" s="54"/>
      <c r="W485" s="54"/>
      <c r="X485" s="46">
        <f>S486-S485</f>
        <v>142641</v>
      </c>
      <c r="Y485" s="46">
        <f t="shared" si="144"/>
        <v>85497</v>
      </c>
      <c r="Z485" s="46">
        <v>57144</v>
      </c>
      <c r="AA485" s="46">
        <v>103265</v>
      </c>
      <c r="AB485" s="46">
        <f t="shared" si="126"/>
        <v>55864</v>
      </c>
      <c r="AC485" s="46">
        <v>47401</v>
      </c>
      <c r="AD485" s="54"/>
      <c r="AE485" s="21">
        <f t="shared" si="76"/>
        <v>48973.729629629626</v>
      </c>
      <c r="AF485" s="24">
        <f t="shared" si="70"/>
        <v>9.1633464953059747</v>
      </c>
      <c r="AG485" s="24">
        <f t="shared" si="71"/>
        <v>6.1317512688589888</v>
      </c>
      <c r="AH485" s="24">
        <f t="shared" si="72"/>
        <v>5.0454389993648308</v>
      </c>
      <c r="AI485" s="23">
        <f t="shared" si="145"/>
        <v>0.16308554540994655</v>
      </c>
      <c r="AJ485" s="23">
        <f t="shared" si="103"/>
        <v>0.19819880888974967</v>
      </c>
      <c r="AK485" s="23">
        <f t="shared" si="77"/>
        <v>9.5819378108031941E-3</v>
      </c>
      <c r="AL485" s="32">
        <f t="shared" si="99"/>
        <v>0.22359088066221378</v>
      </c>
      <c r="AM485" s="43">
        <f t="shared" si="114"/>
        <v>127967.14285714286</v>
      </c>
      <c r="AN485" s="43">
        <f t="shared" si="114"/>
        <v>88396.142857142855</v>
      </c>
      <c r="AO485" s="44">
        <f t="shared" si="86"/>
        <v>1.4476552790764949</v>
      </c>
      <c r="AP485" s="27"/>
      <c r="AQ485" s="53">
        <v>28671106</v>
      </c>
      <c r="AR485" s="53">
        <v>13369395</v>
      </c>
      <c r="AS485" s="61"/>
      <c r="AT485" s="61">
        <f t="shared" si="148"/>
        <v>0.10618928148148148</v>
      </c>
      <c r="AU485" s="61">
        <f t="shared" si="146"/>
        <v>4.9516277777777777E-2</v>
      </c>
      <c r="AV485" s="29">
        <f t="shared" si="149"/>
        <v>881210</v>
      </c>
      <c r="AW485" s="45">
        <f t="shared" si="147"/>
        <v>111643</v>
      </c>
      <c r="AX485" s="29">
        <f t="shared" si="91"/>
        <v>992853</v>
      </c>
      <c r="AY485" s="29">
        <f t="shared" si="154"/>
        <v>667562.85714285716</v>
      </c>
      <c r="AZ485" s="29">
        <f t="shared" si="153"/>
        <v>112286.57142857143</v>
      </c>
      <c r="BA485" s="29">
        <f t="shared" si="93"/>
        <v>779849.42857142864</v>
      </c>
      <c r="BB485" s="45">
        <v>1550857</v>
      </c>
      <c r="BC485" s="45">
        <v>1414278</v>
      </c>
      <c r="BD485" s="61"/>
      <c r="BE485" s="61">
        <f t="shared" ref="BE485:BF500" si="158">BB485/1468764</f>
        <v>1.0558925736197238</v>
      </c>
      <c r="BF485" s="61">
        <f t="shared" si="158"/>
        <v>0.96290350253682688</v>
      </c>
      <c r="BG485" s="45">
        <v>22271518</v>
      </c>
      <c r="BH485" s="45">
        <v>9167141</v>
      </c>
      <c r="BI485" s="61">
        <f t="shared" ref="BI485:BJ500" si="159">BG485/17327167</f>
        <v>1.2853525333945244</v>
      </c>
      <c r="BJ485" s="61">
        <f t="shared" si="159"/>
        <v>0.52906173294226344</v>
      </c>
      <c r="BK485" s="45">
        <v>4700742</v>
      </c>
      <c r="BL485" s="45">
        <v>2731252</v>
      </c>
      <c r="BM485" s="61">
        <f t="shared" ref="BM485:BN500" si="160">BK485/21553118</f>
        <v>0.21810032311798228</v>
      </c>
      <c r="BN485" s="61">
        <f t="shared" si="160"/>
        <v>0.12672189703596481</v>
      </c>
      <c r="BO485" s="29"/>
      <c r="BP485" s="29"/>
      <c r="BQ485" s="29"/>
      <c r="BR485" s="29"/>
      <c r="BT485" s="27"/>
      <c r="BU485" s="27"/>
      <c r="BV485" s="30"/>
      <c r="BW485" s="30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</row>
    <row r="486" spans="1:93" ht="13">
      <c r="A486" s="18">
        <v>44377</v>
      </c>
      <c r="B486" s="19">
        <f t="shared" si="143"/>
        <v>21807</v>
      </c>
      <c r="C486" s="52"/>
      <c r="D486" s="52"/>
      <c r="E486" s="53">
        <v>2178272</v>
      </c>
      <c r="F486" s="21">
        <f t="shared" si="79"/>
        <v>239368</v>
      </c>
      <c r="G486" s="22">
        <f t="shared" si="68"/>
        <v>0.10988893948965051</v>
      </c>
      <c r="H486" s="19">
        <f t="shared" si="88"/>
        <v>10807</v>
      </c>
      <c r="I486" s="53">
        <v>1880413</v>
      </c>
      <c r="J486" s="22">
        <f t="shared" si="69"/>
        <v>0.86325904202964554</v>
      </c>
      <c r="K486" s="22">
        <f t="shared" si="74"/>
        <v>0.96983295717580653</v>
      </c>
      <c r="L486" s="19">
        <f t="shared" si="82"/>
        <v>467</v>
      </c>
      <c r="M486" s="53">
        <v>58491</v>
      </c>
      <c r="N486" s="23">
        <f t="shared" ca="1" si="73"/>
        <v>2.6852018480703971E-2</v>
      </c>
      <c r="O486" s="22">
        <f t="shared" si="75"/>
        <v>3.0167042824193462E-2</v>
      </c>
      <c r="P486" s="45"/>
      <c r="Q486" s="45"/>
      <c r="R486" s="45">
        <v>130443</v>
      </c>
      <c r="S486" s="45">
        <f t="shared" ref="S486:S488" si="161">S487-X487</f>
        <v>19903077</v>
      </c>
      <c r="T486" s="45">
        <f>T487-AA487</f>
        <v>13326172</v>
      </c>
      <c r="U486" s="19">
        <f t="shared" si="87"/>
        <v>11147900</v>
      </c>
      <c r="V486" s="54"/>
      <c r="W486" s="54"/>
      <c r="X486" s="46">
        <v>142731</v>
      </c>
      <c r="Y486" s="46">
        <f t="shared" si="144"/>
        <v>85055</v>
      </c>
      <c r="Z486" s="46">
        <v>57676</v>
      </c>
      <c r="AA486" s="46">
        <v>100313</v>
      </c>
      <c r="AB486" s="46">
        <f t="shared" si="126"/>
        <v>52433</v>
      </c>
      <c r="AC486" s="46">
        <v>47880</v>
      </c>
      <c r="AD486" s="54"/>
      <c r="AE486" s="21">
        <f t="shared" si="76"/>
        <v>49356.19259259259</v>
      </c>
      <c r="AF486" s="24">
        <f t="shared" si="70"/>
        <v>9.1370944491780648</v>
      </c>
      <c r="AG486" s="24">
        <f t="shared" si="71"/>
        <v>6.1177722525010649</v>
      </c>
      <c r="AH486" s="24">
        <f t="shared" si="72"/>
        <v>4.6000366854679688</v>
      </c>
      <c r="AI486" s="23">
        <f t="shared" si="145"/>
        <v>0.16345819339567283</v>
      </c>
      <c r="AJ486" s="23">
        <f t="shared" si="103"/>
        <v>0.21738957064388464</v>
      </c>
      <c r="AK486" s="23">
        <f t="shared" si="77"/>
        <v>1.0112382997173616E-2</v>
      </c>
      <c r="AL486" s="32">
        <f t="shared" si="99"/>
        <v>0.22365733184898565</v>
      </c>
      <c r="AM486" s="43">
        <f t="shared" si="114"/>
        <v>128174.85714285714</v>
      </c>
      <c r="AN486" s="43">
        <f t="shared" si="114"/>
        <v>92521</v>
      </c>
      <c r="AO486" s="44">
        <f t="shared" si="86"/>
        <v>1.3853596171988753</v>
      </c>
      <c r="AP486" s="27"/>
      <c r="AQ486" s="53">
        <v>29556053</v>
      </c>
      <c r="AR486" s="53">
        <v>13528655</v>
      </c>
      <c r="AS486" s="61"/>
      <c r="AT486" s="61">
        <f t="shared" si="148"/>
        <v>0.10946686296296296</v>
      </c>
      <c r="AU486" s="61">
        <f t="shared" si="146"/>
        <v>5.0106129629629632E-2</v>
      </c>
      <c r="AV486" s="29">
        <f t="shared" si="149"/>
        <v>884947</v>
      </c>
      <c r="AW486" s="45">
        <f t="shared" si="147"/>
        <v>159260</v>
      </c>
      <c r="AX486" s="29">
        <f t="shared" si="91"/>
        <v>1044207</v>
      </c>
      <c r="AY486" s="29">
        <f t="shared" si="154"/>
        <v>698722.57142857148</v>
      </c>
      <c r="AZ486" s="29">
        <f t="shared" si="153"/>
        <v>122294</v>
      </c>
      <c r="BA486" s="29">
        <f t="shared" si="93"/>
        <v>821016.57142857148</v>
      </c>
      <c r="BB486" s="45">
        <v>1553404</v>
      </c>
      <c r="BC486" s="45">
        <v>1415575</v>
      </c>
      <c r="BD486" s="61"/>
      <c r="BE486" s="61">
        <f t="shared" si="158"/>
        <v>1.0576266847498985</v>
      </c>
      <c r="BF486" s="61">
        <f t="shared" si="158"/>
        <v>0.96378655794940504</v>
      </c>
      <c r="BG486" s="45">
        <v>23106592</v>
      </c>
      <c r="BH486" s="45">
        <v>9295754</v>
      </c>
      <c r="BI486" s="61">
        <f t="shared" si="159"/>
        <v>1.3335470247386663</v>
      </c>
      <c r="BJ486" s="61">
        <f t="shared" si="159"/>
        <v>0.5364843543090454</v>
      </c>
      <c r="BK486" s="45">
        <v>4742866</v>
      </c>
      <c r="BL486" s="45">
        <v>2758477</v>
      </c>
      <c r="BM486" s="61">
        <f t="shared" si="160"/>
        <v>0.22005475031501243</v>
      </c>
      <c r="BN486" s="61">
        <f t="shared" si="160"/>
        <v>0.12798505534094881</v>
      </c>
      <c r="BO486" s="29"/>
      <c r="BP486" s="29"/>
      <c r="BQ486" s="29"/>
      <c r="BR486" s="29"/>
      <c r="BT486" s="27"/>
      <c r="BU486" s="27"/>
      <c r="BV486" s="30"/>
      <c r="BW486" s="30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</row>
    <row r="487" spans="1:93" ht="13">
      <c r="A487" s="18">
        <v>44378</v>
      </c>
      <c r="B487" s="19">
        <f t="shared" si="143"/>
        <v>24836</v>
      </c>
      <c r="C487" s="52"/>
      <c r="D487" s="52"/>
      <c r="E487" s="53">
        <v>2203108</v>
      </c>
      <c r="F487" s="21">
        <f t="shared" si="79"/>
        <v>253826</v>
      </c>
      <c r="G487" s="22">
        <f t="shared" si="68"/>
        <v>0.11521269043551201</v>
      </c>
      <c r="H487" s="19">
        <f t="shared" si="88"/>
        <v>9874</v>
      </c>
      <c r="I487" s="53">
        <v>1890287</v>
      </c>
      <c r="J487" s="22">
        <f t="shared" si="69"/>
        <v>0.85800923059604883</v>
      </c>
      <c r="K487" s="22">
        <f t="shared" si="74"/>
        <v>0.96973501012167562</v>
      </c>
      <c r="L487" s="19">
        <f t="shared" si="82"/>
        <v>504</v>
      </c>
      <c r="M487" s="53">
        <v>58995</v>
      </c>
      <c r="N487" s="23">
        <f t="shared" ca="1" si="73"/>
        <v>2.6778078968439131E-2</v>
      </c>
      <c r="O487" s="22">
        <f t="shared" si="75"/>
        <v>3.026498987832443E-2</v>
      </c>
      <c r="P487" s="45"/>
      <c r="Q487" s="45"/>
      <c r="R487" s="45">
        <v>131329</v>
      </c>
      <c r="S487" s="45">
        <f t="shared" si="161"/>
        <v>20058268</v>
      </c>
      <c r="T487" s="45">
        <v>13424744</v>
      </c>
      <c r="U487" s="19">
        <f t="shared" si="87"/>
        <v>11221636</v>
      </c>
      <c r="V487" s="54"/>
      <c r="W487" s="54"/>
      <c r="X487" s="46">
        <v>155191</v>
      </c>
      <c r="Y487" s="46">
        <f t="shared" si="144"/>
        <v>98642</v>
      </c>
      <c r="Z487" s="46">
        <v>56549</v>
      </c>
      <c r="AA487" s="46">
        <v>98572</v>
      </c>
      <c r="AB487" s="46">
        <f t="shared" si="126"/>
        <v>51699</v>
      </c>
      <c r="AC487" s="46">
        <v>46873</v>
      </c>
      <c r="AD487" s="54"/>
      <c r="AE487" s="21">
        <f t="shared" si="76"/>
        <v>49721.274074074077</v>
      </c>
      <c r="AF487" s="24">
        <f t="shared" si="70"/>
        <v>9.1045323243345315</v>
      </c>
      <c r="AG487" s="24">
        <f t="shared" si="71"/>
        <v>6.09354784241172</v>
      </c>
      <c r="AH487" s="24">
        <f t="shared" si="72"/>
        <v>3.9689160895474314</v>
      </c>
      <c r="AI487" s="23">
        <f t="shared" si="145"/>
        <v>0.16410800831658318</v>
      </c>
      <c r="AJ487" s="23">
        <f t="shared" si="103"/>
        <v>0.25195795966400197</v>
      </c>
      <c r="AK487" s="23">
        <f t="shared" si="77"/>
        <v>1.1401698226851376E-2</v>
      </c>
      <c r="AL487" s="32">
        <f t="shared" si="99"/>
        <v>0.22740485210060454</v>
      </c>
      <c r="AM487" s="43">
        <f t="shared" si="114"/>
        <v>130788.42857142857</v>
      </c>
      <c r="AN487" s="43">
        <f t="shared" si="114"/>
        <v>93673.71428571429</v>
      </c>
      <c r="AO487" s="44">
        <f t="shared" si="86"/>
        <v>1.3962126896400269</v>
      </c>
      <c r="AP487" s="27"/>
      <c r="AQ487" s="53">
        <v>30483730</v>
      </c>
      <c r="AR487" s="53">
        <v>13677230</v>
      </c>
      <c r="AS487" s="61"/>
      <c r="AT487" s="61">
        <f t="shared" si="148"/>
        <v>0.1129027037037037</v>
      </c>
      <c r="AU487" s="61">
        <f t="shared" si="146"/>
        <v>5.0656407407407407E-2</v>
      </c>
      <c r="AV487" s="29">
        <f t="shared" si="149"/>
        <v>927677</v>
      </c>
      <c r="AW487" s="45">
        <f t="shared" si="147"/>
        <v>148575</v>
      </c>
      <c r="AX487" s="29">
        <f t="shared" si="91"/>
        <v>1076252</v>
      </c>
      <c r="AY487" s="29">
        <f t="shared" si="154"/>
        <v>749390.42857142852</v>
      </c>
      <c r="AZ487" s="29">
        <f t="shared" si="153"/>
        <v>119783.57142857143</v>
      </c>
      <c r="BA487" s="29">
        <f t="shared" si="93"/>
        <v>869174</v>
      </c>
      <c r="BB487" s="45">
        <v>1555239</v>
      </c>
      <c r="BC487" s="45">
        <v>1416640</v>
      </c>
      <c r="BD487" s="61"/>
      <c r="BE487" s="61">
        <f t="shared" si="158"/>
        <v>1.0588760345433303</v>
      </c>
      <c r="BF487" s="61">
        <f t="shared" si="158"/>
        <v>0.96451165742079736</v>
      </c>
      <c r="BG487" s="45">
        <v>23988332</v>
      </c>
      <c r="BH487" s="45">
        <v>9408273</v>
      </c>
      <c r="BI487" s="61">
        <f t="shared" si="159"/>
        <v>1.3844347434292057</v>
      </c>
      <c r="BJ487" s="61">
        <f t="shared" si="159"/>
        <v>0.54297814524440147</v>
      </c>
      <c r="BK487" s="45">
        <v>4781933</v>
      </c>
      <c r="BL487" s="45">
        <v>2789252</v>
      </c>
      <c r="BM487" s="61">
        <f t="shared" si="160"/>
        <v>0.22186734188529009</v>
      </c>
      <c r="BN487" s="61">
        <f t="shared" si="160"/>
        <v>0.12941292299332283</v>
      </c>
      <c r="BO487" s="29"/>
      <c r="BP487" s="29"/>
      <c r="BQ487" s="29"/>
      <c r="BR487" s="29"/>
      <c r="BT487" s="27"/>
      <c r="BU487" s="27"/>
      <c r="BV487" s="30"/>
      <c r="BW487" s="30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</row>
    <row r="488" spans="1:93" ht="13">
      <c r="A488" s="18">
        <v>44379</v>
      </c>
      <c r="B488" s="19">
        <f t="shared" si="143"/>
        <v>25830</v>
      </c>
      <c r="C488" s="52"/>
      <c r="D488" s="52"/>
      <c r="E488" s="53">
        <v>2228938</v>
      </c>
      <c r="F488" s="21">
        <f t="shared" si="79"/>
        <v>267539</v>
      </c>
      <c r="G488" s="22">
        <f t="shared" si="68"/>
        <v>0.12002980791749254</v>
      </c>
      <c r="H488" s="19">
        <f t="shared" si="88"/>
        <v>11578</v>
      </c>
      <c r="I488" s="53">
        <v>1901865</v>
      </c>
      <c r="J488" s="22">
        <f t="shared" si="69"/>
        <v>0.85326061110717299</v>
      </c>
      <c r="K488" s="22">
        <f t="shared" si="74"/>
        <v>0.96964717530701305</v>
      </c>
      <c r="L488" s="19">
        <f t="shared" si="82"/>
        <v>539</v>
      </c>
      <c r="M488" s="53">
        <v>59534</v>
      </c>
      <c r="N488" s="23">
        <f t="shared" ca="1" si="73"/>
        <v>2.6709580975334442E-2</v>
      </c>
      <c r="O488" s="22">
        <f t="shared" si="75"/>
        <v>3.0352824692986995E-2</v>
      </c>
      <c r="P488" s="45"/>
      <c r="Q488" s="45"/>
      <c r="R488" s="45">
        <v>135043</v>
      </c>
      <c r="S488" s="45">
        <f t="shared" si="161"/>
        <v>20211876</v>
      </c>
      <c r="T488" s="45">
        <f t="shared" ref="T488:T489" si="162">T489-AA489</f>
        <v>13527509</v>
      </c>
      <c r="U488" s="19">
        <f t="shared" si="87"/>
        <v>11298571</v>
      </c>
      <c r="V488" s="54"/>
      <c r="W488" s="54"/>
      <c r="X488" s="46">
        <v>153608</v>
      </c>
      <c r="Y488" s="46">
        <f t="shared" si="144"/>
        <v>93639</v>
      </c>
      <c r="Z488" s="46">
        <v>59969</v>
      </c>
      <c r="AA488" s="46">
        <f>T488-T487</f>
        <v>102765</v>
      </c>
      <c r="AB488" s="46">
        <f t="shared" si="126"/>
        <v>52728</v>
      </c>
      <c r="AC488" s="46">
        <v>50037</v>
      </c>
      <c r="AD488" s="54"/>
      <c r="AE488" s="21">
        <f t="shared" si="76"/>
        <v>50101.885185185187</v>
      </c>
      <c r="AF488" s="24">
        <f t="shared" si="70"/>
        <v>9.0679399785907009</v>
      </c>
      <c r="AG488" s="24">
        <f t="shared" si="71"/>
        <v>6.069037810831885</v>
      </c>
      <c r="AH488" s="24">
        <f t="shared" si="72"/>
        <v>3.9785133565621371</v>
      </c>
      <c r="AI488" s="23">
        <f t="shared" si="145"/>
        <v>0.16477076452139119</v>
      </c>
      <c r="AJ488" s="23">
        <f t="shared" si="103"/>
        <v>0.25135016785870679</v>
      </c>
      <c r="AK488" s="23">
        <f t="shared" si="77"/>
        <v>1.1724345787859696E-2</v>
      </c>
      <c r="AL488" s="32">
        <f t="shared" si="99"/>
        <v>0.23539055548014418</v>
      </c>
      <c r="AM488" s="43">
        <f t="shared" si="114"/>
        <v>132601.71428571429</v>
      </c>
      <c r="AN488" s="43">
        <f t="shared" si="114"/>
        <v>94718.571428571435</v>
      </c>
      <c r="AO488" s="44">
        <f t="shared" si="86"/>
        <v>1.3999547531785892</v>
      </c>
      <c r="AP488" s="27"/>
      <c r="AQ488" s="53">
        <v>31090765</v>
      </c>
      <c r="AR488" s="53">
        <v>13830517</v>
      </c>
      <c r="AS488" s="61"/>
      <c r="AT488" s="61">
        <f t="shared" si="148"/>
        <v>0.11515098148148148</v>
      </c>
      <c r="AU488" s="61">
        <f t="shared" si="146"/>
        <v>5.1224137037037036E-2</v>
      </c>
      <c r="AV488" s="29">
        <f t="shared" si="149"/>
        <v>607035</v>
      </c>
      <c r="AW488" s="45">
        <f t="shared" si="147"/>
        <v>153287</v>
      </c>
      <c r="AX488" s="29">
        <f t="shared" si="91"/>
        <v>760322</v>
      </c>
      <c r="AY488" s="29">
        <f t="shared" si="154"/>
        <v>765055.57142857148</v>
      </c>
      <c r="AZ488" s="29">
        <f t="shared" si="153"/>
        <v>124792.71428571429</v>
      </c>
      <c r="BA488" s="29">
        <f t="shared" si="93"/>
        <v>889848.2857142858</v>
      </c>
      <c r="BB488" s="45">
        <v>1557537</v>
      </c>
      <c r="BC488" s="45">
        <v>1417984</v>
      </c>
      <c r="BD488" s="61"/>
      <c r="BE488" s="61">
        <f t="shared" si="158"/>
        <v>1.0604406153745598</v>
      </c>
      <c r="BF488" s="61">
        <f t="shared" si="158"/>
        <v>0.96542671252835721</v>
      </c>
      <c r="BG488" s="45">
        <v>24549745</v>
      </c>
      <c r="BH488" s="45">
        <v>9532855</v>
      </c>
      <c r="BI488" s="61">
        <f t="shared" si="159"/>
        <v>1.4168354815302466</v>
      </c>
      <c r="BJ488" s="61">
        <f t="shared" si="159"/>
        <v>0.55016812615703425</v>
      </c>
      <c r="BK488" s="45">
        <v>4820119</v>
      </c>
      <c r="BL488" s="45">
        <v>2813570</v>
      </c>
      <c r="BM488" s="61">
        <f t="shared" si="160"/>
        <v>0.22363905769921549</v>
      </c>
      <c r="BN488" s="61">
        <f t="shared" si="160"/>
        <v>0.13054120522144405</v>
      </c>
      <c r="BO488" s="29"/>
      <c r="BP488" s="29"/>
      <c r="BQ488" s="29"/>
      <c r="BR488" s="29"/>
      <c r="BT488" s="27"/>
      <c r="BU488" s="27"/>
      <c r="BV488" s="30"/>
      <c r="BW488" s="30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</row>
    <row r="489" spans="1:93" ht="13">
      <c r="A489" s="18">
        <v>44380</v>
      </c>
      <c r="B489" s="19">
        <f t="shared" si="143"/>
        <v>27913</v>
      </c>
      <c r="C489" s="52"/>
      <c r="D489" s="52"/>
      <c r="E489" s="53">
        <v>2256851</v>
      </c>
      <c r="F489" s="21">
        <f t="shared" si="79"/>
        <v>281677</v>
      </c>
      <c r="G489" s="22">
        <f t="shared" si="68"/>
        <v>0.12480974596905156</v>
      </c>
      <c r="H489" s="19">
        <f t="shared" si="88"/>
        <v>13282</v>
      </c>
      <c r="I489" s="53">
        <v>1915147</v>
      </c>
      <c r="J489" s="22">
        <f t="shared" si="69"/>
        <v>0.84859257434363189</v>
      </c>
      <c r="K489" s="22">
        <f t="shared" si="74"/>
        <v>0.96960925974116707</v>
      </c>
      <c r="L489" s="19">
        <f t="shared" si="82"/>
        <v>493</v>
      </c>
      <c r="M489" s="53">
        <v>60027</v>
      </c>
      <c r="N489" s="23">
        <f t="shared" ca="1" si="73"/>
        <v>2.6597679687316529E-2</v>
      </c>
      <c r="O489" s="22">
        <f t="shared" si="75"/>
        <v>3.0390740258832892E-2</v>
      </c>
      <c r="P489" s="45"/>
      <c r="Q489" s="45"/>
      <c r="R489" s="45">
        <v>133189</v>
      </c>
      <c r="S489" s="45">
        <v>20369103</v>
      </c>
      <c r="T489" s="45">
        <f t="shared" si="162"/>
        <v>13638492</v>
      </c>
      <c r="U489" s="19">
        <f t="shared" si="87"/>
        <v>11381641</v>
      </c>
      <c r="V489" s="54"/>
      <c r="W489" s="54"/>
      <c r="X489" s="46">
        <v>157227</v>
      </c>
      <c r="Y489" s="46">
        <f t="shared" si="144"/>
        <v>103780</v>
      </c>
      <c r="Z489" s="46">
        <v>53447</v>
      </c>
      <c r="AA489" s="46">
        <v>110983</v>
      </c>
      <c r="AB489" s="46">
        <f t="shared" si="126"/>
        <v>66614</v>
      </c>
      <c r="AC489" s="46">
        <v>44369</v>
      </c>
      <c r="AD489" s="54"/>
      <c r="AE489" s="21">
        <f t="shared" si="76"/>
        <v>50512.933333333334</v>
      </c>
      <c r="AF489" s="24">
        <f t="shared" si="70"/>
        <v>9.0254531646085638</v>
      </c>
      <c r="AG489" s="24">
        <f t="shared" si="71"/>
        <v>6.0431512758263617</v>
      </c>
      <c r="AH489" s="24">
        <f t="shared" si="72"/>
        <v>3.9760326729480888</v>
      </c>
      <c r="AI489" s="23">
        <f t="shared" si="145"/>
        <v>0.16547657908220351</v>
      </c>
      <c r="AJ489" s="23">
        <f t="shared" si="103"/>
        <v>0.25150698755665279</v>
      </c>
      <c r="AK489" s="23">
        <f t="shared" si="77"/>
        <v>1.2523004228919781E-2</v>
      </c>
      <c r="AL489" s="32">
        <f t="shared" si="99"/>
        <v>0.24105312850079691</v>
      </c>
      <c r="AM489" s="43">
        <f t="shared" si="114"/>
        <v>135686.42857142858</v>
      </c>
      <c r="AN489" s="43">
        <f t="shared" si="114"/>
        <v>96534.142857142855</v>
      </c>
      <c r="AO489" s="44">
        <f t="shared" si="86"/>
        <v>1.4055796690734146</v>
      </c>
      <c r="AP489" s="27"/>
      <c r="AQ489" s="53">
        <v>31961064</v>
      </c>
      <c r="AR489" s="53">
        <v>13970538</v>
      </c>
      <c r="AS489" s="61"/>
      <c r="AT489" s="61">
        <f t="shared" si="148"/>
        <v>0.11837431111111112</v>
      </c>
      <c r="AU489" s="61">
        <f t="shared" si="146"/>
        <v>5.1742733333333332E-2</v>
      </c>
      <c r="AV489" s="29">
        <f t="shared" si="149"/>
        <v>870299</v>
      </c>
      <c r="AW489" s="45">
        <f t="shared" si="147"/>
        <v>140021</v>
      </c>
      <c r="AX489" s="29">
        <f t="shared" si="91"/>
        <v>1010320</v>
      </c>
      <c r="AY489" s="29">
        <f t="shared" si="154"/>
        <v>805030</v>
      </c>
      <c r="AZ489" s="29">
        <f t="shared" si="153"/>
        <v>128694.28571428571</v>
      </c>
      <c r="BA489" s="29">
        <f t="shared" si="93"/>
        <v>933724.28571428568</v>
      </c>
      <c r="BB489" s="45">
        <v>1559217</v>
      </c>
      <c r="BC489" s="45">
        <v>1419076</v>
      </c>
      <c r="BD489" s="61"/>
      <c r="BE489" s="61">
        <f t="shared" si="158"/>
        <v>1.0615844342590097</v>
      </c>
      <c r="BF489" s="61">
        <f t="shared" si="158"/>
        <v>0.9661701948032495</v>
      </c>
      <c r="BG489" s="45">
        <v>16210830</v>
      </c>
      <c r="BH489" s="45">
        <v>8198270</v>
      </c>
      <c r="BI489" s="61">
        <f t="shared" si="159"/>
        <v>0.93557302241041485</v>
      </c>
      <c r="BJ489" s="61">
        <f t="shared" si="159"/>
        <v>0.47314543687378324</v>
      </c>
      <c r="BK489" s="45">
        <v>4853665</v>
      </c>
      <c r="BL489" s="45">
        <v>2840090</v>
      </c>
      <c r="BM489" s="61">
        <f t="shared" si="160"/>
        <v>0.22519549143655224</v>
      </c>
      <c r="BN489" s="61">
        <f t="shared" si="160"/>
        <v>0.13177165364194637</v>
      </c>
      <c r="BO489" s="29"/>
      <c r="BP489" s="29"/>
      <c r="BQ489" s="29"/>
      <c r="BR489" s="29"/>
      <c r="BT489" s="27"/>
      <c r="BU489" s="27"/>
      <c r="BV489" s="30"/>
      <c r="BW489" s="30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</row>
    <row r="490" spans="1:93" ht="13">
      <c r="A490" s="18">
        <v>44381</v>
      </c>
      <c r="B490" s="19">
        <f t="shared" si="143"/>
        <v>27233</v>
      </c>
      <c r="C490" s="52"/>
      <c r="D490" s="52"/>
      <c r="E490" s="53">
        <v>2284084</v>
      </c>
      <c r="F490" s="21">
        <f t="shared" si="79"/>
        <v>295228</v>
      </c>
      <c r="G490" s="22">
        <f t="shared" si="68"/>
        <v>0.12925444072985057</v>
      </c>
      <c r="H490" s="19">
        <f t="shared" si="88"/>
        <v>13127</v>
      </c>
      <c r="I490" s="53">
        <v>1928274</v>
      </c>
      <c r="J490" s="22">
        <f t="shared" si="69"/>
        <v>0.84422201635316385</v>
      </c>
      <c r="K490" s="22">
        <f t="shared" si="74"/>
        <v>0.96953927282819874</v>
      </c>
      <c r="L490" s="19">
        <f t="shared" si="82"/>
        <v>555</v>
      </c>
      <c r="M490" s="53">
        <v>60582</v>
      </c>
      <c r="N490" s="23">
        <f t="shared" ca="1" si="73"/>
        <v>2.652354291698554E-2</v>
      </c>
      <c r="O490" s="22">
        <f t="shared" si="75"/>
        <v>3.0460727171801278E-2</v>
      </c>
      <c r="P490" s="45"/>
      <c r="Q490" s="45"/>
      <c r="R490" s="45">
        <v>135120</v>
      </c>
      <c r="S490" s="45">
        <v>20489937</v>
      </c>
      <c r="T490" s="45">
        <v>13724784</v>
      </c>
      <c r="U490" s="19">
        <f t="shared" si="87"/>
        <v>11440700</v>
      </c>
      <c r="V490" s="54"/>
      <c r="W490" s="54"/>
      <c r="X490" s="46">
        <f>S490-S489</f>
        <v>120834</v>
      </c>
      <c r="Y490" s="46">
        <f t="shared" si="144"/>
        <v>81299</v>
      </c>
      <c r="Z490" s="46">
        <v>39535</v>
      </c>
      <c r="AA490" s="46">
        <v>86292</v>
      </c>
      <c r="AB490" s="46">
        <f t="shared" si="126"/>
        <v>53192</v>
      </c>
      <c r="AC490" s="46">
        <v>33100</v>
      </c>
      <c r="AD490" s="54"/>
      <c r="AE490" s="21">
        <f t="shared" si="76"/>
        <v>50832.533333333333</v>
      </c>
      <c r="AF490" s="24">
        <f t="shared" si="70"/>
        <v>8.9707458219575109</v>
      </c>
      <c r="AG490" s="24">
        <f t="shared" si="71"/>
        <v>6.0088788328275138</v>
      </c>
      <c r="AH490" s="24">
        <f t="shared" si="72"/>
        <v>3.1686556751000623</v>
      </c>
      <c r="AI490" s="23">
        <f t="shared" si="145"/>
        <v>0.1664203968528758</v>
      </c>
      <c r="AJ490" s="23">
        <f t="shared" si="103"/>
        <v>0.31559124831965885</v>
      </c>
      <c r="AK490" s="23">
        <f t="shared" si="77"/>
        <v>1.2066813449359306E-2</v>
      </c>
      <c r="AL490" s="32">
        <f t="shared" si="99"/>
        <v>0.24729742797781093</v>
      </c>
      <c r="AM490" s="43">
        <f t="shared" si="114"/>
        <v>138819.28571428571</v>
      </c>
      <c r="AN490" s="43">
        <f t="shared" si="114"/>
        <v>97499.71428571429</v>
      </c>
      <c r="AO490" s="44">
        <f t="shared" si="86"/>
        <v>1.4237917180709685</v>
      </c>
      <c r="AP490" s="27"/>
      <c r="AQ490" s="53">
        <v>32063745</v>
      </c>
      <c r="AR490" s="53">
        <v>13979564</v>
      </c>
      <c r="AS490" s="61"/>
      <c r="AT490" s="61">
        <f t="shared" si="148"/>
        <v>0.11875461111111112</v>
      </c>
      <c r="AU490" s="61">
        <f t="shared" si="146"/>
        <v>5.177616296296296E-2</v>
      </c>
      <c r="AV490" s="29">
        <f t="shared" si="149"/>
        <v>102681</v>
      </c>
      <c r="AW490" s="45">
        <f t="shared" si="147"/>
        <v>9026</v>
      </c>
      <c r="AX490" s="29">
        <f t="shared" si="91"/>
        <v>111707</v>
      </c>
      <c r="AY490" s="29">
        <f t="shared" si="154"/>
        <v>694789</v>
      </c>
      <c r="AZ490" s="29">
        <f t="shared" si="153"/>
        <v>123400.42857142857</v>
      </c>
      <c r="BA490" s="29">
        <f t="shared" si="93"/>
        <v>818189.42857142852</v>
      </c>
      <c r="BB490" s="45">
        <v>1559449</v>
      </c>
      <c r="BC490" s="45">
        <v>1419256</v>
      </c>
      <c r="BD490" s="61"/>
      <c r="BE490" s="61">
        <f t="shared" si="158"/>
        <v>1.0617423902001955</v>
      </c>
      <c r="BF490" s="61">
        <f t="shared" si="158"/>
        <v>0.96629274682658339</v>
      </c>
      <c r="BG490" s="45">
        <v>16300094</v>
      </c>
      <c r="BH490" s="45">
        <v>8203209</v>
      </c>
      <c r="BI490" s="61">
        <f t="shared" si="159"/>
        <v>0.94072470127401664</v>
      </c>
      <c r="BJ490" s="61">
        <f t="shared" si="159"/>
        <v>0.47343048058577608</v>
      </c>
      <c r="BK490" s="45">
        <v>4857328</v>
      </c>
      <c r="BL490" s="45">
        <v>2841086</v>
      </c>
      <c r="BM490" s="61">
        <f t="shared" si="160"/>
        <v>0.22536544364485919</v>
      </c>
      <c r="BN490" s="61">
        <f t="shared" si="160"/>
        <v>0.13181786505321411</v>
      </c>
      <c r="BO490" s="29"/>
      <c r="BP490" s="29"/>
      <c r="BQ490" s="29"/>
      <c r="BR490" s="29"/>
      <c r="BT490" s="27"/>
      <c r="BU490" s="27"/>
      <c r="BV490" s="30"/>
      <c r="BW490" s="30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</row>
    <row r="491" spans="1:93" ht="13">
      <c r="A491" s="18">
        <v>44382</v>
      </c>
      <c r="B491" s="19">
        <f t="shared" si="143"/>
        <v>29745</v>
      </c>
      <c r="C491" s="52"/>
      <c r="D491" s="52"/>
      <c r="E491" s="53">
        <f>E490+29745</f>
        <v>2313829</v>
      </c>
      <c r="F491" s="21">
        <f t="shared" si="79"/>
        <v>309999</v>
      </c>
      <c r="G491" s="22">
        <f t="shared" si="68"/>
        <v>0.13397662489319651</v>
      </c>
      <c r="H491" s="19">
        <f t="shared" si="88"/>
        <v>14416</v>
      </c>
      <c r="I491" s="53">
        <v>1942690</v>
      </c>
      <c r="J491" s="22">
        <f t="shared" si="69"/>
        <v>0.83959964197872872</v>
      </c>
      <c r="K491" s="22">
        <f t="shared" si="74"/>
        <v>0.9694884296572065</v>
      </c>
      <c r="L491" s="19">
        <f t="shared" si="82"/>
        <v>558</v>
      </c>
      <c r="M491" s="53">
        <v>61140</v>
      </c>
      <c r="N491" s="23">
        <f t="shared" ca="1" si="73"/>
        <v>2.6423733128074719E-2</v>
      </c>
      <c r="O491" s="22">
        <f t="shared" si="75"/>
        <v>3.0511570342793549E-2</v>
      </c>
      <c r="P491" s="45"/>
      <c r="Q491" s="45"/>
      <c r="R491" s="45">
        <v>79808</v>
      </c>
      <c r="S491" s="45">
        <f t="shared" ref="S491:S492" si="163">S490+X491</f>
        <v>20600052</v>
      </c>
      <c r="T491" s="45">
        <v>13817182</v>
      </c>
      <c r="U491" s="19">
        <f t="shared" si="87"/>
        <v>11503353</v>
      </c>
      <c r="V491" s="54"/>
      <c r="W491" s="54"/>
      <c r="X491" s="46">
        <v>110115</v>
      </c>
      <c r="Y491" s="46">
        <f t="shared" si="144"/>
        <v>72145</v>
      </c>
      <c r="Z491" s="46">
        <v>37970</v>
      </c>
      <c r="AA491" s="46">
        <f t="shared" ref="AA491:AA504" si="164">T491-T490</f>
        <v>92398</v>
      </c>
      <c r="AB491" s="46">
        <f t="shared" si="126"/>
        <v>60718</v>
      </c>
      <c r="AC491" s="46">
        <v>31680</v>
      </c>
      <c r="AD491" s="54"/>
      <c r="AE491" s="21">
        <f t="shared" si="76"/>
        <v>51174.748148148145</v>
      </c>
      <c r="AF491" s="24">
        <f t="shared" si="70"/>
        <v>8.9030140083817777</v>
      </c>
      <c r="AG491" s="24">
        <f t="shared" si="71"/>
        <v>5.9715657466476566</v>
      </c>
      <c r="AH491" s="24">
        <f t="shared" si="72"/>
        <v>3.1063371995293325</v>
      </c>
      <c r="AI491" s="23">
        <f t="shared" si="145"/>
        <v>0.16746026794754532</v>
      </c>
      <c r="AJ491" s="23">
        <f t="shared" si="103"/>
        <v>0.32192255243619994</v>
      </c>
      <c r="AK491" s="23">
        <f t="shared" si="77"/>
        <v>1.3022725959290464E-2</v>
      </c>
      <c r="AL491" s="32">
        <f t="shared" si="99"/>
        <v>0.25615647885132836</v>
      </c>
      <c r="AM491" s="43">
        <f t="shared" si="114"/>
        <v>140523.28571428571</v>
      </c>
      <c r="AN491" s="43">
        <f t="shared" si="114"/>
        <v>99175.428571428565</v>
      </c>
      <c r="AO491" s="44">
        <f t="shared" si="86"/>
        <v>1.4169163444862496</v>
      </c>
      <c r="AP491" s="27"/>
      <c r="AQ491" s="53">
        <v>32460653</v>
      </c>
      <c r="AR491" s="53">
        <v>14095900</v>
      </c>
      <c r="AS491" s="61"/>
      <c r="AT491" s="61">
        <f t="shared" si="148"/>
        <v>0.12022464074074074</v>
      </c>
      <c r="AU491" s="61">
        <f t="shared" si="146"/>
        <v>5.2207037037037038E-2</v>
      </c>
      <c r="AV491" s="29">
        <f t="shared" si="149"/>
        <v>396908</v>
      </c>
      <c r="AW491" s="45">
        <f t="shared" si="147"/>
        <v>116336</v>
      </c>
      <c r="AX491" s="29">
        <f t="shared" si="91"/>
        <v>513244</v>
      </c>
      <c r="AY491" s="29">
        <f t="shared" si="154"/>
        <v>667251</v>
      </c>
      <c r="AZ491" s="29">
        <f t="shared" si="153"/>
        <v>119735.42857142857</v>
      </c>
      <c r="BA491" s="29">
        <f t="shared" si="93"/>
        <v>786986.42857142852</v>
      </c>
      <c r="BB491" s="45">
        <v>1561015</v>
      </c>
      <c r="BC491" s="45">
        <v>1420222</v>
      </c>
      <c r="BD491" s="61"/>
      <c r="BE491" s="61">
        <f t="shared" si="158"/>
        <v>1.0628085928032005</v>
      </c>
      <c r="BF491" s="61">
        <f t="shared" si="158"/>
        <v>0.96695044268514208</v>
      </c>
      <c r="BG491" s="45">
        <v>16635605</v>
      </c>
      <c r="BH491" s="45">
        <v>8271687</v>
      </c>
      <c r="BI491" s="61">
        <f t="shared" si="159"/>
        <v>0.96008799361141961</v>
      </c>
      <c r="BJ491" s="61">
        <f t="shared" si="159"/>
        <v>0.47738254037720074</v>
      </c>
      <c r="BK491" s="45">
        <v>4879621</v>
      </c>
      <c r="BL491" s="45">
        <v>2859653</v>
      </c>
      <c r="BM491" s="61">
        <f t="shared" si="160"/>
        <v>0.22639977194946923</v>
      </c>
      <c r="BN491" s="61">
        <f t="shared" si="160"/>
        <v>0.13267931813856351</v>
      </c>
      <c r="BO491" s="29"/>
      <c r="BP491" s="29"/>
      <c r="BQ491" s="29"/>
      <c r="BR491" s="29"/>
      <c r="BT491" s="27"/>
      <c r="BU491" s="27"/>
      <c r="BV491" s="30"/>
      <c r="BW491" s="30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</row>
    <row r="492" spans="1:93" ht="13">
      <c r="A492" s="18">
        <v>44383</v>
      </c>
      <c r="B492" s="19">
        <f t="shared" si="143"/>
        <v>31189</v>
      </c>
      <c r="C492" s="52"/>
      <c r="D492" s="52"/>
      <c r="E492" s="53">
        <v>2345018</v>
      </c>
      <c r="F492" s="21">
        <f t="shared" si="79"/>
        <v>324597</v>
      </c>
      <c r="G492" s="22">
        <f t="shared" si="68"/>
        <v>0.13841983302473584</v>
      </c>
      <c r="H492" s="19">
        <f t="shared" si="88"/>
        <v>15863</v>
      </c>
      <c r="I492" s="53">
        <v>1958553</v>
      </c>
      <c r="J492" s="22">
        <f t="shared" si="69"/>
        <v>0.83519742705599698</v>
      </c>
      <c r="K492" s="22">
        <f t="shared" si="74"/>
        <v>0.96937865920023603</v>
      </c>
      <c r="L492" s="19">
        <f t="shared" si="82"/>
        <v>728</v>
      </c>
      <c r="M492" s="53">
        <v>61868</v>
      </c>
      <c r="N492" s="23">
        <f t="shared" ca="1" si="73"/>
        <v>2.6382739919267144E-2</v>
      </c>
      <c r="O492" s="22">
        <f t="shared" si="75"/>
        <v>3.0621340799764009E-2</v>
      </c>
      <c r="P492" s="45"/>
      <c r="Q492" s="45"/>
      <c r="R492" s="45">
        <v>86969</v>
      </c>
      <c r="S492" s="45">
        <f t="shared" si="163"/>
        <v>20783105</v>
      </c>
      <c r="T492" s="45">
        <v>13953947</v>
      </c>
      <c r="U492" s="19">
        <f t="shared" si="87"/>
        <v>11608929</v>
      </c>
      <c r="V492" s="54"/>
      <c r="W492" s="54"/>
      <c r="X492" s="46">
        <v>183053</v>
      </c>
      <c r="Y492" s="46">
        <f t="shared" si="144"/>
        <v>119024</v>
      </c>
      <c r="Z492" s="46">
        <v>64029</v>
      </c>
      <c r="AA492" s="46">
        <f t="shared" si="164"/>
        <v>136765</v>
      </c>
      <c r="AB492" s="46">
        <f t="shared" si="126"/>
        <v>83919</v>
      </c>
      <c r="AC492" s="46">
        <v>52846</v>
      </c>
      <c r="AD492" s="54"/>
      <c r="AE492" s="21">
        <f t="shared" si="76"/>
        <v>51681.285185185188</v>
      </c>
      <c r="AF492" s="24">
        <f t="shared" si="70"/>
        <v>8.8626633143114475</v>
      </c>
      <c r="AG492" s="24">
        <f t="shared" si="71"/>
        <v>5.9504647725518529</v>
      </c>
      <c r="AH492" s="24">
        <f t="shared" si="72"/>
        <v>4.3850395972939173</v>
      </c>
      <c r="AI492" s="23">
        <f t="shared" si="145"/>
        <v>0.16805409967516718</v>
      </c>
      <c r="AJ492" s="23">
        <f t="shared" si="103"/>
        <v>0.22804811172449091</v>
      </c>
      <c r="AK492" s="23">
        <f t="shared" si="77"/>
        <v>1.3479388494136775E-2</v>
      </c>
      <c r="AL492" s="32">
        <f t="shared" si="99"/>
        <v>0.25792432698621143</v>
      </c>
      <c r="AM492" s="43">
        <f t="shared" si="114"/>
        <v>146095.57142857142</v>
      </c>
      <c r="AN492" s="43">
        <f t="shared" si="114"/>
        <v>104434.28571428571</v>
      </c>
      <c r="AO492" s="44">
        <f t="shared" si="86"/>
        <v>1.3989234515211206</v>
      </c>
      <c r="AP492" s="27"/>
      <c r="AQ492" s="53">
        <v>33488253</v>
      </c>
      <c r="AR492" s="53">
        <v>14357113</v>
      </c>
      <c r="AS492" s="61"/>
      <c r="AT492" s="61">
        <f t="shared" si="148"/>
        <v>0.12403056666666666</v>
      </c>
      <c r="AU492" s="61">
        <f t="shared" si="146"/>
        <v>5.317449259259259E-2</v>
      </c>
      <c r="AV492" s="29">
        <f t="shared" si="149"/>
        <v>1027600</v>
      </c>
      <c r="AW492" s="45">
        <f t="shared" si="147"/>
        <v>261213</v>
      </c>
      <c r="AX492" s="29">
        <f t="shared" si="91"/>
        <v>1288813</v>
      </c>
      <c r="AY492" s="29">
        <f t="shared" si="154"/>
        <v>688163.85714285716</v>
      </c>
      <c r="AZ492" s="29">
        <f t="shared" si="153"/>
        <v>141102.57142857142</v>
      </c>
      <c r="BA492" s="29">
        <f t="shared" si="93"/>
        <v>829266.42857142864</v>
      </c>
      <c r="BB492" s="45">
        <v>1563961</v>
      </c>
      <c r="BC492" s="45">
        <v>1422072</v>
      </c>
      <c r="BD492" s="61"/>
      <c r="BE492" s="61">
        <f t="shared" si="158"/>
        <v>1.0648143609184322</v>
      </c>
      <c r="BF492" s="61">
        <f t="shared" si="158"/>
        <v>0.96821000514718503</v>
      </c>
      <c r="BG492" s="45">
        <v>17486649</v>
      </c>
      <c r="BH492" s="45">
        <v>8418554</v>
      </c>
      <c r="BI492" s="61">
        <f t="shared" si="159"/>
        <v>1.009204158994947</v>
      </c>
      <c r="BJ492" s="61">
        <f t="shared" si="159"/>
        <v>0.48585865190772387</v>
      </c>
      <c r="BK492" s="45">
        <v>4933616</v>
      </c>
      <c r="BL492" s="45">
        <v>2905561</v>
      </c>
      <c r="BM492" s="61">
        <f t="shared" si="160"/>
        <v>0.22890497792477171</v>
      </c>
      <c r="BN492" s="61">
        <f t="shared" si="160"/>
        <v>0.13480931158081164</v>
      </c>
      <c r="BO492" s="29"/>
      <c r="BP492" s="29"/>
      <c r="BQ492" s="29"/>
      <c r="BR492" s="29"/>
      <c r="BT492" s="27"/>
      <c r="BU492" s="27"/>
      <c r="BV492" s="30"/>
      <c r="BW492" s="30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</row>
    <row r="493" spans="1:93" ht="13">
      <c r="A493" s="18">
        <v>44384</v>
      </c>
      <c r="B493" s="19">
        <f t="shared" si="143"/>
        <v>34379</v>
      </c>
      <c r="C493" s="52"/>
      <c r="D493" s="52"/>
      <c r="E493" s="53">
        <f>E492+34379</f>
        <v>2379397</v>
      </c>
      <c r="F493" s="21">
        <f t="shared" si="79"/>
        <v>343101</v>
      </c>
      <c r="G493" s="22">
        <f t="shared" si="68"/>
        <v>0.14419661788259799</v>
      </c>
      <c r="H493" s="19">
        <f t="shared" si="88"/>
        <v>14835</v>
      </c>
      <c r="I493" s="53">
        <v>1973388</v>
      </c>
      <c r="J493" s="22">
        <f t="shared" si="69"/>
        <v>0.8293647508171188</v>
      </c>
      <c r="K493" s="22">
        <f t="shared" si="74"/>
        <v>0.96910665247095706</v>
      </c>
      <c r="L493" s="19">
        <f t="shared" si="82"/>
        <v>1040</v>
      </c>
      <c r="M493" s="53">
        <v>62908</v>
      </c>
      <c r="N493" s="23">
        <f t="shared" ca="1" si="73"/>
        <v>2.6438631300283223E-2</v>
      </c>
      <c r="O493" s="22">
        <f t="shared" si="75"/>
        <v>3.0893347529042929E-2</v>
      </c>
      <c r="P493" s="45"/>
      <c r="Q493" s="45"/>
      <c r="R493" s="45">
        <v>93407</v>
      </c>
      <c r="S493" s="45">
        <v>20982248</v>
      </c>
      <c r="T493" s="45">
        <v>14095904</v>
      </c>
      <c r="U493" s="19">
        <f t="shared" si="87"/>
        <v>11716507</v>
      </c>
      <c r="V493" s="54"/>
      <c r="W493" s="54"/>
      <c r="X493" s="46">
        <v>199143</v>
      </c>
      <c r="Y493" s="46">
        <f t="shared" si="144"/>
        <v>133489</v>
      </c>
      <c r="Z493" s="46">
        <v>65654</v>
      </c>
      <c r="AA493" s="46">
        <f t="shared" si="164"/>
        <v>141957</v>
      </c>
      <c r="AB493" s="46">
        <f t="shared" si="126"/>
        <v>86792</v>
      </c>
      <c r="AC493" s="46">
        <v>55165</v>
      </c>
      <c r="AD493" s="54"/>
      <c r="AE493" s="21">
        <f t="shared" si="76"/>
        <v>52207.051851851851</v>
      </c>
      <c r="AF493" s="24">
        <f t="shared" si="70"/>
        <v>8.8183048057974354</v>
      </c>
      <c r="AG493" s="24">
        <f t="shared" si="71"/>
        <v>5.9241496900265069</v>
      </c>
      <c r="AH493" s="24">
        <f t="shared" si="72"/>
        <v>4.1291776956863204</v>
      </c>
      <c r="AI493" s="23">
        <f t="shared" si="145"/>
        <v>0.16880059625831731</v>
      </c>
      <c r="AJ493" s="23">
        <f t="shared" si="103"/>
        <v>0.24217896968800412</v>
      </c>
      <c r="AK493" s="23">
        <f t="shared" si="77"/>
        <v>1.466044183882597E-2</v>
      </c>
      <c r="AL493" s="32">
        <f t="shared" si="99"/>
        <v>0.26129224197512901</v>
      </c>
      <c r="AM493" s="43">
        <f t="shared" si="114"/>
        <v>154167.28571428571</v>
      </c>
      <c r="AN493" s="43">
        <f t="shared" si="114"/>
        <v>109961.71428571429</v>
      </c>
      <c r="AO493" s="44">
        <f t="shared" si="86"/>
        <v>1.4020087510977846</v>
      </c>
      <c r="AP493" s="27"/>
      <c r="AQ493" s="53">
        <v>34249444</v>
      </c>
      <c r="AR493" s="53">
        <v>14516938</v>
      </c>
      <c r="AS493" s="61"/>
      <c r="AT493" s="61">
        <f t="shared" si="148"/>
        <v>0.1268497925925926</v>
      </c>
      <c r="AU493" s="61">
        <f t="shared" si="146"/>
        <v>5.376643703703704E-2</v>
      </c>
      <c r="AV493" s="29">
        <f t="shared" si="149"/>
        <v>761191</v>
      </c>
      <c r="AW493" s="45">
        <f t="shared" si="147"/>
        <v>159825</v>
      </c>
      <c r="AX493" s="29">
        <f t="shared" si="91"/>
        <v>921016</v>
      </c>
      <c r="AY493" s="29">
        <f t="shared" si="154"/>
        <v>670484.42857142852</v>
      </c>
      <c r="AZ493" s="29">
        <f t="shared" si="153"/>
        <v>141183.28571428571</v>
      </c>
      <c r="BA493" s="29">
        <f t="shared" si="93"/>
        <v>811667.7142857142</v>
      </c>
      <c r="BB493" s="45">
        <v>1566025</v>
      </c>
      <c r="BC493" s="45">
        <v>1423518</v>
      </c>
      <c r="BD493" s="61"/>
      <c r="BE493" s="61">
        <f t="shared" si="158"/>
        <v>1.0662196241193276</v>
      </c>
      <c r="BF493" s="61">
        <f t="shared" si="158"/>
        <v>0.96919450640130067</v>
      </c>
      <c r="BG493" s="45">
        <v>18088432</v>
      </c>
      <c r="BH493" s="45">
        <v>8511174</v>
      </c>
      <c r="BI493" s="61">
        <f t="shared" si="159"/>
        <v>1.0439347644078227</v>
      </c>
      <c r="BJ493" s="61">
        <f t="shared" si="159"/>
        <v>0.49120401505912653</v>
      </c>
      <c r="BK493" s="45">
        <v>4963358</v>
      </c>
      <c r="BL493" s="45">
        <v>2933529</v>
      </c>
      <c r="BM493" s="61">
        <f t="shared" si="160"/>
        <v>0.23028491747690519</v>
      </c>
      <c r="BN493" s="61">
        <f t="shared" si="160"/>
        <v>0.13610694285624939</v>
      </c>
      <c r="BO493" s="29"/>
      <c r="BP493" s="29"/>
      <c r="BQ493" s="29"/>
      <c r="BR493" s="29"/>
      <c r="BT493" s="27"/>
      <c r="BU493" s="27"/>
      <c r="BV493" s="30"/>
      <c r="BW493" s="30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</row>
    <row r="494" spans="1:93" ht="13">
      <c r="A494" s="18">
        <v>44385</v>
      </c>
      <c r="B494" s="19">
        <f t="shared" si="143"/>
        <v>38391</v>
      </c>
      <c r="C494" s="52"/>
      <c r="D494" s="52"/>
      <c r="E494" s="53">
        <v>2417788</v>
      </c>
      <c r="F494" s="21">
        <f t="shared" si="79"/>
        <v>359455</v>
      </c>
      <c r="G494" s="22">
        <f t="shared" si="68"/>
        <v>0.1486710166482752</v>
      </c>
      <c r="H494" s="19">
        <f t="shared" si="88"/>
        <v>21185</v>
      </c>
      <c r="I494" s="53">
        <v>1994573</v>
      </c>
      <c r="J494" s="22">
        <f t="shared" si="69"/>
        <v>0.82495777131824621</v>
      </c>
      <c r="K494" s="22">
        <f t="shared" si="74"/>
        <v>0.9690234767649355</v>
      </c>
      <c r="L494" s="19">
        <f t="shared" si="82"/>
        <v>852</v>
      </c>
      <c r="M494" s="53">
        <v>63760</v>
      </c>
      <c r="N494" s="23">
        <f t="shared" ca="1" si="73"/>
        <v>2.6371212033478534E-2</v>
      </c>
      <c r="O494" s="22">
        <f t="shared" si="75"/>
        <v>3.0976523235064491E-2</v>
      </c>
      <c r="P494" s="45"/>
      <c r="Q494" s="45"/>
      <c r="R494" s="45">
        <v>100839</v>
      </c>
      <c r="S494" s="45">
        <v>21182609</v>
      </c>
      <c r="T494" s="45">
        <v>14231840</v>
      </c>
      <c r="U494" s="19">
        <f t="shared" si="87"/>
        <v>11814052</v>
      </c>
      <c r="V494" s="54"/>
      <c r="W494" s="54"/>
      <c r="X494" s="46">
        <f t="shared" ref="X494:X503" si="165">S494-S493</f>
        <v>200361</v>
      </c>
      <c r="Y494" s="46">
        <f t="shared" si="144"/>
        <v>134554</v>
      </c>
      <c r="Z494" s="46">
        <v>65807</v>
      </c>
      <c r="AA494" s="46">
        <f t="shared" si="164"/>
        <v>135936</v>
      </c>
      <c r="AB494" s="46">
        <f t="shared" si="126"/>
        <v>81484</v>
      </c>
      <c r="AC494" s="46">
        <v>54452</v>
      </c>
      <c r="AD494" s="54"/>
      <c r="AE494" s="21">
        <f t="shared" si="76"/>
        <v>52710.518518518518</v>
      </c>
      <c r="AF494" s="24">
        <f t="shared" si="70"/>
        <v>8.7611523425544338</v>
      </c>
      <c r="AG494" s="24">
        <f t="shared" si="71"/>
        <v>5.8863059953974464</v>
      </c>
      <c r="AH494" s="24">
        <f t="shared" si="72"/>
        <v>3.5408298820035946</v>
      </c>
      <c r="AI494" s="23">
        <f t="shared" si="145"/>
        <v>0.16988583345512598</v>
      </c>
      <c r="AJ494" s="23">
        <f t="shared" si="103"/>
        <v>0.28241966807909602</v>
      </c>
      <c r="AK494" s="23">
        <f t="shared" si="77"/>
        <v>1.6134760193443971E-2</v>
      </c>
      <c r="AL494" s="32">
        <f t="shared" si="99"/>
        <v>0.26599066282077971</v>
      </c>
      <c r="AM494" s="43">
        <f t="shared" si="114"/>
        <v>160620.14285714287</v>
      </c>
      <c r="AN494" s="43">
        <f t="shared" si="114"/>
        <v>115299.42857142857</v>
      </c>
      <c r="AO494" s="44">
        <f t="shared" si="86"/>
        <v>1.3930697215696772</v>
      </c>
      <c r="AP494" s="27"/>
      <c r="AQ494" s="53">
        <v>34959051</v>
      </c>
      <c r="AR494" s="53">
        <v>14659369</v>
      </c>
      <c r="AS494" s="61"/>
      <c r="AT494" s="61">
        <f t="shared" si="148"/>
        <v>0.12947796666666667</v>
      </c>
      <c r="AU494" s="61">
        <f t="shared" si="146"/>
        <v>5.4293959259259263E-2</v>
      </c>
      <c r="AV494" s="29">
        <f t="shared" si="149"/>
        <v>709607</v>
      </c>
      <c r="AW494" s="45">
        <f t="shared" si="147"/>
        <v>142431</v>
      </c>
      <c r="AX494" s="29">
        <f t="shared" si="91"/>
        <v>852038</v>
      </c>
      <c r="AY494" s="29">
        <f t="shared" si="154"/>
        <v>639331.57142857148</v>
      </c>
      <c r="AZ494" s="29">
        <f t="shared" si="153"/>
        <v>140305.57142857142</v>
      </c>
      <c r="BA494" s="29">
        <f t="shared" si="93"/>
        <v>779637.14285714296</v>
      </c>
      <c r="BB494" s="45">
        <v>1567779</v>
      </c>
      <c r="BC494" s="45">
        <v>1424618</v>
      </c>
      <c r="BD494" s="61"/>
      <c r="BE494" s="61">
        <f t="shared" si="158"/>
        <v>1.0674138255022589</v>
      </c>
      <c r="BF494" s="61">
        <f t="shared" si="158"/>
        <v>0.96994343543278572</v>
      </c>
      <c r="BG494" s="45">
        <v>18431951</v>
      </c>
      <c r="BH494" s="45">
        <v>8588291</v>
      </c>
      <c r="BI494" s="61">
        <f t="shared" si="159"/>
        <v>1.0637602211602162</v>
      </c>
      <c r="BJ494" s="61">
        <f t="shared" si="159"/>
        <v>0.49565465606697273</v>
      </c>
      <c r="BK494" s="45">
        <v>4988881</v>
      </c>
      <c r="BL494" s="45">
        <v>2957938</v>
      </c>
      <c r="BM494" s="61">
        <f t="shared" si="160"/>
        <v>0.23146910808914051</v>
      </c>
      <c r="BN494" s="61">
        <f t="shared" si="160"/>
        <v>0.13723944721130371</v>
      </c>
      <c r="BO494" s="29"/>
      <c r="BP494" s="29"/>
      <c r="BQ494" s="29"/>
      <c r="BR494" s="29"/>
      <c r="BT494" s="27"/>
      <c r="BU494" s="27"/>
      <c r="BV494" s="30"/>
      <c r="BW494" s="30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</row>
    <row r="495" spans="1:93" ht="13">
      <c r="A495" s="18">
        <v>44386</v>
      </c>
      <c r="B495" s="19">
        <f t="shared" si="143"/>
        <v>38124</v>
      </c>
      <c r="C495" s="52"/>
      <c r="D495" s="52"/>
      <c r="E495" s="53">
        <v>2455912</v>
      </c>
      <c r="F495" s="21">
        <f t="shared" si="79"/>
        <v>367733</v>
      </c>
      <c r="G495" s="22">
        <f t="shared" si="68"/>
        <v>0.14973378524963435</v>
      </c>
      <c r="H495" s="19">
        <f t="shared" si="88"/>
        <v>28975</v>
      </c>
      <c r="I495" s="53">
        <v>2023548</v>
      </c>
      <c r="J495" s="22">
        <f t="shared" si="69"/>
        <v>0.82394971806807416</v>
      </c>
      <c r="K495" s="22">
        <f t="shared" si="74"/>
        <v>0.96904910929570698</v>
      </c>
      <c r="L495" s="19">
        <f t="shared" si="82"/>
        <v>871</v>
      </c>
      <c r="M495" s="53">
        <v>64631</v>
      </c>
      <c r="N495" s="23">
        <f t="shared" ca="1" si="73"/>
        <v>2.6316496682291548E-2</v>
      </c>
      <c r="O495" s="22">
        <f t="shared" si="75"/>
        <v>3.095089070429307E-2</v>
      </c>
      <c r="P495" s="45"/>
      <c r="Q495" s="45"/>
      <c r="R495" s="45">
        <v>118701</v>
      </c>
      <c r="S495" s="45">
        <v>21402544</v>
      </c>
      <c r="T495" s="45">
        <v>14373845</v>
      </c>
      <c r="U495" s="19">
        <f t="shared" si="87"/>
        <v>11917933</v>
      </c>
      <c r="V495" s="54"/>
      <c r="W495" s="54"/>
      <c r="X495" s="46">
        <f t="shared" si="165"/>
        <v>219935</v>
      </c>
      <c r="Y495" s="46">
        <f t="shared" si="144"/>
        <v>152845</v>
      </c>
      <c r="Z495" s="46">
        <v>67090</v>
      </c>
      <c r="AA495" s="46">
        <f t="shared" si="164"/>
        <v>142005</v>
      </c>
      <c r="AB495" s="46">
        <f t="shared" si="126"/>
        <v>86529</v>
      </c>
      <c r="AC495" s="46">
        <v>55476</v>
      </c>
      <c r="AD495" s="54"/>
      <c r="AE495" s="21">
        <f t="shared" si="76"/>
        <v>53236.462962962964</v>
      </c>
      <c r="AF495" s="24">
        <f t="shared" si="70"/>
        <v>8.7147031326855355</v>
      </c>
      <c r="AG495" s="24">
        <f t="shared" si="71"/>
        <v>5.8527524601858696</v>
      </c>
      <c r="AH495" s="24">
        <f t="shared" si="72"/>
        <v>3.7248190116462072</v>
      </c>
      <c r="AI495" s="23">
        <f t="shared" si="145"/>
        <v>0.17085978038583274</v>
      </c>
      <c r="AJ495" s="23">
        <f t="shared" si="103"/>
        <v>0.26846942009084185</v>
      </c>
      <c r="AK495" s="23">
        <f t="shared" si="77"/>
        <v>1.5768131862677788E-2</v>
      </c>
      <c r="AL495" s="32">
        <f t="shared" si="99"/>
        <v>0.26818426724137934</v>
      </c>
      <c r="AM495" s="43">
        <f t="shared" si="114"/>
        <v>170095.42857142858</v>
      </c>
      <c r="AN495" s="43">
        <f t="shared" si="114"/>
        <v>120905.14285714286</v>
      </c>
      <c r="AO495" s="44">
        <f t="shared" si="86"/>
        <v>1.4068502344222626</v>
      </c>
      <c r="AP495" s="27"/>
      <c r="AQ495" s="53">
        <v>36059414</v>
      </c>
      <c r="AR495" s="53">
        <v>14949729</v>
      </c>
      <c r="AS495" s="61"/>
      <c r="AT495" s="61">
        <f t="shared" si="148"/>
        <v>0.1335533851851852</v>
      </c>
      <c r="AU495" s="61">
        <f t="shared" si="146"/>
        <v>5.536936666666667E-2</v>
      </c>
      <c r="AV495" s="29">
        <f t="shared" si="149"/>
        <v>1100363</v>
      </c>
      <c r="AW495" s="45">
        <f t="shared" si="147"/>
        <v>290360</v>
      </c>
      <c r="AX495" s="29">
        <f t="shared" si="91"/>
        <v>1390723</v>
      </c>
      <c r="AY495" s="29">
        <f t="shared" si="154"/>
        <v>709807</v>
      </c>
      <c r="AZ495" s="29">
        <f t="shared" si="153"/>
        <v>159887.42857142858</v>
      </c>
      <c r="BA495" s="29">
        <f t="shared" si="93"/>
        <v>869694.42857142864</v>
      </c>
      <c r="BB495" s="45">
        <v>1570676</v>
      </c>
      <c r="BC495" s="45">
        <v>1427234</v>
      </c>
      <c r="BD495" s="61"/>
      <c r="BE495" s="61">
        <f t="shared" si="158"/>
        <v>1.0693862322333609</v>
      </c>
      <c r="BF495" s="61">
        <f t="shared" si="158"/>
        <v>0.97172452483857175</v>
      </c>
      <c r="BG495" s="45">
        <v>19320067</v>
      </c>
      <c r="BH495" s="45">
        <v>8736421</v>
      </c>
      <c r="BI495" s="61">
        <f t="shared" si="159"/>
        <v>1.1150159169124416</v>
      </c>
      <c r="BJ495" s="61">
        <f t="shared" si="159"/>
        <v>0.50420365891319685</v>
      </c>
      <c r="BK495" s="45">
        <v>5040098</v>
      </c>
      <c r="BL495" s="45">
        <v>3012974</v>
      </c>
      <c r="BM495" s="61">
        <f t="shared" si="160"/>
        <v>0.23384542320048543</v>
      </c>
      <c r="BN495" s="61">
        <f t="shared" si="160"/>
        <v>0.13979295246284087</v>
      </c>
      <c r="BO495" s="29"/>
      <c r="BP495" s="29"/>
      <c r="BQ495" s="29"/>
      <c r="BR495" s="29"/>
      <c r="BT495" s="27"/>
      <c r="BU495" s="27"/>
      <c r="BV495" s="30"/>
      <c r="BW495" s="30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</row>
    <row r="496" spans="1:93" ht="13">
      <c r="A496" s="18">
        <v>44387</v>
      </c>
      <c r="B496" s="19">
        <f t="shared" si="143"/>
        <v>35094</v>
      </c>
      <c r="C496" s="52"/>
      <c r="D496" s="52"/>
      <c r="E496" s="53">
        <v>2491006</v>
      </c>
      <c r="F496" s="21">
        <f t="shared" si="79"/>
        <v>373440</v>
      </c>
      <c r="G496" s="22">
        <f t="shared" si="68"/>
        <v>0.14991533541067345</v>
      </c>
      <c r="H496" s="19">
        <f t="shared" si="88"/>
        <v>28561</v>
      </c>
      <c r="I496" s="53">
        <v>2052109</v>
      </c>
      <c r="J496" s="22">
        <f t="shared" si="69"/>
        <v>0.8238073292477015</v>
      </c>
      <c r="K496" s="22">
        <f t="shared" si="74"/>
        <v>0.96908856677902833</v>
      </c>
      <c r="L496" s="19">
        <f t="shared" si="82"/>
        <v>826</v>
      </c>
      <c r="M496" s="53">
        <v>65457</v>
      </c>
      <c r="N496" s="23">
        <f t="shared" ca="1" si="73"/>
        <v>2.6277335341625029E-2</v>
      </c>
      <c r="O496" s="22">
        <f t="shared" si="75"/>
        <v>3.0911433220971625E-2</v>
      </c>
      <c r="P496" s="45"/>
      <c r="Q496" s="45"/>
      <c r="R496" s="45">
        <v>135378</v>
      </c>
      <c r="S496" s="45">
        <v>21597103</v>
      </c>
      <c r="T496" s="45">
        <v>14519139</v>
      </c>
      <c r="U496" s="19">
        <f t="shared" si="87"/>
        <v>12028133</v>
      </c>
      <c r="V496" s="54"/>
      <c r="W496" s="54"/>
      <c r="X496" s="46">
        <f t="shared" si="165"/>
        <v>194559</v>
      </c>
      <c r="Y496" s="46">
        <f t="shared" si="144"/>
        <v>122862</v>
      </c>
      <c r="Z496" s="53">
        <v>71697</v>
      </c>
      <c r="AA496" s="46">
        <f t="shared" si="164"/>
        <v>145294</v>
      </c>
      <c r="AB496" s="46">
        <f t="shared" si="126"/>
        <v>85556</v>
      </c>
      <c r="AC496" s="53">
        <v>59738</v>
      </c>
      <c r="AD496" s="54"/>
      <c r="AE496" s="21">
        <f t="shared" si="76"/>
        <v>53774.588888888888</v>
      </c>
      <c r="AF496" s="24">
        <f t="shared" si="70"/>
        <v>8.670032508954213</v>
      </c>
      <c r="AG496" s="24">
        <f t="shared" si="71"/>
        <v>5.828624660077093</v>
      </c>
      <c r="AH496" s="24">
        <f t="shared" si="72"/>
        <v>4.1401379153131588</v>
      </c>
      <c r="AI496" s="23">
        <f t="shared" si="145"/>
        <v>0.17156706055365956</v>
      </c>
      <c r="AJ496" s="23">
        <f t="shared" si="103"/>
        <v>0.24153784739906672</v>
      </c>
      <c r="AK496" s="23">
        <f t="shared" si="77"/>
        <v>1.4289599953092782E-2</v>
      </c>
      <c r="AL496" s="32">
        <f t="shared" si="99"/>
        <v>0.26588973788589526</v>
      </c>
      <c r="AM496" s="43">
        <f t="shared" si="114"/>
        <v>175428.57142857142</v>
      </c>
      <c r="AN496" s="43">
        <f t="shared" si="114"/>
        <v>125806.71428571429</v>
      </c>
      <c r="AO496" s="44">
        <f t="shared" si="86"/>
        <v>1.3944293229863951</v>
      </c>
      <c r="AP496" s="27"/>
      <c r="AQ496" s="53">
        <v>36217975</v>
      </c>
      <c r="AR496" s="53">
        <v>14983549</v>
      </c>
      <c r="AS496" s="61"/>
      <c r="AT496" s="61">
        <f t="shared" si="148"/>
        <v>0.13414064814814816</v>
      </c>
      <c r="AU496" s="61">
        <f t="shared" si="146"/>
        <v>5.5494625925925925E-2</v>
      </c>
      <c r="AV496" s="63">
        <f t="shared" ref="AV496:AW497" si="166">AVERAGE(BT$562:BT$564)</f>
        <v>821839.66666666663</v>
      </c>
      <c r="AW496" s="63">
        <f t="shared" si="166"/>
        <v>165995.33333333334</v>
      </c>
      <c r="AX496" s="29">
        <f t="shared" si="91"/>
        <v>987835</v>
      </c>
      <c r="AY496" s="29">
        <f t="shared" si="154"/>
        <v>702884.23809523811</v>
      </c>
      <c r="AZ496" s="29">
        <f t="shared" si="153"/>
        <v>163598.0476190476</v>
      </c>
      <c r="BA496" s="29">
        <f t="shared" si="93"/>
        <v>866482.28571428568</v>
      </c>
      <c r="BB496" s="45">
        <v>1571146</v>
      </c>
      <c r="BC496" s="45">
        <v>1427616</v>
      </c>
      <c r="BD496" s="61"/>
      <c r="BE496" s="61">
        <f t="shared" si="158"/>
        <v>1.0697062291831771</v>
      </c>
      <c r="BF496" s="61">
        <f t="shared" si="158"/>
        <v>0.97198460746586923</v>
      </c>
      <c r="BG496" s="45">
        <v>19442694</v>
      </c>
      <c r="BH496" s="45">
        <v>8753890</v>
      </c>
      <c r="BI496" s="61">
        <f t="shared" si="159"/>
        <v>1.1220930692247613</v>
      </c>
      <c r="BJ496" s="61">
        <f t="shared" si="159"/>
        <v>0.5052118444982957</v>
      </c>
      <c r="BK496" s="45">
        <v>5046631</v>
      </c>
      <c r="BL496" s="45">
        <v>3016831</v>
      </c>
      <c r="BM496" s="61">
        <f t="shared" si="160"/>
        <v>0.23414853479668232</v>
      </c>
      <c r="BN496" s="61">
        <f t="shared" si="160"/>
        <v>0.13997190568900519</v>
      </c>
      <c r="BO496" s="29"/>
      <c r="BP496" s="29"/>
      <c r="BQ496" s="29"/>
      <c r="BR496" s="29"/>
      <c r="BT496" s="27"/>
      <c r="BU496" s="27"/>
      <c r="BV496" s="30"/>
      <c r="BW496" s="30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</row>
    <row r="497" spans="1:93" ht="13">
      <c r="A497" s="18">
        <v>44388</v>
      </c>
      <c r="B497" s="19">
        <f t="shared" si="143"/>
        <v>36197</v>
      </c>
      <c r="C497" s="52"/>
      <c r="D497" s="52"/>
      <c r="E497" s="53">
        <v>2527203</v>
      </c>
      <c r="F497" s="21">
        <f t="shared" si="79"/>
        <v>376015</v>
      </c>
      <c r="G497" s="22">
        <f t="shared" si="68"/>
        <v>0.14878701869220637</v>
      </c>
      <c r="H497" s="19">
        <f t="shared" si="88"/>
        <v>32615</v>
      </c>
      <c r="I497" s="53">
        <v>2084724</v>
      </c>
      <c r="J497" s="22">
        <f t="shared" si="69"/>
        <v>0.82491355067242322</v>
      </c>
      <c r="K497" s="22">
        <f t="shared" si="74"/>
        <v>0.96910358369421923</v>
      </c>
      <c r="L497" s="19">
        <f t="shared" si="82"/>
        <v>1007</v>
      </c>
      <c r="M497" s="53">
        <v>66464</v>
      </c>
      <c r="N497" s="23">
        <f t="shared" ca="1" si="73"/>
        <v>2.6299430635370408E-2</v>
      </c>
      <c r="O497" s="22">
        <f t="shared" si="75"/>
        <v>3.0896416305780806E-2</v>
      </c>
      <c r="P497" s="45"/>
      <c r="Q497" s="45"/>
      <c r="R497" s="45">
        <v>152151</v>
      </c>
      <c r="S497" s="45">
        <v>21756322</v>
      </c>
      <c r="T497" s="45">
        <v>14647194</v>
      </c>
      <c r="U497" s="19">
        <f t="shared" si="87"/>
        <v>12119991</v>
      </c>
      <c r="V497" s="54"/>
      <c r="W497" s="54"/>
      <c r="X497" s="46">
        <f t="shared" si="165"/>
        <v>159219</v>
      </c>
      <c r="Y497" s="46">
        <f t="shared" si="144"/>
        <v>101430</v>
      </c>
      <c r="Z497" s="53">
        <v>57789</v>
      </c>
      <c r="AA497" s="46">
        <f t="shared" si="164"/>
        <v>128055</v>
      </c>
      <c r="AB497" s="46">
        <f t="shared" si="126"/>
        <v>79792</v>
      </c>
      <c r="AC497" s="53">
        <v>48263</v>
      </c>
      <c r="AD497" s="54"/>
      <c r="AE497" s="21">
        <f t="shared" si="76"/>
        <v>54248.866666666669</v>
      </c>
      <c r="AF497" s="24">
        <f t="shared" si="70"/>
        <v>8.6088541363713169</v>
      </c>
      <c r="AG497" s="24">
        <f t="shared" si="71"/>
        <v>5.7958122082001324</v>
      </c>
      <c r="AH497" s="24">
        <f t="shared" si="72"/>
        <v>3.5377241207834902</v>
      </c>
      <c r="AI497" s="23">
        <f t="shared" si="145"/>
        <v>0.17253837151334242</v>
      </c>
      <c r="AJ497" s="23">
        <f t="shared" si="103"/>
        <v>0.28266760376400768</v>
      </c>
      <c r="AK497" s="23">
        <f t="shared" si="77"/>
        <v>1.4531077002624642E-2</v>
      </c>
      <c r="AL497" s="32">
        <f t="shared" si="99"/>
        <v>0.26356934551880401</v>
      </c>
      <c r="AM497" s="43">
        <f t="shared" si="114"/>
        <v>180912.14285714287</v>
      </c>
      <c r="AN497" s="43">
        <f t="shared" si="114"/>
        <v>131772.85714285713</v>
      </c>
      <c r="AO497" s="44">
        <f t="shared" si="86"/>
        <v>1.3729090100931258</v>
      </c>
      <c r="AP497" s="27"/>
      <c r="AQ497" s="53">
        <v>36278606</v>
      </c>
      <c r="AR497" s="53">
        <v>15016402</v>
      </c>
      <c r="AS497" s="61"/>
      <c r="AT497" s="61">
        <f t="shared" si="148"/>
        <v>0.1343652074074074</v>
      </c>
      <c r="AU497" s="61">
        <f t="shared" si="146"/>
        <v>5.5616303703703705E-2</v>
      </c>
      <c r="AV497" s="63">
        <f t="shared" si="166"/>
        <v>821839.66666666663</v>
      </c>
      <c r="AW497" s="63">
        <f t="shared" si="166"/>
        <v>165995.33333333334</v>
      </c>
      <c r="AX497" s="29">
        <f t="shared" si="91"/>
        <v>987835</v>
      </c>
      <c r="AY497" s="29">
        <f t="shared" si="154"/>
        <v>805621.19047619053</v>
      </c>
      <c r="AZ497" s="29">
        <f t="shared" si="153"/>
        <v>186022.23809523808</v>
      </c>
      <c r="BA497" s="29">
        <f t="shared" si="93"/>
        <v>991643.42857142864</v>
      </c>
      <c r="BB497" s="45">
        <v>1571536</v>
      </c>
      <c r="BC497" s="45">
        <v>1427885</v>
      </c>
      <c r="BD497" s="61"/>
      <c r="BE497" s="61">
        <f t="shared" si="158"/>
        <v>1.0699717585670672</v>
      </c>
      <c r="BF497" s="61">
        <f t="shared" si="158"/>
        <v>0.97216775465629601</v>
      </c>
      <c r="BG497" s="45">
        <v>19476225</v>
      </c>
      <c r="BH497" s="45">
        <v>8770942</v>
      </c>
      <c r="BI497" s="61">
        <f t="shared" si="159"/>
        <v>1.124028238430437</v>
      </c>
      <c r="BJ497" s="61">
        <f t="shared" si="159"/>
        <v>0.50619596382951693</v>
      </c>
      <c r="BK497" s="45">
        <v>5050408</v>
      </c>
      <c r="BL497" s="45">
        <v>3020278</v>
      </c>
      <c r="BM497" s="61">
        <f t="shared" si="160"/>
        <v>0.23432377626290543</v>
      </c>
      <c r="BN497" s="61">
        <f t="shared" si="160"/>
        <v>0.14013183614547092</v>
      </c>
      <c r="BO497" s="29"/>
      <c r="BP497" s="29"/>
      <c r="BQ497" s="29"/>
      <c r="BR497" s="29"/>
      <c r="BT497" s="27"/>
      <c r="BU497" s="27"/>
      <c r="BV497" s="30"/>
      <c r="BW497" s="30"/>
      <c r="BX497" s="27"/>
      <c r="BY497" s="27"/>
      <c r="BZ497" s="27"/>
      <c r="CA497" s="27"/>
      <c r="CB497" s="27"/>
      <c r="CC497" s="27"/>
      <c r="CD497" s="27"/>
      <c r="CH497" s="27"/>
      <c r="CI497" s="27"/>
      <c r="CJ497" s="27"/>
      <c r="CK497" s="27"/>
      <c r="CL497" s="27"/>
      <c r="CM497" s="27"/>
      <c r="CN497" s="27"/>
      <c r="CO497" s="27"/>
    </row>
    <row r="498" spans="1:93" ht="13">
      <c r="A498" s="18">
        <v>44389</v>
      </c>
      <c r="B498" s="19">
        <f t="shared" si="143"/>
        <v>40427</v>
      </c>
      <c r="C498" s="52"/>
      <c r="D498" s="52"/>
      <c r="E498" s="53">
        <v>2567630</v>
      </c>
      <c r="F498" s="21">
        <f t="shared" si="79"/>
        <v>380797</v>
      </c>
      <c r="G498" s="22">
        <f t="shared" si="68"/>
        <v>0.1483068043292842</v>
      </c>
      <c r="H498" s="19">
        <f t="shared" si="88"/>
        <v>34754</v>
      </c>
      <c r="I498" s="53">
        <v>2119478</v>
      </c>
      <c r="J498" s="22">
        <f t="shared" si="69"/>
        <v>0.82546083353131094</v>
      </c>
      <c r="K498" s="22">
        <f t="shared" si="74"/>
        <v>0.96919975142134762</v>
      </c>
      <c r="L498" s="19">
        <f t="shared" si="82"/>
        <v>891</v>
      </c>
      <c r="M498" s="53">
        <v>67355</v>
      </c>
      <c r="N498" s="23">
        <f t="shared" ca="1" si="73"/>
        <v>2.623236213940482E-2</v>
      </c>
      <c r="O498" s="22">
        <f t="shared" si="75"/>
        <v>3.0800248578652326E-2</v>
      </c>
      <c r="P498" s="45"/>
      <c r="Q498" s="45"/>
      <c r="R498" s="45">
        <v>170101</v>
      </c>
      <c r="S498" s="45">
        <v>21906066</v>
      </c>
      <c r="T498" s="45">
        <v>14770511</v>
      </c>
      <c r="U498" s="19">
        <f t="shared" si="87"/>
        <v>12202881</v>
      </c>
      <c r="V498" s="54"/>
      <c r="W498" s="54"/>
      <c r="X498" s="46">
        <f t="shared" si="165"/>
        <v>149744</v>
      </c>
      <c r="Y498" s="46">
        <f t="shared" si="144"/>
        <v>98932</v>
      </c>
      <c r="Z498" s="53">
        <v>50812</v>
      </c>
      <c r="AA498" s="46">
        <f t="shared" si="164"/>
        <v>123317</v>
      </c>
      <c r="AB498" s="46">
        <f t="shared" si="126"/>
        <v>81445</v>
      </c>
      <c r="AC498" s="53">
        <v>41872</v>
      </c>
      <c r="AD498" s="54"/>
      <c r="AE498" s="21">
        <f t="shared" si="76"/>
        <v>54705.596296296295</v>
      </c>
      <c r="AF498" s="24">
        <f t="shared" si="70"/>
        <v>8.531628778289706</v>
      </c>
      <c r="AG498" s="24">
        <f t="shared" si="71"/>
        <v>5.752585458185175</v>
      </c>
      <c r="AH498" s="24">
        <f t="shared" si="72"/>
        <v>3.0503623815766692</v>
      </c>
      <c r="AI498" s="23">
        <f t="shared" si="145"/>
        <v>0.17383487951093907</v>
      </c>
      <c r="AJ498" s="23">
        <f t="shared" si="103"/>
        <v>0.32782990179780563</v>
      </c>
      <c r="AK498" s="23">
        <f t="shared" si="77"/>
        <v>1.5996736312832802E-2</v>
      </c>
      <c r="AL498" s="32">
        <f t="shared" si="99"/>
        <v>0.26622603529316741</v>
      </c>
      <c r="AM498" s="43">
        <f t="shared" si="114"/>
        <v>186573.42857142858</v>
      </c>
      <c r="AN498" s="43">
        <f t="shared" si="114"/>
        <v>136189.85714285713</v>
      </c>
      <c r="AO498" s="44">
        <f t="shared" si="86"/>
        <v>1.3699509822946749</v>
      </c>
      <c r="AP498" s="27"/>
      <c r="AQ498" s="53">
        <v>36395019</v>
      </c>
      <c r="AR498" s="53">
        <v>15038548</v>
      </c>
      <c r="AS498" s="61"/>
      <c r="AT498" s="61">
        <f t="shared" si="148"/>
        <v>0.13479636666666667</v>
      </c>
      <c r="AU498" s="61">
        <f t="shared" si="146"/>
        <v>5.5698325925925926E-2</v>
      </c>
      <c r="AV498" s="29">
        <f t="shared" ref="AV498:AW499" si="167">AQ498-AQ497</f>
        <v>116413</v>
      </c>
      <c r="AW498" s="45">
        <f t="shared" si="167"/>
        <v>22146</v>
      </c>
      <c r="AX498" s="29">
        <f t="shared" si="91"/>
        <v>138559</v>
      </c>
      <c r="AY498" s="29">
        <f t="shared" si="154"/>
        <v>765550.47619047633</v>
      </c>
      <c r="AZ498" s="29">
        <f t="shared" si="153"/>
        <v>172566.52380952382</v>
      </c>
      <c r="BA498" s="29">
        <f t="shared" si="93"/>
        <v>938117.00000000012</v>
      </c>
      <c r="BB498" s="45">
        <v>1571983</v>
      </c>
      <c r="BC498" s="45">
        <v>1428202</v>
      </c>
      <c r="BD498" s="61"/>
      <c r="BE498" s="61">
        <f t="shared" si="158"/>
        <v>1.0702760960916797</v>
      </c>
      <c r="BF498" s="61">
        <f t="shared" si="158"/>
        <v>0.97238358238627853</v>
      </c>
      <c r="BG498" s="45">
        <v>19564690</v>
      </c>
      <c r="BH498" s="45">
        <v>8781959</v>
      </c>
      <c r="BI498" s="61">
        <f t="shared" si="159"/>
        <v>1.1291338047356501</v>
      </c>
      <c r="BJ498" s="61">
        <f t="shared" si="159"/>
        <v>0.50683178617716329</v>
      </c>
      <c r="BK498" s="45">
        <v>5055120</v>
      </c>
      <c r="BL498" s="45">
        <v>3023237</v>
      </c>
      <c r="BM498" s="61">
        <f t="shared" si="160"/>
        <v>0.23454239892344114</v>
      </c>
      <c r="BN498" s="61">
        <f t="shared" si="160"/>
        <v>0.14026912486629545</v>
      </c>
      <c r="BO498" s="29">
        <v>9858246</v>
      </c>
      <c r="BP498" s="29">
        <v>1724160</v>
      </c>
      <c r="BQ498" s="29">
        <v>124109</v>
      </c>
      <c r="BR498" s="29">
        <v>11</v>
      </c>
      <c r="BT498" s="27"/>
      <c r="BU498" s="27"/>
      <c r="BV498" s="30"/>
      <c r="BW498" s="30"/>
      <c r="BX498" s="27"/>
      <c r="BY498" s="27"/>
      <c r="BZ498" s="27"/>
      <c r="CA498" s="27"/>
      <c r="CB498" s="27"/>
      <c r="CC498" s="27"/>
      <c r="CD498" s="27"/>
      <c r="CH498" s="27"/>
      <c r="CI498" s="27"/>
      <c r="CJ498" s="27"/>
      <c r="CK498" s="27"/>
      <c r="CL498" s="27"/>
      <c r="CM498" s="27"/>
      <c r="CN498" s="27"/>
      <c r="CO498" s="27"/>
    </row>
    <row r="499" spans="1:93" ht="13">
      <c r="A499" s="18">
        <v>44390</v>
      </c>
      <c r="B499" s="19">
        <f t="shared" si="143"/>
        <v>47899</v>
      </c>
      <c r="C499" s="52"/>
      <c r="D499" s="52"/>
      <c r="E499" s="53">
        <v>2615529</v>
      </c>
      <c r="F499" s="21">
        <f t="shared" si="79"/>
        <v>407709</v>
      </c>
      <c r="G499" s="22">
        <f t="shared" si="68"/>
        <v>0.15588012979401109</v>
      </c>
      <c r="H499" s="19">
        <f t="shared" si="88"/>
        <v>20123</v>
      </c>
      <c r="I499" s="53">
        <v>2139601</v>
      </c>
      <c r="J499" s="22">
        <f t="shared" si="69"/>
        <v>0.81803757480800254</v>
      </c>
      <c r="K499" s="22">
        <f t="shared" si="74"/>
        <v>0.96910119484378254</v>
      </c>
      <c r="L499" s="19">
        <f t="shared" si="82"/>
        <v>864</v>
      </c>
      <c r="M499" s="53">
        <v>68219</v>
      </c>
      <c r="N499" s="23">
        <f t="shared" ca="1" si="73"/>
        <v>2.608229539798641E-2</v>
      </c>
      <c r="O499" s="22">
        <f t="shared" si="75"/>
        <v>3.0898805156217447E-2</v>
      </c>
      <c r="P499" s="45"/>
      <c r="Q499" s="45"/>
      <c r="R499" s="45">
        <v>181043</v>
      </c>
      <c r="S499" s="45">
        <f>S498+227083</f>
        <v>22133149</v>
      </c>
      <c r="T499" s="45">
        <v>14929865</v>
      </c>
      <c r="U499" s="19">
        <f t="shared" si="87"/>
        <v>12314336</v>
      </c>
      <c r="V499" s="54"/>
      <c r="W499" s="54"/>
      <c r="X499" s="46">
        <f t="shared" si="165"/>
        <v>227083</v>
      </c>
      <c r="Y499" s="46">
        <f t="shared" si="144"/>
        <v>151366</v>
      </c>
      <c r="Z499" s="53">
        <v>75717</v>
      </c>
      <c r="AA499" s="46">
        <f t="shared" si="164"/>
        <v>159354</v>
      </c>
      <c r="AB499" s="46">
        <f t="shared" si="126"/>
        <v>97416</v>
      </c>
      <c r="AC499" s="53">
        <v>61938</v>
      </c>
      <c r="AD499" s="54"/>
      <c r="AE499" s="21">
        <f t="shared" si="76"/>
        <v>55295.796296296299</v>
      </c>
      <c r="AF499" s="24">
        <f t="shared" si="70"/>
        <v>8.4622074540179053</v>
      </c>
      <c r="AG499" s="24">
        <f t="shared" si="71"/>
        <v>5.7081626699608377</v>
      </c>
      <c r="AH499" s="24">
        <f t="shared" si="72"/>
        <v>3.3268753001106495</v>
      </c>
      <c r="AI499" s="23">
        <f t="shared" si="145"/>
        <v>0.17518771937991401</v>
      </c>
      <c r="AJ499" s="23">
        <f t="shared" si="103"/>
        <v>0.3005823512431442</v>
      </c>
      <c r="AK499" s="23">
        <f t="shared" si="77"/>
        <v>1.8654946390250931E-2</v>
      </c>
      <c r="AL499" s="32">
        <f t="shared" si="99"/>
        <v>0.27718619802073535</v>
      </c>
      <c r="AM499" s="43">
        <f t="shared" si="114"/>
        <v>192863.42857142858</v>
      </c>
      <c r="AN499" s="43">
        <f t="shared" si="114"/>
        <v>139416.85714285713</v>
      </c>
      <c r="AO499" s="44">
        <f t="shared" si="86"/>
        <v>1.3833580280310438</v>
      </c>
      <c r="AP499" s="27"/>
      <c r="AQ499" s="53">
        <v>37031826</v>
      </c>
      <c r="AR499" s="53">
        <v>15254221</v>
      </c>
      <c r="AS499" s="61"/>
      <c r="AT499" s="61">
        <f t="shared" si="148"/>
        <v>0.13715491111111111</v>
      </c>
      <c r="AU499" s="61">
        <f t="shared" si="146"/>
        <v>5.6497114814814814E-2</v>
      </c>
      <c r="AV499" s="29">
        <f t="shared" si="167"/>
        <v>636807</v>
      </c>
      <c r="AW499" s="45">
        <f t="shared" si="167"/>
        <v>215673</v>
      </c>
      <c r="AX499" s="29">
        <f t="shared" si="91"/>
        <v>852480</v>
      </c>
      <c r="AY499" s="29">
        <f t="shared" si="154"/>
        <v>709722.90476190473</v>
      </c>
      <c r="AZ499" s="29">
        <f t="shared" si="153"/>
        <v>166060.80952380953</v>
      </c>
      <c r="BA499" s="29">
        <f t="shared" si="93"/>
        <v>875783.71428571432</v>
      </c>
      <c r="BB499" s="45">
        <v>1575406</v>
      </c>
      <c r="BC499" s="45">
        <v>1430768</v>
      </c>
      <c r="BD499" s="61"/>
      <c r="BE499" s="61">
        <f t="shared" si="158"/>
        <v>1.0726066270687462</v>
      </c>
      <c r="BF499" s="61">
        <f t="shared" si="158"/>
        <v>0.97413062956336072</v>
      </c>
      <c r="BG499" s="45">
        <v>20272420</v>
      </c>
      <c r="BH499" s="45">
        <v>8939093</v>
      </c>
      <c r="BI499" s="61">
        <f t="shared" si="159"/>
        <v>1.1699789123057451</v>
      </c>
      <c r="BJ499" s="61">
        <f t="shared" si="159"/>
        <v>0.51590043542605668</v>
      </c>
      <c r="BK499" s="45">
        <v>5101997</v>
      </c>
      <c r="BL499" s="45">
        <v>3069958</v>
      </c>
      <c r="BM499" s="61">
        <f t="shared" si="160"/>
        <v>0.23671735105797687</v>
      </c>
      <c r="BN499" s="61">
        <f t="shared" si="160"/>
        <v>0.14243683906894586</v>
      </c>
      <c r="BO499" s="29">
        <v>9993004</v>
      </c>
      <c r="BP499" s="29">
        <v>1814388</v>
      </c>
      <c r="BQ499" s="29">
        <v>148999</v>
      </c>
      <c r="BR499" s="29">
        <v>14</v>
      </c>
      <c r="BT499" s="27"/>
      <c r="BU499" s="27"/>
      <c r="BV499" s="30"/>
      <c r="BW499" s="30"/>
      <c r="BX499" s="27"/>
      <c r="BY499" s="27"/>
      <c r="BZ499" s="27"/>
      <c r="CA499" s="27"/>
      <c r="CB499" s="27"/>
      <c r="CC499" s="27"/>
      <c r="CD499" s="27"/>
      <c r="CH499" s="27"/>
      <c r="CI499" s="27"/>
      <c r="CJ499" s="27"/>
      <c r="CK499" s="27"/>
      <c r="CL499" s="27"/>
      <c r="CM499" s="27"/>
      <c r="CN499" s="27"/>
      <c r="CO499" s="27"/>
    </row>
    <row r="500" spans="1:93" ht="13">
      <c r="A500" s="18">
        <v>44391</v>
      </c>
      <c r="B500" s="19">
        <f t="shared" si="143"/>
        <v>54517</v>
      </c>
      <c r="C500" s="52"/>
      <c r="D500" s="52"/>
      <c r="E500" s="53">
        <f>E499+54517</f>
        <v>2670046</v>
      </c>
      <c r="F500" s="21">
        <f t="shared" si="79"/>
        <v>443473</v>
      </c>
      <c r="G500" s="22">
        <f t="shared" si="68"/>
        <v>0.16609189504600294</v>
      </c>
      <c r="H500" s="19">
        <f t="shared" si="88"/>
        <v>17762</v>
      </c>
      <c r="I500" s="53">
        <v>2157363</v>
      </c>
      <c r="J500" s="22">
        <f t="shared" si="69"/>
        <v>0.80798720321672357</v>
      </c>
      <c r="K500" s="22">
        <f t="shared" si="74"/>
        <v>0.96891635711023172</v>
      </c>
      <c r="L500" s="19">
        <f t="shared" si="82"/>
        <v>991</v>
      </c>
      <c r="M500" s="53">
        <v>69210</v>
      </c>
      <c r="N500" s="23">
        <f t="shared" ca="1" si="73"/>
        <v>2.592090173727344E-2</v>
      </c>
      <c r="O500" s="22">
        <f t="shared" si="75"/>
        <v>3.1083642889768268E-2</v>
      </c>
      <c r="P500" s="45"/>
      <c r="Q500" s="45"/>
      <c r="R500" s="45">
        <v>192716</v>
      </c>
      <c r="S500" s="45">
        <f>S499+240724</f>
        <v>22373873</v>
      </c>
      <c r="T500" s="45">
        <v>15102724</v>
      </c>
      <c r="U500" s="19">
        <f t="shared" si="87"/>
        <v>12432678</v>
      </c>
      <c r="V500" s="54"/>
      <c r="W500" s="54"/>
      <c r="X500" s="46">
        <f t="shared" si="165"/>
        <v>240724</v>
      </c>
      <c r="Y500" s="46">
        <f t="shared" si="144"/>
        <v>167784</v>
      </c>
      <c r="Z500" s="53">
        <v>72940</v>
      </c>
      <c r="AA500" s="46">
        <f t="shared" si="164"/>
        <v>172859</v>
      </c>
      <c r="AB500" s="46">
        <f t="shared" si="126"/>
        <v>112312</v>
      </c>
      <c r="AC500" s="53">
        <v>60547</v>
      </c>
      <c r="AD500" s="54"/>
      <c r="AE500" s="21">
        <f t="shared" si="76"/>
        <v>55936.014814814815</v>
      </c>
      <c r="AF500" s="24">
        <f t="shared" si="70"/>
        <v>8.3795833480022441</v>
      </c>
      <c r="AG500" s="24">
        <f t="shared" si="71"/>
        <v>5.6563534860448099</v>
      </c>
      <c r="AH500" s="24">
        <f t="shared" si="72"/>
        <v>3.170735733807803</v>
      </c>
      <c r="AI500" s="23">
        <f t="shared" si="145"/>
        <v>0.17679234553978473</v>
      </c>
      <c r="AJ500" s="23">
        <f t="shared" si="103"/>
        <v>0.31538421488033602</v>
      </c>
      <c r="AK500" s="23">
        <f t="shared" si="77"/>
        <v>2.0843584605638094E-2</v>
      </c>
      <c r="AL500" s="32">
        <f t="shared" si="99"/>
        <v>0.28868020102898234</v>
      </c>
      <c r="AM500" s="43">
        <f t="shared" si="114"/>
        <v>198803.57142857142</v>
      </c>
      <c r="AN500" s="43">
        <f t="shared" si="114"/>
        <v>143831.42857142858</v>
      </c>
      <c r="AO500" s="44">
        <f t="shared" si="86"/>
        <v>1.3821984068651794</v>
      </c>
      <c r="AP500" s="27"/>
      <c r="AQ500" s="53">
        <v>39278153</v>
      </c>
      <c r="AR500" s="53">
        <v>15685534</v>
      </c>
      <c r="AS500" s="61"/>
      <c r="AT500" s="61">
        <f t="shared" si="148"/>
        <v>0.14547464074074073</v>
      </c>
      <c r="AU500" s="61">
        <f t="shared" si="146"/>
        <v>5.8094570370370371E-2</v>
      </c>
      <c r="AV500" s="63">
        <f t="shared" ref="AV500:AW500" si="168">AVERAGE(BT$562:BT$564)</f>
        <v>821839.66666666663</v>
      </c>
      <c r="AW500" s="63">
        <f t="shared" si="168"/>
        <v>165995.33333333334</v>
      </c>
      <c r="AX500" s="29">
        <f t="shared" si="91"/>
        <v>987835</v>
      </c>
      <c r="AY500" s="29">
        <f t="shared" si="154"/>
        <v>718387</v>
      </c>
      <c r="AZ500" s="29">
        <f t="shared" si="153"/>
        <v>166942.28571428571</v>
      </c>
      <c r="BA500" s="29">
        <f t="shared" si="93"/>
        <v>885329.28571428568</v>
      </c>
      <c r="BB500" s="45">
        <v>1579142</v>
      </c>
      <c r="BC500" s="45">
        <v>1433358</v>
      </c>
      <c r="BD500" s="61"/>
      <c r="BE500" s="61">
        <f t="shared" si="158"/>
        <v>1.0751502623974989</v>
      </c>
      <c r="BF500" s="61">
        <f t="shared" si="158"/>
        <v>0.97589401701022083</v>
      </c>
      <c r="BG500" s="45">
        <v>21798731</v>
      </c>
      <c r="BH500" s="45">
        <v>9161254</v>
      </c>
      <c r="BI500" s="61">
        <f t="shared" si="159"/>
        <v>1.2580666533657809</v>
      </c>
      <c r="BJ500" s="61">
        <f t="shared" si="159"/>
        <v>0.52872197745886562</v>
      </c>
      <c r="BK500" s="45">
        <v>5157397</v>
      </c>
      <c r="BL500" s="45">
        <v>3140897</v>
      </c>
      <c r="BM500" s="61">
        <f t="shared" si="160"/>
        <v>0.23928774481724641</v>
      </c>
      <c r="BN500" s="61">
        <f t="shared" si="160"/>
        <v>0.14572819579979102</v>
      </c>
      <c r="BO500" s="29">
        <v>10465597</v>
      </c>
      <c r="BP500" s="29">
        <v>1950007</v>
      </c>
      <c r="BQ500" s="29">
        <v>277286</v>
      </c>
      <c r="BR500" s="29">
        <v>18</v>
      </c>
      <c r="BS500" s="74">
        <f t="shared" ref="BS500:BS526" si="169">AQ500-BB500-BG500-BK500-BO500-BQ500</f>
        <v>0</v>
      </c>
      <c r="BT500" s="27"/>
      <c r="BU500" s="27"/>
      <c r="BV500" s="30"/>
      <c r="BW500" s="30"/>
      <c r="BX500" s="27"/>
      <c r="BY500" s="27"/>
      <c r="BZ500" s="27"/>
      <c r="CA500" s="27"/>
      <c r="CB500" s="27"/>
      <c r="CC500" s="27"/>
      <c r="CD500" s="27"/>
      <c r="CH500" s="27"/>
      <c r="CI500" s="27"/>
      <c r="CJ500" s="27"/>
      <c r="CK500" s="27"/>
      <c r="CL500" s="27"/>
      <c r="CM500" s="27"/>
      <c r="CN500" s="27"/>
      <c r="CO500" s="27"/>
    </row>
    <row r="501" spans="1:93" ht="13">
      <c r="A501" s="18">
        <v>44392</v>
      </c>
      <c r="B501" s="19">
        <f t="shared" si="143"/>
        <v>56757</v>
      </c>
      <c r="C501" s="52"/>
      <c r="D501" s="52"/>
      <c r="E501" s="53">
        <v>2726803</v>
      </c>
      <c r="F501" s="21">
        <f t="shared" si="79"/>
        <v>480199</v>
      </c>
      <c r="G501" s="22">
        <f t="shared" si="68"/>
        <v>0.17610329752461032</v>
      </c>
      <c r="H501" s="19">
        <f t="shared" si="88"/>
        <v>19049</v>
      </c>
      <c r="I501" s="53">
        <v>2176412</v>
      </c>
      <c r="J501" s="22">
        <f t="shared" si="69"/>
        <v>0.79815520226433667</v>
      </c>
      <c r="K501" s="22">
        <f t="shared" si="74"/>
        <v>0.96875639854642825</v>
      </c>
      <c r="L501" s="19">
        <f t="shared" si="82"/>
        <v>982</v>
      </c>
      <c r="M501" s="53">
        <v>70192</v>
      </c>
      <c r="N501" s="23">
        <f t="shared" ca="1" si="73"/>
        <v>2.5741500211053016E-2</v>
      </c>
      <c r="O501" s="22">
        <f t="shared" si="75"/>
        <v>3.12436014535717E-2</v>
      </c>
      <c r="P501" s="45"/>
      <c r="Q501" s="45"/>
      <c r="R501" s="45">
        <v>209186</v>
      </c>
      <c r="S501" s="45">
        <f>S500+249059</f>
        <v>22622932</v>
      </c>
      <c r="T501" s="45">
        <v>15288045</v>
      </c>
      <c r="U501" s="19">
        <f t="shared" si="87"/>
        <v>12561242</v>
      </c>
      <c r="V501" s="54"/>
      <c r="W501" s="54"/>
      <c r="X501" s="46">
        <f t="shared" si="165"/>
        <v>249059</v>
      </c>
      <c r="Y501" s="46">
        <f t="shared" si="144"/>
        <v>170491</v>
      </c>
      <c r="Z501" s="53">
        <v>78568</v>
      </c>
      <c r="AA501" s="46">
        <f t="shared" si="164"/>
        <v>185321</v>
      </c>
      <c r="AB501" s="46">
        <f t="shared" si="126"/>
        <v>119586</v>
      </c>
      <c r="AC501" s="53">
        <v>65735</v>
      </c>
      <c r="AD501" s="54"/>
      <c r="AE501" s="21">
        <f t="shared" si="76"/>
        <v>56622.388888888891</v>
      </c>
      <c r="AF501" s="24">
        <f t="shared" si="70"/>
        <v>8.2965040012058076</v>
      </c>
      <c r="AG501" s="24">
        <f t="shared" si="71"/>
        <v>5.6065821403306364</v>
      </c>
      <c r="AH501" s="24">
        <f t="shared" si="72"/>
        <v>3.2651655302429656</v>
      </c>
      <c r="AI501" s="23">
        <f t="shared" si="145"/>
        <v>0.17836178530348387</v>
      </c>
      <c r="AJ501" s="23">
        <f t="shared" si="103"/>
        <v>0.30626318657896301</v>
      </c>
      <c r="AK501" s="23">
        <f t="shared" si="77"/>
        <v>2.1256937146401225E-2</v>
      </c>
      <c r="AL501" s="32">
        <f t="shared" si="99"/>
        <v>0.29257104444686399</v>
      </c>
      <c r="AM501" s="43">
        <f t="shared" si="114"/>
        <v>205760.42857142858</v>
      </c>
      <c r="AN501" s="43">
        <f t="shared" si="114"/>
        <v>150886.42857142858</v>
      </c>
      <c r="AO501" s="44">
        <f t="shared" si="86"/>
        <v>1.3636775057872288</v>
      </c>
      <c r="AP501" s="27"/>
      <c r="AQ501" s="53">
        <v>39943004</v>
      </c>
      <c r="AR501" s="53">
        <v>15876777</v>
      </c>
      <c r="AS501" s="61"/>
      <c r="AT501" s="61">
        <f t="shared" si="148"/>
        <v>0.14793705185185185</v>
      </c>
      <c r="AU501" s="61">
        <f t="shared" si="146"/>
        <v>5.8802877777777776E-2</v>
      </c>
      <c r="AV501" s="29">
        <f t="shared" ref="AV501:AW516" si="170">AQ501-AQ500</f>
        <v>664851</v>
      </c>
      <c r="AW501" s="45">
        <f t="shared" si="170"/>
        <v>191243</v>
      </c>
      <c r="AX501" s="29">
        <f t="shared" si="91"/>
        <v>856094</v>
      </c>
      <c r="AY501" s="29">
        <f t="shared" si="154"/>
        <v>711993.28571428568</v>
      </c>
      <c r="AZ501" s="29">
        <f t="shared" si="153"/>
        <v>173915.42857142858</v>
      </c>
      <c r="BA501" s="29">
        <f t="shared" si="93"/>
        <v>885908.71428571432</v>
      </c>
      <c r="BB501" s="45">
        <v>1580740</v>
      </c>
      <c r="BC501" s="45">
        <v>1434660</v>
      </c>
      <c r="BD501" s="61"/>
      <c r="BE501" s="61">
        <f t="shared" ref="BE501:BF516" si="171">BB501/1468764</f>
        <v>1.0762382520268743</v>
      </c>
      <c r="BF501" s="61">
        <f t="shared" si="171"/>
        <v>0.97678047664566947</v>
      </c>
      <c r="BG501" s="45">
        <v>22083708</v>
      </c>
      <c r="BH501" s="45">
        <v>9257115</v>
      </c>
      <c r="BI501" s="61">
        <f t="shared" ref="BI501:BJ516" si="172">BG501/17327167</f>
        <v>1.2745134850953996</v>
      </c>
      <c r="BJ501" s="61">
        <f t="shared" si="172"/>
        <v>0.53425438792157998</v>
      </c>
      <c r="BK501" s="45">
        <v>5179165</v>
      </c>
      <c r="BL501" s="45">
        <v>3170849</v>
      </c>
      <c r="BM501" s="61">
        <f t="shared" ref="BM501:BN516" si="173">BK501/21553118</f>
        <v>0.24029771469724243</v>
      </c>
      <c r="BN501" s="61">
        <f t="shared" si="173"/>
        <v>0.1471178787217701</v>
      </c>
      <c r="BO501" s="29">
        <v>10768296</v>
      </c>
      <c r="BP501" s="29">
        <v>2014132</v>
      </c>
      <c r="BQ501" s="29">
        <v>331095</v>
      </c>
      <c r="BR501" s="29">
        <v>21</v>
      </c>
      <c r="BS501" s="74">
        <f t="shared" si="169"/>
        <v>0</v>
      </c>
      <c r="BT501" s="27"/>
      <c r="BU501" s="27"/>
      <c r="BV501" s="30"/>
      <c r="BW501" s="30"/>
      <c r="BX501" s="27"/>
      <c r="BY501" s="27"/>
      <c r="BZ501" s="27"/>
      <c r="CA501" s="27"/>
      <c r="CB501" s="27"/>
      <c r="CC501" s="27"/>
      <c r="CD501" s="27"/>
      <c r="CH501" s="27"/>
      <c r="CI501" s="27"/>
      <c r="CJ501" s="27"/>
      <c r="CK501" s="27"/>
      <c r="CL501" s="27"/>
      <c r="CM501" s="27"/>
      <c r="CN501" s="27"/>
      <c r="CO501" s="27"/>
    </row>
    <row r="502" spans="1:93" ht="13">
      <c r="A502" s="18">
        <v>44393</v>
      </c>
      <c r="B502" s="19">
        <f t="shared" si="143"/>
        <v>54000</v>
      </c>
      <c r="C502" s="52"/>
      <c r="D502" s="52"/>
      <c r="E502" s="53">
        <v>2780803</v>
      </c>
      <c r="F502" s="21">
        <f t="shared" si="79"/>
        <v>504915</v>
      </c>
      <c r="G502" s="22">
        <f t="shared" si="68"/>
        <v>0.18157165394312363</v>
      </c>
      <c r="H502" s="19">
        <f t="shared" si="88"/>
        <v>28079</v>
      </c>
      <c r="I502" s="53">
        <v>2204491</v>
      </c>
      <c r="J502" s="22">
        <f t="shared" si="69"/>
        <v>0.79275338814004448</v>
      </c>
      <c r="K502" s="22">
        <f t="shared" si="74"/>
        <v>0.96862894834895219</v>
      </c>
      <c r="L502" s="19">
        <f t="shared" si="82"/>
        <v>1205</v>
      </c>
      <c r="M502" s="53">
        <v>71397</v>
      </c>
      <c r="N502" s="23">
        <f t="shared" ca="1" si="73"/>
        <v>2.5674957916831935E-2</v>
      </c>
      <c r="O502" s="22">
        <f t="shared" si="75"/>
        <v>3.1371051651047852E-2</v>
      </c>
      <c r="P502" s="45"/>
      <c r="Q502" s="45"/>
      <c r="R502" s="45">
        <v>226551</v>
      </c>
      <c r="S502" s="45">
        <v>22881464</v>
      </c>
      <c r="T502" s="45">
        <v>15467261</v>
      </c>
      <c r="U502" s="19">
        <f t="shared" si="87"/>
        <v>12686458</v>
      </c>
      <c r="V502" s="54"/>
      <c r="W502" s="54"/>
      <c r="X502" s="46">
        <f t="shared" si="165"/>
        <v>258532</v>
      </c>
      <c r="Y502" s="46">
        <f t="shared" si="144"/>
        <v>165870</v>
      </c>
      <c r="Z502" s="53">
        <v>92662</v>
      </c>
      <c r="AA502" s="46">
        <f t="shared" si="164"/>
        <v>179216</v>
      </c>
      <c r="AB502" s="46">
        <f t="shared" si="126"/>
        <v>102748</v>
      </c>
      <c r="AC502" s="53">
        <v>76468</v>
      </c>
      <c r="AD502" s="54"/>
      <c r="AE502" s="21">
        <f t="shared" si="76"/>
        <v>57286.15185185185</v>
      </c>
      <c r="AF502" s="24">
        <f t="shared" si="70"/>
        <v>8.2283656914927086</v>
      </c>
      <c r="AG502" s="24">
        <f t="shared" si="71"/>
        <v>5.5621563267876217</v>
      </c>
      <c r="AH502" s="24">
        <f t="shared" si="72"/>
        <v>3.3188148148148149</v>
      </c>
      <c r="AI502" s="23">
        <f t="shared" si="145"/>
        <v>0.17978638881182649</v>
      </c>
      <c r="AJ502" s="23">
        <f t="shared" si="103"/>
        <v>0.30131238282296224</v>
      </c>
      <c r="AK502" s="23">
        <f t="shared" si="77"/>
        <v>1.9803410807454739E-2</v>
      </c>
      <c r="AL502" s="32">
        <f t="shared" si="99"/>
        <v>0.2971339362145789</v>
      </c>
      <c r="AM502" s="43">
        <f t="shared" si="114"/>
        <v>211274.28571428571</v>
      </c>
      <c r="AN502" s="43">
        <f t="shared" si="114"/>
        <v>156202.28571428571</v>
      </c>
      <c r="AO502" s="44">
        <f t="shared" si="86"/>
        <v>1.3525684643356235</v>
      </c>
      <c r="AP502" s="27"/>
      <c r="AQ502" s="53">
        <v>40912440</v>
      </c>
      <c r="AR502" s="53">
        <v>16098999</v>
      </c>
      <c r="AS502" s="61"/>
      <c r="AT502" s="61">
        <f t="shared" si="148"/>
        <v>0.15152755555555555</v>
      </c>
      <c r="AU502" s="61">
        <f t="shared" si="146"/>
        <v>5.9625922222222225E-2</v>
      </c>
      <c r="AV502" s="29">
        <f t="shared" si="170"/>
        <v>969436</v>
      </c>
      <c r="AW502" s="45">
        <f t="shared" si="170"/>
        <v>222222</v>
      </c>
      <c r="AX502" s="29">
        <f t="shared" si="91"/>
        <v>1191658</v>
      </c>
      <c r="AY502" s="29">
        <f t="shared" si="154"/>
        <v>693289.42857142852</v>
      </c>
      <c r="AZ502" s="29">
        <f t="shared" si="153"/>
        <v>164181.42857142858</v>
      </c>
      <c r="BA502" s="29">
        <f t="shared" si="93"/>
        <v>857470.85714285704</v>
      </c>
      <c r="BB502" s="45">
        <v>1583086</v>
      </c>
      <c r="BC502" s="45">
        <v>1436730</v>
      </c>
      <c r="BD502" s="61"/>
      <c r="BE502" s="61">
        <f t="shared" si="171"/>
        <v>1.0778355133976596</v>
      </c>
      <c r="BF502" s="61">
        <f t="shared" si="171"/>
        <v>0.9781898249140093</v>
      </c>
      <c r="BG502" s="45">
        <v>22593984</v>
      </c>
      <c r="BH502" s="45">
        <v>9369109</v>
      </c>
      <c r="BI502" s="61">
        <f t="shared" si="172"/>
        <v>1.3039629617467183</v>
      </c>
      <c r="BJ502" s="61">
        <f t="shared" si="172"/>
        <v>0.5407178796164428</v>
      </c>
      <c r="BK502" s="45">
        <v>5205397</v>
      </c>
      <c r="BL502" s="45">
        <v>3200390</v>
      </c>
      <c r="BM502" s="61">
        <f t="shared" si="173"/>
        <v>0.24151480078195647</v>
      </c>
      <c r="BN502" s="61">
        <f t="shared" si="173"/>
        <v>0.14848849247705134</v>
      </c>
      <c r="BO502" s="29">
        <v>11126129</v>
      </c>
      <c r="BP502" s="29">
        <v>2092742</v>
      </c>
      <c r="BQ502" s="29">
        <v>403844</v>
      </c>
      <c r="BR502" s="29">
        <v>28</v>
      </c>
      <c r="BS502" s="74">
        <f t="shared" si="169"/>
        <v>0</v>
      </c>
      <c r="BT502" s="27"/>
      <c r="BU502" s="27"/>
      <c r="BV502" s="30"/>
      <c r="BW502" s="30"/>
      <c r="BX502" s="27"/>
      <c r="BY502" s="27"/>
      <c r="BZ502" s="27"/>
      <c r="CA502" s="27"/>
      <c r="CB502" s="27"/>
      <c r="CC502" s="27"/>
      <c r="CD502" s="27"/>
      <c r="CH502" s="27"/>
      <c r="CI502" s="27"/>
      <c r="CJ502" s="27"/>
      <c r="CK502" s="27"/>
      <c r="CL502" s="27"/>
      <c r="CM502" s="27"/>
      <c r="CN502" s="27"/>
      <c r="CO502" s="27"/>
    </row>
    <row r="503" spans="1:93" ht="13">
      <c r="A503" s="18">
        <v>44394</v>
      </c>
      <c r="B503" s="19">
        <f t="shared" si="143"/>
        <v>51952</v>
      </c>
      <c r="C503" s="52"/>
      <c r="D503" s="52"/>
      <c r="E503" s="53">
        <f>E502+51952</f>
        <v>2832755</v>
      </c>
      <c r="F503" s="21">
        <f t="shared" si="79"/>
        <v>527872</v>
      </c>
      <c r="G503" s="22">
        <f t="shared" si="68"/>
        <v>0.18634580117235694</v>
      </c>
      <c r="H503" s="19">
        <f t="shared" si="88"/>
        <v>27903</v>
      </c>
      <c r="I503" s="53">
        <v>2232394</v>
      </c>
      <c r="J503" s="22">
        <f t="shared" si="69"/>
        <v>0.7880646226023782</v>
      </c>
      <c r="K503" s="22">
        <f t="shared" si="74"/>
        <v>0.96854981359140568</v>
      </c>
      <c r="L503" s="19">
        <f t="shared" si="82"/>
        <v>1092</v>
      </c>
      <c r="M503" s="53">
        <f>M502+1092</f>
        <v>72489</v>
      </c>
      <c r="N503" s="23">
        <f t="shared" ca="1" si="73"/>
        <v>2.5589576225264803E-2</v>
      </c>
      <c r="O503" s="22">
        <f t="shared" si="75"/>
        <v>3.1450186408594275E-2</v>
      </c>
      <c r="P503" s="45"/>
      <c r="Q503" s="45"/>
      <c r="R503" s="45">
        <v>239294</v>
      </c>
      <c r="S503" s="45">
        <v>23132856</v>
      </c>
      <c r="T503" s="45">
        <v>15655812</v>
      </c>
      <c r="U503" s="19">
        <f t="shared" si="87"/>
        <v>12823057</v>
      </c>
      <c r="V503" s="54"/>
      <c r="W503" s="54"/>
      <c r="X503" s="46">
        <f t="shared" si="165"/>
        <v>251392</v>
      </c>
      <c r="Y503" s="46">
        <f t="shared" si="144"/>
        <v>151852</v>
      </c>
      <c r="Z503" s="53">
        <v>99540</v>
      </c>
      <c r="AA503" s="46">
        <f t="shared" si="164"/>
        <v>188551</v>
      </c>
      <c r="AB503" s="46">
        <f t="shared" si="126"/>
        <v>106319</v>
      </c>
      <c r="AC503" s="53">
        <v>82232</v>
      </c>
      <c r="AD503" s="54"/>
      <c r="AE503" s="21">
        <f t="shared" si="76"/>
        <v>57984.488888888889</v>
      </c>
      <c r="AF503" s="24">
        <f t="shared" si="70"/>
        <v>8.1662042781673669</v>
      </c>
      <c r="AG503" s="24">
        <f t="shared" si="71"/>
        <v>5.5267088046795436</v>
      </c>
      <c r="AH503" s="24">
        <f t="shared" si="72"/>
        <v>3.6293309208500153</v>
      </c>
      <c r="AI503" s="23">
        <f t="shared" si="145"/>
        <v>0.1809395130702898</v>
      </c>
      <c r="AJ503" s="23">
        <f t="shared" si="103"/>
        <v>0.27553287969833096</v>
      </c>
      <c r="AK503" s="23">
        <f t="shared" si="77"/>
        <v>1.8682373400776681E-2</v>
      </c>
      <c r="AL503" s="32">
        <f t="shared" si="99"/>
        <v>0.30065726906506973</v>
      </c>
      <c r="AM503" s="43">
        <f t="shared" si="114"/>
        <v>219393.28571428571</v>
      </c>
      <c r="AN503" s="43">
        <f t="shared" si="114"/>
        <v>162381.85714285713</v>
      </c>
      <c r="AO503" s="44">
        <f t="shared" si="86"/>
        <v>1.3510948179467623</v>
      </c>
      <c r="AP503" s="27"/>
      <c r="AQ503" s="53">
        <v>41268627</v>
      </c>
      <c r="AR503" s="53">
        <v>16217855</v>
      </c>
      <c r="AS503" s="61"/>
      <c r="AT503" s="61">
        <f t="shared" si="148"/>
        <v>0.15284676666666666</v>
      </c>
      <c r="AU503" s="61">
        <f t="shared" si="146"/>
        <v>6.0066129629629629E-2</v>
      </c>
      <c r="AV503" s="29">
        <f t="shared" si="170"/>
        <v>356187</v>
      </c>
      <c r="AW503" s="45">
        <f t="shared" si="170"/>
        <v>118856</v>
      </c>
      <c r="AX503" s="29">
        <f t="shared" si="91"/>
        <v>475043</v>
      </c>
      <c r="AY503" s="29">
        <f t="shared" si="154"/>
        <v>626767.61904761905</v>
      </c>
      <c r="AZ503" s="29">
        <f t="shared" si="153"/>
        <v>157447.23809523811</v>
      </c>
      <c r="BA503" s="29">
        <f t="shared" si="93"/>
        <v>784214.85714285716</v>
      </c>
      <c r="BB503" s="45">
        <v>1584016</v>
      </c>
      <c r="BC503" s="45">
        <v>1437497</v>
      </c>
      <c r="BD503" s="61"/>
      <c r="BE503" s="61">
        <f t="shared" si="171"/>
        <v>1.0784686988515513</v>
      </c>
      <c r="BF503" s="61">
        <f t="shared" si="171"/>
        <v>0.97871203270232654</v>
      </c>
      <c r="BG503" s="45">
        <v>22796359</v>
      </c>
      <c r="BH503" s="45">
        <v>9424090</v>
      </c>
      <c r="BI503" s="61">
        <f t="shared" si="172"/>
        <v>1.3156425975463848</v>
      </c>
      <c r="BJ503" s="61">
        <f t="shared" si="172"/>
        <v>0.54389098921941481</v>
      </c>
      <c r="BK503" s="45">
        <v>5218972</v>
      </c>
      <c r="BL503" s="45">
        <v>3217057</v>
      </c>
      <c r="BM503" s="61">
        <f t="shared" si="173"/>
        <v>0.24214464004697603</v>
      </c>
      <c r="BN503" s="61">
        <f t="shared" si="173"/>
        <v>0.14926179126379766</v>
      </c>
      <c r="BO503" s="29">
        <v>11248008</v>
      </c>
      <c r="BP503" s="29">
        <v>2139182</v>
      </c>
      <c r="BQ503" s="29">
        <v>421272</v>
      </c>
      <c r="BR503" s="29">
        <v>29</v>
      </c>
      <c r="BS503" s="74">
        <f t="shared" si="169"/>
        <v>0</v>
      </c>
      <c r="BT503" s="27"/>
      <c r="BU503" s="27"/>
      <c r="BV503" s="30"/>
      <c r="BW503" s="30"/>
      <c r="BX503" s="27"/>
      <c r="BY503" s="27"/>
      <c r="BZ503" s="27"/>
      <c r="CA503" s="27"/>
      <c r="CB503" s="27"/>
      <c r="CC503" s="27"/>
      <c r="CD503" s="27"/>
      <c r="CH503" s="27"/>
      <c r="CI503" s="27"/>
      <c r="CJ503" s="27"/>
      <c r="CK503" s="27"/>
      <c r="CL503" s="27"/>
      <c r="CM503" s="27"/>
      <c r="CN503" s="27"/>
      <c r="CO503" s="27"/>
    </row>
    <row r="504" spans="1:93" ht="13">
      <c r="A504" s="18">
        <v>44395</v>
      </c>
      <c r="B504" s="19">
        <f t="shared" si="143"/>
        <v>44721</v>
      </c>
      <c r="C504" s="52"/>
      <c r="D504" s="52"/>
      <c r="E504" s="53">
        <v>2877476</v>
      </c>
      <c r="F504" s="21">
        <f t="shared" si="79"/>
        <v>542236</v>
      </c>
      <c r="G504" s="22">
        <f t="shared" si="68"/>
        <v>0.1884415369580841</v>
      </c>
      <c r="H504" s="19">
        <f t="shared" si="88"/>
        <v>29264</v>
      </c>
      <c r="I504" s="53">
        <v>2261658</v>
      </c>
      <c r="J504" s="22">
        <f t="shared" si="69"/>
        <v>0.78598674671830449</v>
      </c>
      <c r="K504" s="22">
        <f t="shared" si="74"/>
        <v>0.96849060482006133</v>
      </c>
      <c r="L504" s="19">
        <f t="shared" si="82"/>
        <v>1093</v>
      </c>
      <c r="M504" s="53">
        <v>73582</v>
      </c>
      <c r="N504" s="23">
        <f t="shared" ca="1" si="73"/>
        <v>2.5571716323611385E-2</v>
      </c>
      <c r="O504" s="22">
        <f t="shared" si="75"/>
        <v>3.1509395179938678E-2</v>
      </c>
      <c r="P504" s="45"/>
      <c r="Q504" s="45"/>
      <c r="R504" s="45">
        <v>253785</v>
      </c>
      <c r="S504" s="45">
        <f>S503+X504</f>
        <v>23325774</v>
      </c>
      <c r="T504" s="45">
        <v>15793858</v>
      </c>
      <c r="U504" s="19">
        <f t="shared" si="87"/>
        <v>12916382</v>
      </c>
      <c r="V504" s="54"/>
      <c r="W504" s="54"/>
      <c r="X504" s="46">
        <v>192918</v>
      </c>
      <c r="Y504" s="46">
        <f t="shared" si="144"/>
        <v>125966</v>
      </c>
      <c r="Z504" s="53">
        <v>66952</v>
      </c>
      <c r="AA504" s="46">
        <f t="shared" si="164"/>
        <v>138046</v>
      </c>
      <c r="AB504" s="46">
        <f t="shared" si="126"/>
        <v>82794</v>
      </c>
      <c r="AC504" s="53">
        <v>55252</v>
      </c>
      <c r="AD504" s="54"/>
      <c r="AE504" s="21">
        <f t="shared" si="76"/>
        <v>58495.770370370374</v>
      </c>
      <c r="AF504" s="24">
        <f t="shared" si="70"/>
        <v>8.1063313820862444</v>
      </c>
      <c r="AG504" s="24">
        <f t="shared" si="71"/>
        <v>5.4887887857274915</v>
      </c>
      <c r="AH504" s="24">
        <f t="shared" si="72"/>
        <v>3.0868272176382461</v>
      </c>
      <c r="AI504" s="23">
        <f t="shared" si="145"/>
        <v>0.18218955748494131</v>
      </c>
      <c r="AJ504" s="23">
        <f t="shared" si="103"/>
        <v>0.32395723164742185</v>
      </c>
      <c r="AK504" s="23">
        <f t="shared" si="77"/>
        <v>1.5787104779622665E-2</v>
      </c>
      <c r="AL504" s="32">
        <f t="shared" si="99"/>
        <v>0.30547134993337194</v>
      </c>
      <c r="AM504" s="43">
        <f t="shared" si="114"/>
        <v>224207.42857142858</v>
      </c>
      <c r="AN504" s="43">
        <f t="shared" si="114"/>
        <v>163809.14285714287</v>
      </c>
      <c r="AO504" s="44">
        <f t="shared" si="86"/>
        <v>1.3687113225844711</v>
      </c>
      <c r="AP504" s="27"/>
      <c r="AQ504" s="53">
        <v>41778063</v>
      </c>
      <c r="AR504" s="53">
        <v>16283343</v>
      </c>
      <c r="AS504" s="61"/>
      <c r="AT504" s="61">
        <f t="shared" si="148"/>
        <v>0.15473356666666666</v>
      </c>
      <c r="AU504" s="61">
        <f t="shared" si="146"/>
        <v>6.0308677777777778E-2</v>
      </c>
      <c r="AV504" s="29">
        <f t="shared" si="170"/>
        <v>509436</v>
      </c>
      <c r="AW504" s="45">
        <f t="shared" si="170"/>
        <v>65488</v>
      </c>
      <c r="AX504" s="29">
        <f t="shared" si="91"/>
        <v>574924</v>
      </c>
      <c r="AY504" s="29">
        <f t="shared" si="154"/>
        <v>582138.52380952379</v>
      </c>
      <c r="AZ504" s="29">
        <f t="shared" si="153"/>
        <v>143089.04761904763</v>
      </c>
      <c r="BA504" s="29">
        <f t="shared" si="93"/>
        <v>725227.57142857136</v>
      </c>
      <c r="BB504" s="45">
        <v>1585054</v>
      </c>
      <c r="BC504" s="45">
        <v>1438119</v>
      </c>
      <c r="BD504" s="61"/>
      <c r="BE504" s="61">
        <f t="shared" si="171"/>
        <v>1.0791754155194435</v>
      </c>
      <c r="BF504" s="61">
        <f t="shared" si="171"/>
        <v>0.97913551802740262</v>
      </c>
      <c r="BG504" s="45">
        <v>23121812</v>
      </c>
      <c r="BH504" s="45">
        <v>9452284</v>
      </c>
      <c r="BI504" s="61">
        <f t="shared" si="172"/>
        <v>1.3344254141487757</v>
      </c>
      <c r="BJ504" s="61">
        <f t="shared" si="172"/>
        <v>0.54551814500316176</v>
      </c>
      <c r="BK504" s="45">
        <v>5231538</v>
      </c>
      <c r="BL504" s="45">
        <v>3222426</v>
      </c>
      <c r="BM504" s="61">
        <f t="shared" si="173"/>
        <v>0.24272766473973742</v>
      </c>
      <c r="BN504" s="61">
        <f t="shared" si="173"/>
        <v>0.14951089675285034</v>
      </c>
      <c r="BO504" s="29">
        <v>11397049</v>
      </c>
      <c r="BP504" s="29">
        <v>2170484</v>
      </c>
      <c r="BQ504" s="29">
        <v>442610</v>
      </c>
      <c r="BR504" s="29">
        <v>30</v>
      </c>
      <c r="BS504" s="74">
        <f t="shared" si="169"/>
        <v>0</v>
      </c>
      <c r="BT504" s="27"/>
      <c r="BU504" s="27"/>
      <c r="BV504" s="30"/>
      <c r="BW504" s="30"/>
      <c r="BX504" s="27"/>
      <c r="BY504" s="27"/>
      <c r="BZ504" s="27"/>
      <c r="CA504" s="27"/>
      <c r="CB504" s="27"/>
      <c r="CC504" s="27"/>
      <c r="CD504" s="27"/>
      <c r="CH504" s="27"/>
      <c r="CI504" s="27"/>
      <c r="CJ504" s="27"/>
      <c r="CK504" s="27"/>
      <c r="CL504" s="27"/>
      <c r="CM504" s="27"/>
      <c r="CN504" s="27"/>
      <c r="CO504" s="27"/>
    </row>
    <row r="505" spans="1:93" ht="13">
      <c r="A505" s="18">
        <v>44396</v>
      </c>
      <c r="B505" s="19">
        <f t="shared" si="143"/>
        <v>34257</v>
      </c>
      <c r="C505" s="52"/>
      <c r="D505" s="52"/>
      <c r="E505" s="53">
        <v>2911733</v>
      </c>
      <c r="F505" s="21">
        <f t="shared" si="79"/>
        <v>542938</v>
      </c>
      <c r="G505" s="22">
        <f t="shared" si="68"/>
        <v>0.18646558595860266</v>
      </c>
      <c r="H505" s="19">
        <f t="shared" si="88"/>
        <v>32217</v>
      </c>
      <c r="I505" s="53">
        <v>2293875</v>
      </c>
      <c r="J505" s="22">
        <f t="shared" si="69"/>
        <v>0.78780403285603451</v>
      </c>
      <c r="K505" s="22">
        <f t="shared" si="74"/>
        <v>0.96837210480434144</v>
      </c>
      <c r="L505" s="19">
        <f t="shared" si="82"/>
        <v>1338</v>
      </c>
      <c r="M505" s="53">
        <v>74920</v>
      </c>
      <c r="N505" s="23">
        <f t="shared" ca="1" si="73"/>
        <v>2.5730381185362805E-2</v>
      </c>
      <c r="O505" s="22">
        <f t="shared" si="75"/>
        <v>3.1627895195658555E-2</v>
      </c>
      <c r="P505" s="45"/>
      <c r="Q505" s="45"/>
      <c r="R505" s="45">
        <v>269455</v>
      </c>
      <c r="S505" s="45">
        <v>23486979</v>
      </c>
      <c r="T505" s="45">
        <v>15921448</v>
      </c>
      <c r="U505" s="19">
        <f t="shared" si="87"/>
        <v>13009715</v>
      </c>
      <c r="V505" s="54"/>
      <c r="W505" s="54"/>
      <c r="X505" s="46">
        <v>160686</v>
      </c>
      <c r="Y505" s="46">
        <f t="shared" si="144"/>
        <v>92301</v>
      </c>
      <c r="Z505" s="53">
        <v>68385</v>
      </c>
      <c r="AA505" s="46">
        <v>127461</v>
      </c>
      <c r="AB505" s="46">
        <f t="shared" si="126"/>
        <v>71916</v>
      </c>
      <c r="AC505" s="53">
        <v>55545</v>
      </c>
      <c r="AD505" s="54"/>
      <c r="AE505" s="21">
        <f t="shared" si="76"/>
        <v>58968.325925925928</v>
      </c>
      <c r="AF505" s="24">
        <f t="shared" si="70"/>
        <v>8.0663230454165955</v>
      </c>
      <c r="AG505" s="24">
        <f t="shared" si="71"/>
        <v>5.4680315811923688</v>
      </c>
      <c r="AH505" s="24">
        <f t="shared" si="72"/>
        <v>3.7207286102110517</v>
      </c>
      <c r="AI505" s="23">
        <f t="shared" si="145"/>
        <v>0.18288116759229436</v>
      </c>
      <c r="AJ505" s="23">
        <f t="shared" si="103"/>
        <v>0.26876456327817921</v>
      </c>
      <c r="AK505" s="23">
        <f t="shared" si="77"/>
        <v>1.1905225273816359E-2</v>
      </c>
      <c r="AL505" s="32">
        <f t="shared" si="99"/>
        <v>0.29897639922949737</v>
      </c>
      <c r="AM505" s="43">
        <f t="shared" si="114"/>
        <v>225844.71428571429</v>
      </c>
      <c r="AN505" s="43">
        <f t="shared" si="114"/>
        <v>164419.57142857142</v>
      </c>
      <c r="AO505" s="44">
        <f t="shared" si="86"/>
        <v>1.3735877810861934</v>
      </c>
      <c r="AP505" s="27"/>
      <c r="AQ505" s="53">
        <v>42313731</v>
      </c>
      <c r="AR505" s="53">
        <v>16444462</v>
      </c>
      <c r="AS505" s="61"/>
      <c r="AT505" s="61">
        <f t="shared" si="148"/>
        <v>0.15671752222222221</v>
      </c>
      <c r="AU505" s="61">
        <f t="shared" si="146"/>
        <v>6.0905414814814818E-2</v>
      </c>
      <c r="AV505" s="29">
        <f t="shared" si="170"/>
        <v>535668</v>
      </c>
      <c r="AW505" s="45">
        <f t="shared" si="170"/>
        <v>161119</v>
      </c>
      <c r="AX505" s="29">
        <f t="shared" si="91"/>
        <v>696787</v>
      </c>
      <c r="AY505" s="29">
        <f t="shared" si="154"/>
        <v>642032.09523809515</v>
      </c>
      <c r="AZ505" s="29">
        <f t="shared" si="153"/>
        <v>162942.33333333334</v>
      </c>
      <c r="BA505" s="29">
        <f t="shared" si="93"/>
        <v>804974.42857142852</v>
      </c>
      <c r="BB505" s="45">
        <v>1586172</v>
      </c>
      <c r="BC505" s="45">
        <v>1439234</v>
      </c>
      <c r="BD505" s="61"/>
      <c r="BE505" s="61">
        <f t="shared" si="171"/>
        <v>1.0799365997532619</v>
      </c>
      <c r="BF505" s="61">
        <f t="shared" si="171"/>
        <v>0.97989465972749878</v>
      </c>
      <c r="BG505" s="45">
        <v>23926544</v>
      </c>
      <c r="BH505" s="45">
        <v>9801630</v>
      </c>
      <c r="BI505" s="61">
        <f t="shared" si="172"/>
        <v>1.3808687825309238</v>
      </c>
      <c r="BJ505" s="61">
        <f t="shared" si="172"/>
        <v>0.565679894468611</v>
      </c>
      <c r="BK505" s="45">
        <v>4704081</v>
      </c>
      <c r="BL505" s="45">
        <v>2965880</v>
      </c>
      <c r="BM505" s="61">
        <f t="shared" si="173"/>
        <v>0.21825524269852742</v>
      </c>
      <c r="BN505" s="61">
        <f t="shared" si="173"/>
        <v>0.13760793217946471</v>
      </c>
      <c r="BO505" s="29">
        <v>11607051</v>
      </c>
      <c r="BP505" s="29">
        <v>2237687</v>
      </c>
      <c r="BQ505" s="29">
        <v>489883</v>
      </c>
      <c r="BR505" s="29">
        <v>31</v>
      </c>
      <c r="BS505" s="74">
        <f t="shared" si="169"/>
        <v>0</v>
      </c>
      <c r="BT505" s="27"/>
      <c r="BU505" s="27"/>
      <c r="BV505" s="30"/>
      <c r="BW505" s="30"/>
      <c r="BX505" s="27"/>
      <c r="BY505" s="27"/>
      <c r="BZ505" s="27"/>
      <c r="CA505" s="27"/>
      <c r="CB505" s="27"/>
      <c r="CC505" s="27"/>
      <c r="CD505" s="27"/>
      <c r="CH505" s="27"/>
      <c r="CI505" s="27"/>
      <c r="CJ505" s="27"/>
      <c r="CK505" s="27"/>
      <c r="CL505" s="27"/>
      <c r="CM505" s="27"/>
      <c r="CN505" s="27"/>
      <c r="CO505" s="27"/>
    </row>
    <row r="506" spans="1:93" ht="13">
      <c r="A506" s="18">
        <v>44397</v>
      </c>
      <c r="B506" s="19">
        <f t="shared" si="143"/>
        <v>38325</v>
      </c>
      <c r="C506" s="52"/>
      <c r="D506" s="52"/>
      <c r="E506" s="53">
        <v>2950058</v>
      </c>
      <c r="F506" s="21">
        <f t="shared" si="79"/>
        <v>550192</v>
      </c>
      <c r="G506" s="22">
        <f t="shared" si="68"/>
        <v>0.18650209589099603</v>
      </c>
      <c r="H506" s="19">
        <f t="shared" si="88"/>
        <v>29791</v>
      </c>
      <c r="I506" s="53">
        <v>2323666</v>
      </c>
      <c r="J506" s="22">
        <f t="shared" si="69"/>
        <v>0.7876679034785079</v>
      </c>
      <c r="K506" s="22">
        <f t="shared" si="74"/>
        <v>0.96824822719268488</v>
      </c>
      <c r="L506" s="19">
        <f t="shared" si="82"/>
        <v>1280</v>
      </c>
      <c r="M506" s="53">
        <v>76200</v>
      </c>
      <c r="N506" s="23">
        <f t="shared" ca="1" si="73"/>
        <v>2.5830000630496078E-2</v>
      </c>
      <c r="O506" s="22">
        <f t="shared" si="75"/>
        <v>3.1751772807315073E-2</v>
      </c>
      <c r="P506" s="45"/>
      <c r="Q506" s="45"/>
      <c r="R506" s="45">
        <v>267333</v>
      </c>
      <c r="S506" s="45">
        <v>23666254</v>
      </c>
      <c r="T506" s="45">
        <v>16036122</v>
      </c>
      <c r="U506" s="19">
        <f t="shared" si="87"/>
        <v>13086064</v>
      </c>
      <c r="V506" s="54"/>
      <c r="W506" s="54"/>
      <c r="X506" s="46">
        <f t="shared" ref="X506:X535" si="174">S506-S505</f>
        <v>179275</v>
      </c>
      <c r="Y506" s="46">
        <f t="shared" si="144"/>
        <v>122863</v>
      </c>
      <c r="Z506" s="53">
        <v>56412</v>
      </c>
      <c r="AA506" s="46">
        <f t="shared" ref="AA506:AA535" si="175">T506-T505</f>
        <v>114674</v>
      </c>
      <c r="AB506" s="46">
        <f t="shared" si="126"/>
        <v>69631</v>
      </c>
      <c r="AC506" s="53">
        <v>45043</v>
      </c>
      <c r="AD506" s="54"/>
      <c r="AE506" s="21">
        <f t="shared" si="76"/>
        <v>59393.044444444444</v>
      </c>
      <c r="AF506" s="24">
        <f t="shared" si="70"/>
        <v>8.0223012564498735</v>
      </c>
      <c r="AG506" s="24">
        <f t="shared" si="71"/>
        <v>5.4358666846550134</v>
      </c>
      <c r="AH506" s="24">
        <f t="shared" si="72"/>
        <v>2.9921461187214611</v>
      </c>
      <c r="AI506" s="23">
        <f t="shared" si="145"/>
        <v>0.18396330484390178</v>
      </c>
      <c r="AJ506" s="23">
        <f t="shared" si="103"/>
        <v>0.33420827737760955</v>
      </c>
      <c r="AK506" s="23">
        <f t="shared" si="77"/>
        <v>1.3162264534557254E-2</v>
      </c>
      <c r="AL506" s="32">
        <f t="shared" si="99"/>
        <v>0.30239718257150011</v>
      </c>
      <c r="AM506" s="43">
        <f t="shared" si="114"/>
        <v>219015</v>
      </c>
      <c r="AN506" s="43">
        <f t="shared" si="114"/>
        <v>158036.71428571429</v>
      </c>
      <c r="AO506" s="44">
        <f t="shared" si="86"/>
        <v>1.3858488579055319</v>
      </c>
      <c r="AP506" s="27"/>
      <c r="AQ506" s="53">
        <v>42360779</v>
      </c>
      <c r="AR506" s="53">
        <v>16453805</v>
      </c>
      <c r="AS506" s="61"/>
      <c r="AT506" s="61">
        <f t="shared" si="148"/>
        <v>0.15689177407407406</v>
      </c>
      <c r="AU506" s="61">
        <f t="shared" si="146"/>
        <v>6.0940018518518518E-2</v>
      </c>
      <c r="AV506" s="29">
        <f t="shared" si="170"/>
        <v>47048</v>
      </c>
      <c r="AW506" s="45">
        <f t="shared" si="170"/>
        <v>9343</v>
      </c>
      <c r="AX506" s="29">
        <f t="shared" si="91"/>
        <v>56391</v>
      </c>
      <c r="AY506" s="29">
        <f t="shared" si="154"/>
        <v>557780.80952380947</v>
      </c>
      <c r="AZ506" s="29">
        <f t="shared" si="153"/>
        <v>133466.61904761905</v>
      </c>
      <c r="BA506" s="29">
        <f t="shared" si="93"/>
        <v>691247.42857142852</v>
      </c>
      <c r="BB506" s="45">
        <v>1586284</v>
      </c>
      <c r="BC506" s="45">
        <v>1439379</v>
      </c>
      <c r="BD506" s="61"/>
      <c r="BE506" s="61">
        <f t="shared" si="171"/>
        <v>1.0800128543455585</v>
      </c>
      <c r="BF506" s="61">
        <f t="shared" si="171"/>
        <v>0.97999338219073995</v>
      </c>
      <c r="BG506" s="45">
        <v>23961106</v>
      </c>
      <c r="BH506" s="45">
        <v>9806443</v>
      </c>
      <c r="BI506" s="61">
        <f t="shared" si="172"/>
        <v>1.3828634536736444</v>
      </c>
      <c r="BJ506" s="61">
        <f t="shared" si="172"/>
        <v>0.56595766636288547</v>
      </c>
      <c r="BK506" s="45">
        <v>4705372</v>
      </c>
      <c r="BL506" s="45">
        <v>2966695</v>
      </c>
      <c r="BM506" s="61">
        <f t="shared" si="173"/>
        <v>0.21831514122457826</v>
      </c>
      <c r="BN506" s="61">
        <f t="shared" si="173"/>
        <v>0.13764574573386551</v>
      </c>
      <c r="BO506" s="29">
        <v>11617199</v>
      </c>
      <c r="BP506" s="29">
        <v>2241255</v>
      </c>
      <c r="BQ506" s="29">
        <v>490818</v>
      </c>
      <c r="BR506" s="29">
        <v>33</v>
      </c>
      <c r="BS506" s="74">
        <f t="shared" si="169"/>
        <v>0</v>
      </c>
      <c r="BT506" s="27"/>
      <c r="BU506" s="27"/>
      <c r="BV506" s="30"/>
      <c r="BW506" s="30"/>
      <c r="BX506" s="27"/>
      <c r="BY506" s="27"/>
      <c r="BZ506" s="27"/>
      <c r="CA506" s="27"/>
      <c r="CB506" s="27"/>
      <c r="CC506" s="27"/>
      <c r="CD506" s="27"/>
      <c r="CH506" s="27"/>
      <c r="CI506" s="27"/>
      <c r="CJ506" s="27"/>
      <c r="CK506" s="27"/>
      <c r="CL506" s="27"/>
      <c r="CM506" s="27"/>
      <c r="CN506" s="27"/>
      <c r="CO506" s="27"/>
    </row>
    <row r="507" spans="1:93" ht="13">
      <c r="A507" s="18">
        <v>44398</v>
      </c>
      <c r="B507" s="19">
        <f t="shared" si="143"/>
        <v>33772</v>
      </c>
      <c r="C507" s="52"/>
      <c r="D507" s="52"/>
      <c r="E507" s="53">
        <v>2983830</v>
      </c>
      <c r="F507" s="21">
        <f t="shared" si="79"/>
        <v>549694</v>
      </c>
      <c r="G507" s="22">
        <f t="shared" si="68"/>
        <v>0.1842243023228535</v>
      </c>
      <c r="H507" s="19">
        <f t="shared" si="88"/>
        <v>32887</v>
      </c>
      <c r="I507" s="53">
        <v>2356553</v>
      </c>
      <c r="J507" s="22">
        <f t="shared" si="69"/>
        <v>0.78977455149924758</v>
      </c>
      <c r="K507" s="22">
        <f t="shared" si="74"/>
        <v>0.96812708903693134</v>
      </c>
      <c r="L507" s="19">
        <f t="shared" si="82"/>
        <v>1383</v>
      </c>
      <c r="M507" s="53">
        <v>77583</v>
      </c>
      <c r="N507" s="23">
        <f t="shared" ca="1" si="73"/>
        <v>2.6001146177898875E-2</v>
      </c>
      <c r="O507" s="22">
        <f t="shared" si="75"/>
        <v>3.1872910963068622E-2</v>
      </c>
      <c r="P507" s="45"/>
      <c r="Q507" s="45"/>
      <c r="R507" s="45">
        <v>271662</v>
      </c>
      <c r="S507" s="45">
        <v>23819584</v>
      </c>
      <c r="T507" s="45">
        <v>16152354</v>
      </c>
      <c r="U507" s="19">
        <f t="shared" si="87"/>
        <v>13168524</v>
      </c>
      <c r="V507" s="54"/>
      <c r="W507" s="54"/>
      <c r="X507" s="46">
        <f t="shared" si="174"/>
        <v>153330</v>
      </c>
      <c r="Y507" s="46">
        <f t="shared" si="144"/>
        <v>92610</v>
      </c>
      <c r="Z507" s="53">
        <v>60720</v>
      </c>
      <c r="AA507" s="46">
        <f t="shared" si="175"/>
        <v>116232</v>
      </c>
      <c r="AB507" s="46">
        <f t="shared" si="126"/>
        <v>65312</v>
      </c>
      <c r="AC507" s="53">
        <v>50920</v>
      </c>
      <c r="AD507" s="54"/>
      <c r="AE507" s="21">
        <f t="shared" si="76"/>
        <v>59823.533333333333</v>
      </c>
      <c r="AF507" s="24">
        <f t="shared" si="70"/>
        <v>7.9828891056125855</v>
      </c>
      <c r="AG507" s="24">
        <f t="shared" si="71"/>
        <v>5.4132956636269496</v>
      </c>
      <c r="AH507" s="24">
        <f t="shared" si="72"/>
        <v>3.441667653677603</v>
      </c>
      <c r="AI507" s="23">
        <f t="shared" si="145"/>
        <v>0.18473034952057144</v>
      </c>
      <c r="AJ507" s="23">
        <f t="shared" si="103"/>
        <v>0.29055681739968336</v>
      </c>
      <c r="AK507" s="23">
        <f t="shared" si="77"/>
        <v>1.1447910515657658E-2</v>
      </c>
      <c r="AL507" s="32">
        <f t="shared" si="99"/>
        <v>0.29894724807789413</v>
      </c>
      <c r="AM507" s="43">
        <f t="shared" si="114"/>
        <v>206530.14285714287</v>
      </c>
      <c r="AN507" s="43">
        <f t="shared" si="114"/>
        <v>149947.14285714287</v>
      </c>
      <c r="AO507" s="44">
        <f t="shared" si="86"/>
        <v>1.3773529719996569</v>
      </c>
      <c r="AP507" s="27"/>
      <c r="AQ507" s="53">
        <v>42868023</v>
      </c>
      <c r="AR507" s="53">
        <v>16713406</v>
      </c>
      <c r="AS507" s="61"/>
      <c r="AT507" s="61">
        <f t="shared" si="148"/>
        <v>0.15877045555555555</v>
      </c>
      <c r="AU507" s="61">
        <f t="shared" si="146"/>
        <v>6.1901503703703703E-2</v>
      </c>
      <c r="AV507" s="29">
        <f t="shared" si="170"/>
        <v>507244</v>
      </c>
      <c r="AW507" s="45">
        <f t="shared" si="170"/>
        <v>259601</v>
      </c>
      <c r="AX507" s="29">
        <f t="shared" si="91"/>
        <v>766845</v>
      </c>
      <c r="AY507" s="29">
        <f t="shared" si="154"/>
        <v>512838.57142857142</v>
      </c>
      <c r="AZ507" s="29">
        <f t="shared" si="153"/>
        <v>146838.85714285713</v>
      </c>
      <c r="BA507" s="29">
        <f t="shared" si="93"/>
        <v>659677.42857142852</v>
      </c>
      <c r="BB507" s="45">
        <v>1587505</v>
      </c>
      <c r="BC507" s="45">
        <v>1440945</v>
      </c>
      <c r="BD507" s="61"/>
      <c r="BE507" s="61">
        <f t="shared" si="171"/>
        <v>1.080844165570507</v>
      </c>
      <c r="BF507" s="61">
        <f t="shared" si="171"/>
        <v>0.981059584793745</v>
      </c>
      <c r="BG507" s="45">
        <v>24152339</v>
      </c>
      <c r="BH507" s="45">
        <v>9918835</v>
      </c>
      <c r="BI507" s="61">
        <f t="shared" si="172"/>
        <v>1.3939000530207852</v>
      </c>
      <c r="BJ507" s="61">
        <f t="shared" si="172"/>
        <v>0.57244412776768416</v>
      </c>
      <c r="BK507" s="45">
        <v>4720533</v>
      </c>
      <c r="BL507" s="45">
        <v>2987829</v>
      </c>
      <c r="BM507" s="61">
        <f t="shared" si="173"/>
        <v>0.2190185661304318</v>
      </c>
      <c r="BN507" s="61">
        <f t="shared" si="173"/>
        <v>0.13862629991632766</v>
      </c>
      <c r="BO507" s="29">
        <v>11867628</v>
      </c>
      <c r="BP507" s="29">
        <v>2365760</v>
      </c>
      <c r="BQ507" s="29">
        <v>540018</v>
      </c>
      <c r="BR507" s="29">
        <v>37</v>
      </c>
      <c r="BS507" s="74">
        <f t="shared" si="169"/>
        <v>0</v>
      </c>
      <c r="BT507" s="27"/>
      <c r="BU507" s="27"/>
      <c r="BV507" s="30"/>
      <c r="BW507" s="30"/>
      <c r="BX507" s="27"/>
      <c r="BY507" s="27"/>
      <c r="BZ507" s="27"/>
      <c r="CA507" s="27"/>
      <c r="CB507" s="27"/>
      <c r="CC507" s="27"/>
      <c r="CD507" s="27"/>
      <c r="CH507" s="27"/>
      <c r="CI507" s="27"/>
      <c r="CJ507" s="27"/>
      <c r="CK507" s="27"/>
      <c r="CL507" s="27"/>
      <c r="CM507" s="27"/>
      <c r="CN507" s="27"/>
      <c r="CO507" s="27"/>
    </row>
    <row r="508" spans="1:93" ht="13">
      <c r="A508" s="18">
        <v>44399</v>
      </c>
      <c r="B508" s="19">
        <f t="shared" si="143"/>
        <v>49509</v>
      </c>
      <c r="C508" s="52"/>
      <c r="D508" s="52"/>
      <c r="E508" s="53">
        <v>3033339</v>
      </c>
      <c r="F508" s="21">
        <f t="shared" si="79"/>
        <v>561384</v>
      </c>
      <c r="G508" s="22">
        <f t="shared" si="68"/>
        <v>0.18507130261405005</v>
      </c>
      <c r="H508" s="19">
        <f t="shared" si="88"/>
        <v>36370</v>
      </c>
      <c r="I508" s="53">
        <v>2392923</v>
      </c>
      <c r="J508" s="22">
        <f t="shared" si="69"/>
        <v>0.78887424056460553</v>
      </c>
      <c r="K508" s="22">
        <f t="shared" si="74"/>
        <v>0.9680285442089358</v>
      </c>
      <c r="L508" s="19">
        <f t="shared" si="82"/>
        <v>1449</v>
      </c>
      <c r="M508" s="53">
        <v>79032</v>
      </c>
      <c r="N508" s="23">
        <f t="shared" ca="1" si="73"/>
        <v>2.6054456821344399E-2</v>
      </c>
      <c r="O508" s="22">
        <f t="shared" si="75"/>
        <v>3.1971455791064154E-2</v>
      </c>
      <c r="P508" s="45"/>
      <c r="Q508" s="45"/>
      <c r="R508" s="45">
        <v>271667</v>
      </c>
      <c r="S508" s="45">
        <v>24114054</v>
      </c>
      <c r="T508" s="45">
        <v>16381056</v>
      </c>
      <c r="U508" s="19">
        <f t="shared" si="87"/>
        <v>13347717</v>
      </c>
      <c r="V508" s="54"/>
      <c r="W508" s="54"/>
      <c r="X508" s="46">
        <f t="shared" si="174"/>
        <v>294470</v>
      </c>
      <c r="Y508" s="46">
        <f t="shared" si="144"/>
        <v>160320</v>
      </c>
      <c r="Z508" s="53">
        <v>134150</v>
      </c>
      <c r="AA508" s="46">
        <f t="shared" si="175"/>
        <v>228702</v>
      </c>
      <c r="AB508" s="46">
        <f t="shared" si="126"/>
        <v>104352</v>
      </c>
      <c r="AC508" s="53">
        <v>124350</v>
      </c>
      <c r="AD508" s="54"/>
      <c r="AE508" s="21">
        <f t="shared" si="76"/>
        <v>60670.577777777777</v>
      </c>
      <c r="AF508" s="24">
        <f t="shared" si="70"/>
        <v>7.9496732808301349</v>
      </c>
      <c r="AG508" s="24">
        <f t="shared" si="71"/>
        <v>5.4003380433245347</v>
      </c>
      <c r="AH508" s="24">
        <f t="shared" si="72"/>
        <v>4.6194025328728108</v>
      </c>
      <c r="AI508" s="23">
        <f t="shared" si="145"/>
        <v>0.18517359320424764</v>
      </c>
      <c r="AJ508" s="23">
        <f t="shared" si="103"/>
        <v>0.21647821182149696</v>
      </c>
      <c r="AK508" s="23">
        <f t="shared" si="77"/>
        <v>1.6592433215029005E-2</v>
      </c>
      <c r="AL508" s="32">
        <f t="shared" si="99"/>
        <v>0.28045097441837274</v>
      </c>
      <c r="AM508" s="43">
        <f t="shared" si="114"/>
        <v>213017.42857142858</v>
      </c>
      <c r="AN508" s="43">
        <f t="shared" si="114"/>
        <v>156144.42857142858</v>
      </c>
      <c r="AO508" s="44">
        <f t="shared" si="86"/>
        <v>1.3642332968286688</v>
      </c>
      <c r="AP508" s="27"/>
      <c r="AQ508" s="53">
        <v>43471431</v>
      </c>
      <c r="AR508" s="53">
        <v>17012830</v>
      </c>
      <c r="AS508" s="61"/>
      <c r="AT508" s="61">
        <f t="shared" si="148"/>
        <v>0.16100529999999999</v>
      </c>
      <c r="AU508" s="61">
        <f t="shared" si="146"/>
        <v>6.3010481481481487E-2</v>
      </c>
      <c r="AV508" s="29">
        <f t="shared" si="170"/>
        <v>603408</v>
      </c>
      <c r="AW508" s="45">
        <f t="shared" si="170"/>
        <v>299424</v>
      </c>
      <c r="AX508" s="29">
        <f t="shared" si="91"/>
        <v>902832</v>
      </c>
      <c r="AY508" s="29">
        <f t="shared" si="154"/>
        <v>504061</v>
      </c>
      <c r="AZ508" s="29">
        <f t="shared" si="153"/>
        <v>162293.28571428571</v>
      </c>
      <c r="BA508" s="29">
        <f t="shared" si="93"/>
        <v>666354.28571428568</v>
      </c>
      <c r="BB508" s="45">
        <v>1589017</v>
      </c>
      <c r="BC508" s="45">
        <v>1442591</v>
      </c>
      <c r="BD508" s="61"/>
      <c r="BE508" s="61">
        <f t="shared" si="171"/>
        <v>1.0818736025665117</v>
      </c>
      <c r="BF508" s="61">
        <f t="shared" si="171"/>
        <v>0.98218025496267614</v>
      </c>
      <c r="BG508" s="45">
        <v>24343552</v>
      </c>
      <c r="BH508" s="45">
        <v>10042329</v>
      </c>
      <c r="BI508" s="61">
        <f t="shared" si="172"/>
        <v>1.4049354981111453</v>
      </c>
      <c r="BJ508" s="61">
        <f t="shared" si="172"/>
        <v>0.57957131711144705</v>
      </c>
      <c r="BK508" s="45">
        <v>4738428</v>
      </c>
      <c r="BL508" s="45">
        <v>3010077</v>
      </c>
      <c r="BM508" s="61">
        <f t="shared" si="173"/>
        <v>0.21984884043227526</v>
      </c>
      <c r="BN508" s="61">
        <f t="shared" si="173"/>
        <v>0.13965854035597078</v>
      </c>
      <c r="BO508" s="29">
        <v>12198820</v>
      </c>
      <c r="BP508" s="29">
        <v>2517792</v>
      </c>
      <c r="BQ508" s="29">
        <v>601614</v>
      </c>
      <c r="BR508" s="29">
        <v>41</v>
      </c>
      <c r="BS508" s="74">
        <f t="shared" si="169"/>
        <v>0</v>
      </c>
      <c r="BT508" s="27"/>
      <c r="BU508" s="27"/>
      <c r="BV508" s="30"/>
      <c r="BW508" s="30"/>
      <c r="BX508" s="27"/>
      <c r="BY508" s="27"/>
      <c r="BZ508" s="27"/>
      <c r="CA508" s="27"/>
      <c r="CB508" s="27"/>
      <c r="CC508" s="27"/>
      <c r="CD508" s="27"/>
      <c r="CH508" s="27"/>
      <c r="CI508" s="27"/>
      <c r="CJ508" s="27"/>
      <c r="CK508" s="27"/>
      <c r="CL508" s="27"/>
      <c r="CM508" s="27"/>
      <c r="CN508" s="27"/>
      <c r="CO508" s="27"/>
    </row>
    <row r="509" spans="1:93" ht="13">
      <c r="A509" s="18">
        <v>44400</v>
      </c>
      <c r="B509" s="19">
        <f t="shared" si="143"/>
        <v>49071</v>
      </c>
      <c r="C509" s="52"/>
      <c r="D509" s="52"/>
      <c r="E509" s="53">
        <v>3082410</v>
      </c>
      <c r="F509" s="21">
        <f t="shared" si="79"/>
        <v>569901</v>
      </c>
      <c r="G509" s="22">
        <f t="shared" si="68"/>
        <v>0.18488812325420695</v>
      </c>
      <c r="H509" s="19">
        <f t="shared" si="88"/>
        <v>38988</v>
      </c>
      <c r="I509" s="53">
        <v>2431911</v>
      </c>
      <c r="J509" s="22">
        <f t="shared" si="69"/>
        <v>0.78896415467118264</v>
      </c>
      <c r="K509" s="22">
        <f t="shared" si="74"/>
        <v>0.96792130893859485</v>
      </c>
      <c r="L509" s="19">
        <f t="shared" si="82"/>
        <v>1566</v>
      </c>
      <c r="M509" s="53">
        <v>80598</v>
      </c>
      <c r="N509" s="23">
        <f t="shared" ca="1" si="73"/>
        <v>2.6147722074610451E-2</v>
      </c>
      <c r="O509" s="22">
        <f t="shared" si="75"/>
        <v>3.2078691061405151E-2</v>
      </c>
      <c r="P509" s="45"/>
      <c r="Q509" s="45"/>
      <c r="R509" s="45">
        <v>267866</v>
      </c>
      <c r="S509" s="45">
        <v>24388300</v>
      </c>
      <c r="T509" s="45">
        <v>16583441</v>
      </c>
      <c r="U509" s="19">
        <f t="shared" si="87"/>
        <v>13501031</v>
      </c>
      <c r="V509" s="54"/>
      <c r="W509" s="54"/>
      <c r="X509" s="46">
        <f t="shared" si="174"/>
        <v>274246</v>
      </c>
      <c r="Y509" s="46">
        <f t="shared" si="144"/>
        <v>160025</v>
      </c>
      <c r="Z509" s="53">
        <v>114221</v>
      </c>
      <c r="AA509" s="46">
        <f t="shared" si="175"/>
        <v>202385</v>
      </c>
      <c r="AB509" s="46">
        <f t="shared" si="126"/>
        <v>91642</v>
      </c>
      <c r="AC509" s="53">
        <v>110743</v>
      </c>
      <c r="AD509" s="54"/>
      <c r="AE509" s="21">
        <f t="shared" si="76"/>
        <v>61420.15185185185</v>
      </c>
      <c r="AF509" s="24">
        <f t="shared" si="70"/>
        <v>7.9120882685950278</v>
      </c>
      <c r="AG509" s="24">
        <f t="shared" si="71"/>
        <v>5.3800243964949503</v>
      </c>
      <c r="AH509" s="24">
        <f t="shared" si="72"/>
        <v>4.1243300523730921</v>
      </c>
      <c r="AI509" s="23">
        <f t="shared" si="145"/>
        <v>0.18587276307733722</v>
      </c>
      <c r="AJ509" s="23">
        <f t="shared" si="103"/>
        <v>0.24246362131580898</v>
      </c>
      <c r="AK509" s="23">
        <f t="shared" si="77"/>
        <v>1.6177222526067809E-2</v>
      </c>
      <c r="AL509" s="32">
        <f t="shared" si="99"/>
        <v>0.27021358562239067</v>
      </c>
      <c r="AM509" s="43">
        <f t="shared" si="114"/>
        <v>215262.28571428571</v>
      </c>
      <c r="AN509" s="43">
        <f t="shared" ref="AN509:AN672" si="176">(T509-T502)/7</f>
        <v>159454.28571428571</v>
      </c>
      <c r="AO509" s="44">
        <f t="shared" si="86"/>
        <v>1.3499937286100807</v>
      </c>
      <c r="AP509" s="27"/>
      <c r="AQ509" s="53">
        <v>43932287</v>
      </c>
      <c r="AR509" s="53">
        <v>17253709</v>
      </c>
      <c r="AS509" s="61"/>
      <c r="AT509" s="61">
        <f t="shared" si="148"/>
        <v>0.16271217407407407</v>
      </c>
      <c r="AU509" s="61">
        <f t="shared" si="146"/>
        <v>6.3902625925925924E-2</v>
      </c>
      <c r="AV509" s="29">
        <f t="shared" si="170"/>
        <v>460856</v>
      </c>
      <c r="AW509" s="45">
        <f t="shared" si="170"/>
        <v>240879</v>
      </c>
      <c r="AX509" s="29">
        <f t="shared" si="91"/>
        <v>701735</v>
      </c>
      <c r="AY509" s="29">
        <f t="shared" si="154"/>
        <v>431406.71428571426</v>
      </c>
      <c r="AZ509" s="29">
        <f t="shared" si="153"/>
        <v>164958.57142857142</v>
      </c>
      <c r="BA509" s="29">
        <f t="shared" si="93"/>
        <v>596365.28571428568</v>
      </c>
      <c r="BB509" s="45">
        <v>1590045</v>
      </c>
      <c r="BC509" s="45">
        <v>1444040</v>
      </c>
      <c r="BD509" s="61"/>
      <c r="BE509" s="61">
        <f t="shared" si="171"/>
        <v>1.0825735107886632</v>
      </c>
      <c r="BF509" s="61">
        <f t="shared" si="171"/>
        <v>0.98316679875051405</v>
      </c>
      <c r="BG509" s="45">
        <v>24566538</v>
      </c>
      <c r="BH509" s="45">
        <v>10133736</v>
      </c>
      <c r="BI509" s="61">
        <f t="shared" si="172"/>
        <v>1.4178046532361579</v>
      </c>
      <c r="BJ509" s="61">
        <f t="shared" si="172"/>
        <v>0.58484667458910045</v>
      </c>
      <c r="BK509" s="45">
        <v>4751432</v>
      </c>
      <c r="BL509" s="45">
        <v>3022965</v>
      </c>
      <c r="BM509" s="61">
        <f t="shared" si="173"/>
        <v>0.22045218701071465</v>
      </c>
      <c r="BN509" s="61">
        <f t="shared" si="173"/>
        <v>0.14025650488249541</v>
      </c>
      <c r="BO509" s="29">
        <v>12384222</v>
      </c>
      <c r="BP509" s="29">
        <v>2652922</v>
      </c>
      <c r="BQ509" s="29">
        <v>640050</v>
      </c>
      <c r="BR509" s="29">
        <v>46</v>
      </c>
      <c r="BS509" s="74">
        <f t="shared" si="169"/>
        <v>0</v>
      </c>
      <c r="BT509" s="27"/>
      <c r="BU509" s="27"/>
      <c r="BV509" s="30"/>
      <c r="BW509" s="30"/>
      <c r="BX509" s="27"/>
      <c r="BY509" s="27"/>
      <c r="BZ509" s="27"/>
      <c r="CA509" s="27"/>
      <c r="CB509" s="27"/>
      <c r="CC509" s="27"/>
      <c r="CD509" s="27"/>
      <c r="CH509" s="27"/>
      <c r="CI509" s="27"/>
      <c r="CJ509" s="27"/>
      <c r="CK509" s="27"/>
      <c r="CL509" s="27"/>
      <c r="CM509" s="27"/>
      <c r="CN509" s="27"/>
      <c r="CO509" s="27"/>
    </row>
    <row r="510" spans="1:93" ht="13">
      <c r="A510" s="18">
        <v>44401</v>
      </c>
      <c r="B510" s="19">
        <f t="shared" si="143"/>
        <v>45416</v>
      </c>
      <c r="C510" s="52"/>
      <c r="D510" s="52"/>
      <c r="E510" s="53">
        <v>3127826</v>
      </c>
      <c r="F510" s="21">
        <f t="shared" si="79"/>
        <v>574135</v>
      </c>
      <c r="G510" s="22">
        <f t="shared" si="68"/>
        <v>0.18355720554787894</v>
      </c>
      <c r="H510" s="19">
        <f t="shared" si="88"/>
        <v>39767</v>
      </c>
      <c r="I510" s="53">
        <v>2471678</v>
      </c>
      <c r="J510" s="22">
        <f t="shared" si="69"/>
        <v>0.79022234612794962</v>
      </c>
      <c r="K510" s="22">
        <f t="shared" si="74"/>
        <v>0.96788452479176224</v>
      </c>
      <c r="L510" s="19">
        <f t="shared" si="82"/>
        <v>1415</v>
      </c>
      <c r="M510" s="53">
        <v>82013</v>
      </c>
      <c r="N510" s="23">
        <f t="shared" ca="1" si="73"/>
        <v>2.6220448324171485E-2</v>
      </c>
      <c r="O510" s="22">
        <f t="shared" si="75"/>
        <v>3.2115475208237799E-2</v>
      </c>
      <c r="P510" s="45"/>
      <c r="Q510" s="45"/>
      <c r="R510" s="45">
        <v>264578</v>
      </c>
      <c r="S510" s="45">
        <v>24640996</v>
      </c>
      <c r="T510" s="45">
        <v>16763394</v>
      </c>
      <c r="U510" s="19">
        <f t="shared" si="87"/>
        <v>13635568</v>
      </c>
      <c r="V510" s="54"/>
      <c r="W510" s="54"/>
      <c r="X510" s="46">
        <f t="shared" si="174"/>
        <v>252696</v>
      </c>
      <c r="Y510" s="46">
        <f t="shared" si="144"/>
        <v>144441</v>
      </c>
      <c r="Z510" s="53">
        <v>108255</v>
      </c>
      <c r="AA510" s="46">
        <f t="shared" si="175"/>
        <v>179953</v>
      </c>
      <c r="AB510" s="46">
        <f t="shared" si="126"/>
        <v>92918</v>
      </c>
      <c r="AC510" s="53">
        <v>87035</v>
      </c>
      <c r="AD510" s="54"/>
      <c r="AE510" s="21">
        <f t="shared" si="76"/>
        <v>62086.644444444442</v>
      </c>
      <c r="AF510" s="24">
        <f t="shared" si="70"/>
        <v>7.8779944920209752</v>
      </c>
      <c r="AG510" s="24">
        <f t="shared" si="71"/>
        <v>5.3594394317330956</v>
      </c>
      <c r="AH510" s="24">
        <f t="shared" si="72"/>
        <v>3.9623260524925135</v>
      </c>
      <c r="AI510" s="23">
        <f t="shared" si="145"/>
        <v>0.18658667809156068</v>
      </c>
      <c r="AJ510" s="23">
        <f t="shared" si="103"/>
        <v>0.25237700955249426</v>
      </c>
      <c r="AK510" s="23">
        <f t="shared" si="77"/>
        <v>1.4733925726947421E-2</v>
      </c>
      <c r="AL510" s="32">
        <f t="shared" si="99"/>
        <v>0.26641007166963709</v>
      </c>
      <c r="AM510" s="43">
        <f t="shared" ref="AM510:AM678" si="177">(S510-S503)/7</f>
        <v>215448.57142857142</v>
      </c>
      <c r="AN510" s="43">
        <f t="shared" si="176"/>
        <v>158226</v>
      </c>
      <c r="AO510" s="44">
        <f t="shared" si="86"/>
        <v>1.3616508755107974</v>
      </c>
      <c r="AP510" s="27"/>
      <c r="AQ510" s="53">
        <v>44342198</v>
      </c>
      <c r="AR510" s="53">
        <v>17798139</v>
      </c>
      <c r="AS510" s="61"/>
      <c r="AT510" s="61">
        <f t="shared" si="148"/>
        <v>0.16423036296296295</v>
      </c>
      <c r="AU510" s="61">
        <f t="shared" si="146"/>
        <v>6.5919033333333335E-2</v>
      </c>
      <c r="AV510" s="29">
        <f t="shared" si="170"/>
        <v>409911</v>
      </c>
      <c r="AW510" s="45">
        <f t="shared" si="170"/>
        <v>544430</v>
      </c>
      <c r="AX510" s="29">
        <f t="shared" si="91"/>
        <v>954341</v>
      </c>
      <c r="AY510" s="29">
        <f t="shared" si="154"/>
        <v>439081.57142857142</v>
      </c>
      <c r="AZ510" s="29">
        <f t="shared" si="153"/>
        <v>225754.85714285713</v>
      </c>
      <c r="BA510" s="29">
        <f t="shared" si="93"/>
        <v>664836.42857142852</v>
      </c>
      <c r="BB510" s="45">
        <v>1590978</v>
      </c>
      <c r="BC510" s="45">
        <v>1446036</v>
      </c>
      <c r="BD510" s="61"/>
      <c r="BE510" s="61">
        <f t="shared" si="171"/>
        <v>1.0832087387762772</v>
      </c>
      <c r="BF510" s="61">
        <f t="shared" si="171"/>
        <v>0.98452576452037222</v>
      </c>
      <c r="BG510" s="45">
        <v>24719103</v>
      </c>
      <c r="BH510" s="45">
        <v>10337946</v>
      </c>
      <c r="BI510" s="61">
        <f t="shared" si="172"/>
        <v>1.4266096125235015</v>
      </c>
      <c r="BJ510" s="61">
        <f t="shared" si="172"/>
        <v>0.59663221344839579</v>
      </c>
      <c r="BK510" s="45">
        <v>4761954</v>
      </c>
      <c r="BL510" s="45">
        <v>3044618</v>
      </c>
      <c r="BM510" s="61">
        <f t="shared" si="173"/>
        <v>0.22094037623697879</v>
      </c>
      <c r="BN510" s="61">
        <f t="shared" si="173"/>
        <v>0.14126113910757598</v>
      </c>
      <c r="BO510" s="29">
        <v>12582121</v>
      </c>
      <c r="BP510" s="29">
        <v>2969483</v>
      </c>
      <c r="BQ510" s="29">
        <v>688042</v>
      </c>
      <c r="BR510" s="29">
        <v>56</v>
      </c>
      <c r="BS510" s="74">
        <f t="shared" si="169"/>
        <v>0</v>
      </c>
      <c r="BT510" s="27"/>
      <c r="BU510" s="27"/>
      <c r="BV510" s="30"/>
      <c r="BW510" s="30"/>
      <c r="BX510" s="27"/>
      <c r="BY510" s="27"/>
      <c r="BZ510" s="27"/>
      <c r="CA510" s="27"/>
      <c r="CB510" s="27"/>
      <c r="CC510" s="27"/>
      <c r="CD510" s="27"/>
      <c r="CH510" s="27"/>
      <c r="CI510" s="27"/>
      <c r="CJ510" s="27"/>
      <c r="CK510" s="27"/>
      <c r="CL510" s="27"/>
      <c r="CM510" s="27"/>
      <c r="CN510" s="27"/>
      <c r="CO510" s="27"/>
    </row>
    <row r="511" spans="1:93" ht="13">
      <c r="A511" s="18">
        <v>44402</v>
      </c>
      <c r="B511" s="19">
        <f t="shared" si="143"/>
        <v>38679</v>
      </c>
      <c r="C511" s="52"/>
      <c r="D511" s="52"/>
      <c r="E511" s="53">
        <v>3166505</v>
      </c>
      <c r="F511" s="21">
        <f t="shared" si="79"/>
        <v>573908</v>
      </c>
      <c r="G511" s="22">
        <f t="shared" si="68"/>
        <v>0.18124335821355089</v>
      </c>
      <c r="H511" s="19">
        <f t="shared" si="88"/>
        <v>37640</v>
      </c>
      <c r="I511" s="53">
        <v>2509318</v>
      </c>
      <c r="J511" s="22">
        <f t="shared" si="69"/>
        <v>0.7924566675246052</v>
      </c>
      <c r="K511" s="22">
        <f t="shared" si="74"/>
        <v>0.96787815460713722</v>
      </c>
      <c r="L511" s="19">
        <f t="shared" si="82"/>
        <v>1266</v>
      </c>
      <c r="M511" s="53">
        <v>83279</v>
      </c>
      <c r="N511" s="23">
        <f t="shared" ca="1" si="73"/>
        <v>2.6299974261843894E-2</v>
      </c>
      <c r="O511" s="22">
        <f t="shared" si="75"/>
        <v>3.2121845392862836E-2</v>
      </c>
      <c r="P511" s="45"/>
      <c r="Q511" s="45"/>
      <c r="R511" s="45">
        <v>275145</v>
      </c>
      <c r="S511" s="45">
        <v>24814468</v>
      </c>
      <c r="T511" s="45">
        <v>16887533</v>
      </c>
      <c r="U511" s="19">
        <f t="shared" si="87"/>
        <v>13721028</v>
      </c>
      <c r="V511" s="54"/>
      <c r="W511" s="54"/>
      <c r="X511" s="46">
        <f t="shared" si="174"/>
        <v>173472</v>
      </c>
      <c r="Y511" s="46">
        <f t="shared" si="144"/>
        <v>109613</v>
      </c>
      <c r="Z511" s="53">
        <v>63859</v>
      </c>
      <c r="AA511" s="46">
        <f t="shared" si="175"/>
        <v>124139</v>
      </c>
      <c r="AB511" s="46">
        <f t="shared" si="126"/>
        <v>66255</v>
      </c>
      <c r="AC511" s="53">
        <v>57884</v>
      </c>
      <c r="AD511" s="54"/>
      <c r="AE511" s="21">
        <f t="shared" si="76"/>
        <v>62546.41851851852</v>
      </c>
      <c r="AF511" s="24">
        <f t="shared" si="70"/>
        <v>7.8365478658647314</v>
      </c>
      <c r="AG511" s="24">
        <f t="shared" si="71"/>
        <v>5.3331774306372486</v>
      </c>
      <c r="AH511" s="24">
        <f t="shared" si="72"/>
        <v>3.2094676697949791</v>
      </c>
      <c r="AI511" s="23">
        <f t="shared" si="145"/>
        <v>0.18750548111438184</v>
      </c>
      <c r="AJ511" s="23">
        <f t="shared" si="103"/>
        <v>0.31157815029926134</v>
      </c>
      <c r="AK511" s="23">
        <f t="shared" si="77"/>
        <v>1.2366097091078596E-2</v>
      </c>
      <c r="AL511" s="32">
        <f t="shared" si="99"/>
        <v>0.2642732073056438</v>
      </c>
      <c r="AM511" s="43">
        <f t="shared" si="177"/>
        <v>212670.57142857142</v>
      </c>
      <c r="AN511" s="43">
        <f t="shared" si="176"/>
        <v>156239.28571428571</v>
      </c>
      <c r="AO511" s="44">
        <f t="shared" si="86"/>
        <v>1.3611849955425515</v>
      </c>
      <c r="AP511" s="27"/>
      <c r="AQ511" s="53">
        <v>44551337</v>
      </c>
      <c r="AR511" s="53">
        <v>17933565</v>
      </c>
      <c r="AS511" s="61"/>
      <c r="AT511" s="61">
        <f t="shared" si="148"/>
        <v>0.16500495185185185</v>
      </c>
      <c r="AU511" s="61">
        <f t="shared" si="146"/>
        <v>6.6420611111111111E-2</v>
      </c>
      <c r="AV511" s="29">
        <f t="shared" si="170"/>
        <v>209139</v>
      </c>
      <c r="AW511" s="45">
        <f t="shared" si="170"/>
        <v>135426</v>
      </c>
      <c r="AX511" s="29">
        <f t="shared" si="91"/>
        <v>344565</v>
      </c>
      <c r="AY511" s="29">
        <f t="shared" si="154"/>
        <v>396182</v>
      </c>
      <c r="AZ511" s="29">
        <f t="shared" si="153"/>
        <v>235746</v>
      </c>
      <c r="BA511" s="29">
        <f t="shared" si="93"/>
        <v>631928</v>
      </c>
      <c r="BB511" s="45">
        <v>1591365</v>
      </c>
      <c r="BC511" s="45">
        <v>1446523</v>
      </c>
      <c r="BD511" s="61"/>
      <c r="BE511" s="61">
        <f t="shared" si="171"/>
        <v>1.0834722256264451</v>
      </c>
      <c r="BF511" s="61">
        <f t="shared" si="171"/>
        <v>0.98485733582794788</v>
      </c>
      <c r="BG511" s="45">
        <v>24830125</v>
      </c>
      <c r="BH511" s="45">
        <v>10391265</v>
      </c>
      <c r="BI511" s="61">
        <f t="shared" si="172"/>
        <v>1.4330170073388224</v>
      </c>
      <c r="BJ511" s="61">
        <f t="shared" si="172"/>
        <v>0.59970940431289199</v>
      </c>
      <c r="BK511" s="45">
        <v>4766906</v>
      </c>
      <c r="BL511" s="45">
        <v>3051222</v>
      </c>
      <c r="BM511" s="61">
        <f t="shared" si="173"/>
        <v>0.22117013417733805</v>
      </c>
      <c r="BN511" s="61">
        <f t="shared" si="173"/>
        <v>0.14156754489072068</v>
      </c>
      <c r="BO511" s="29">
        <v>12656697</v>
      </c>
      <c r="BP511" s="29">
        <v>3044492</v>
      </c>
      <c r="BQ511" s="29">
        <v>706244</v>
      </c>
      <c r="BR511" s="29">
        <v>63</v>
      </c>
      <c r="BS511" s="74">
        <f t="shared" si="169"/>
        <v>0</v>
      </c>
      <c r="BT511" s="27"/>
      <c r="BU511" s="27"/>
      <c r="BV511" s="30"/>
      <c r="BW511" s="30"/>
      <c r="BX511" s="27"/>
      <c r="BY511" s="27"/>
      <c r="BZ511" s="27"/>
      <c r="CA511" s="27"/>
      <c r="CB511" s="27"/>
      <c r="CC511" s="27"/>
      <c r="CD511" s="27"/>
      <c r="CH511" s="27"/>
      <c r="CI511" s="27"/>
      <c r="CJ511" s="27"/>
      <c r="CK511" s="27"/>
      <c r="CL511" s="27"/>
      <c r="CM511" s="27"/>
      <c r="CN511" s="27"/>
      <c r="CO511" s="27"/>
    </row>
    <row r="512" spans="1:93" ht="13">
      <c r="A512" s="18">
        <v>44403</v>
      </c>
      <c r="B512" s="19">
        <f t="shared" si="143"/>
        <v>28228</v>
      </c>
      <c r="C512" s="52"/>
      <c r="D512" s="52"/>
      <c r="E512" s="53">
        <v>3194733</v>
      </c>
      <c r="F512" s="21">
        <f t="shared" si="79"/>
        <v>560275</v>
      </c>
      <c r="G512" s="22">
        <f t="shared" ref="G512:G1045" si="178">F512/E512</f>
        <v>0.1753745931193624</v>
      </c>
      <c r="H512" s="19">
        <f t="shared" si="88"/>
        <v>40374</v>
      </c>
      <c r="I512" s="53">
        <v>2549692</v>
      </c>
      <c r="J512" s="22">
        <f t="shared" ref="J512:J1045" si="179">I512/E512</f>
        <v>0.79809236014402452</v>
      </c>
      <c r="K512" s="22">
        <f t="shared" si="74"/>
        <v>0.96782412169789767</v>
      </c>
      <c r="L512" s="19">
        <f t="shared" si="82"/>
        <v>1487</v>
      </c>
      <c r="M512" s="53">
        <v>84766</v>
      </c>
      <c r="N512" s="23">
        <f t="shared" ca="1" si="73"/>
        <v>2.6533046736613042E-2</v>
      </c>
      <c r="O512" s="22">
        <f t="shared" si="75"/>
        <v>3.2175878302102369E-2</v>
      </c>
      <c r="P512" s="45"/>
      <c r="Q512" s="45"/>
      <c r="R512" s="45">
        <v>287987</v>
      </c>
      <c r="S512" s="45">
        <v>24975057</v>
      </c>
      <c r="T512" s="45">
        <v>17008799</v>
      </c>
      <c r="U512" s="19">
        <f t="shared" si="87"/>
        <v>13814066</v>
      </c>
      <c r="V512" s="54"/>
      <c r="W512" s="54"/>
      <c r="X512" s="46">
        <f t="shared" si="174"/>
        <v>160589</v>
      </c>
      <c r="Y512" s="46">
        <f t="shared" si="144"/>
        <v>79027</v>
      </c>
      <c r="Z512" s="53">
        <v>81562</v>
      </c>
      <c r="AA512" s="46">
        <f t="shared" si="175"/>
        <v>121266</v>
      </c>
      <c r="AB512" s="46">
        <f t="shared" si="126"/>
        <v>56366</v>
      </c>
      <c r="AC512" s="53">
        <v>64900</v>
      </c>
      <c r="AD512" s="54"/>
      <c r="AE512" s="21">
        <f t="shared" si="76"/>
        <v>62995.551851851851</v>
      </c>
      <c r="AF512" s="24">
        <f t="shared" ref="AF512:AF1045" si="180">S512/E512</f>
        <v>7.8175725483162442</v>
      </c>
      <c r="AG512" s="24">
        <f t="shared" ref="AG512:AG1045" si="181">T512/E512</f>
        <v>5.3240126796198615</v>
      </c>
      <c r="AH512" s="24">
        <f t="shared" ref="AH512:AH1045" si="182">AA512/B512</f>
        <v>4.2959472863823152</v>
      </c>
      <c r="AI512" s="23">
        <f t="shared" si="145"/>
        <v>0.18782825289428137</v>
      </c>
      <c r="AJ512" s="23">
        <f t="shared" si="103"/>
        <v>0.23277753038774265</v>
      </c>
      <c r="AK512" s="23">
        <f t="shared" si="77"/>
        <v>8.9145603749244042E-3</v>
      </c>
      <c r="AL512" s="32">
        <f t="shared" si="99"/>
        <v>0.26026554442861599</v>
      </c>
      <c r="AM512" s="43">
        <f t="shared" si="177"/>
        <v>212582.57142857142</v>
      </c>
      <c r="AN512" s="43">
        <f t="shared" si="176"/>
        <v>155335.85714285713</v>
      </c>
      <c r="AO512" s="44">
        <f t="shared" si="86"/>
        <v>1.3685350912446856</v>
      </c>
      <c r="AP512" s="27"/>
      <c r="AQ512" s="53">
        <v>45012649</v>
      </c>
      <c r="AR512" s="53">
        <v>18367098</v>
      </c>
      <c r="AS512" s="61"/>
      <c r="AT512" s="61">
        <f t="shared" si="148"/>
        <v>0.16671351481481481</v>
      </c>
      <c r="AU512" s="61">
        <f t="shared" si="146"/>
        <v>6.8026288888888883E-2</v>
      </c>
      <c r="AV512" s="29">
        <f t="shared" si="170"/>
        <v>461312</v>
      </c>
      <c r="AW512" s="45">
        <f t="shared" si="170"/>
        <v>433533</v>
      </c>
      <c r="AX512" s="29">
        <f t="shared" si="91"/>
        <v>894845</v>
      </c>
      <c r="AY512" s="29">
        <f t="shared" si="154"/>
        <v>385559.71428571426</v>
      </c>
      <c r="AZ512" s="29">
        <f t="shared" si="153"/>
        <v>274662.28571428574</v>
      </c>
      <c r="BA512" s="29">
        <f t="shared" si="93"/>
        <v>660222</v>
      </c>
      <c r="BB512" s="45">
        <v>1592432</v>
      </c>
      <c r="BC512" s="45">
        <v>1448425</v>
      </c>
      <c r="BD512" s="61"/>
      <c r="BE512" s="61">
        <f t="shared" si="171"/>
        <v>1.0841986867869855</v>
      </c>
      <c r="BF512" s="61">
        <f t="shared" si="171"/>
        <v>0.98615230220784278</v>
      </c>
      <c r="BG512" s="45">
        <v>24987216</v>
      </c>
      <c r="BH512" s="45">
        <v>10546910</v>
      </c>
      <c r="BI512" s="61">
        <f t="shared" si="172"/>
        <v>1.4420831749356371</v>
      </c>
      <c r="BJ512" s="61">
        <f t="shared" si="172"/>
        <v>0.60869211914446253</v>
      </c>
      <c r="BK512" s="45">
        <v>4780438</v>
      </c>
      <c r="BL512" s="45">
        <v>3073295</v>
      </c>
      <c r="BM512" s="61">
        <f t="shared" si="173"/>
        <v>0.22179797837138923</v>
      </c>
      <c r="BN512" s="61">
        <f t="shared" si="173"/>
        <v>0.14259166585549246</v>
      </c>
      <c r="BO512" s="29">
        <v>12905752</v>
      </c>
      <c r="BP512" s="29">
        <v>3298402</v>
      </c>
      <c r="BQ512" s="29">
        <v>746811</v>
      </c>
      <c r="BR512" s="29">
        <v>66</v>
      </c>
      <c r="BS512" s="74">
        <f t="shared" si="169"/>
        <v>0</v>
      </c>
      <c r="BT512" s="27"/>
      <c r="BU512" s="27"/>
      <c r="BV512" s="30"/>
      <c r="BW512" s="30"/>
      <c r="BX512" s="27"/>
      <c r="BY512" s="27"/>
      <c r="BZ512" s="27"/>
      <c r="CA512" s="27"/>
      <c r="CB512" s="27"/>
      <c r="CC512" s="27"/>
      <c r="CD512" s="27"/>
      <c r="CH512" s="27"/>
      <c r="CI512" s="27"/>
      <c r="CJ512" s="27"/>
      <c r="CK512" s="27"/>
      <c r="CL512" s="27"/>
      <c r="CM512" s="27"/>
      <c r="CN512" s="27"/>
      <c r="CO512" s="27"/>
    </row>
    <row r="513" spans="1:93" ht="13">
      <c r="A513" s="18">
        <v>44404</v>
      </c>
      <c r="B513" s="19">
        <f t="shared" si="143"/>
        <v>45203</v>
      </c>
      <c r="C513" s="52"/>
      <c r="D513" s="52"/>
      <c r="E513" s="53">
        <v>3239936</v>
      </c>
      <c r="F513" s="21">
        <f t="shared" si="79"/>
        <v>556281</v>
      </c>
      <c r="G513" s="22">
        <f t="shared" si="178"/>
        <v>0.17169505817398861</v>
      </c>
      <c r="H513" s="19">
        <f t="shared" si="88"/>
        <v>47128</v>
      </c>
      <c r="I513" s="53">
        <v>2596820</v>
      </c>
      <c r="J513" s="22">
        <f t="shared" si="179"/>
        <v>0.80150348648862202</v>
      </c>
      <c r="K513" s="22">
        <f t="shared" si="74"/>
        <v>0.96764300925417013</v>
      </c>
      <c r="L513" s="19">
        <f t="shared" si="82"/>
        <v>2069</v>
      </c>
      <c r="M513" s="53">
        <v>86835</v>
      </c>
      <c r="N513" s="23">
        <f t="shared" ca="1" si="73"/>
        <v>2.6801455337389382E-2</v>
      </c>
      <c r="O513" s="22">
        <f t="shared" si="75"/>
        <v>3.2356990745829844E-2</v>
      </c>
      <c r="P513" s="45"/>
      <c r="Q513" s="45"/>
      <c r="R513" s="45">
        <v>281492</v>
      </c>
      <c r="S513" s="45">
        <v>25245491</v>
      </c>
      <c r="T513" s="45">
        <v>17189001</v>
      </c>
      <c r="U513" s="19">
        <f t="shared" si="87"/>
        <v>13949065</v>
      </c>
      <c r="V513" s="54"/>
      <c r="W513" s="54"/>
      <c r="X513" s="46">
        <f t="shared" si="174"/>
        <v>270434</v>
      </c>
      <c r="Y513" s="46">
        <f t="shared" si="144"/>
        <v>141519</v>
      </c>
      <c r="Z513" s="53">
        <v>128915</v>
      </c>
      <c r="AA513" s="46">
        <f t="shared" si="175"/>
        <v>180202</v>
      </c>
      <c r="AB513" s="46">
        <f t="shared" si="126"/>
        <v>78672</v>
      </c>
      <c r="AC513" s="53">
        <v>101530</v>
      </c>
      <c r="AD513" s="54"/>
      <c r="AE513" s="21">
        <f t="shared" si="76"/>
        <v>63662.966666666667</v>
      </c>
      <c r="AF513" s="24">
        <f t="shared" si="180"/>
        <v>7.7919721253753158</v>
      </c>
      <c r="AG513" s="24">
        <f t="shared" si="181"/>
        <v>5.3053520192991463</v>
      </c>
      <c r="AH513" s="24">
        <f t="shared" si="182"/>
        <v>3.9865053204433334</v>
      </c>
      <c r="AI513" s="23">
        <f t="shared" si="145"/>
        <v>0.18848890636518084</v>
      </c>
      <c r="AJ513" s="23">
        <f t="shared" si="103"/>
        <v>0.25084627251639824</v>
      </c>
      <c r="AK513" s="23">
        <f t="shared" si="77"/>
        <v>1.4149226242067804E-2</v>
      </c>
      <c r="AL513" s="32">
        <f t="shared" si="99"/>
        <v>0.2514383556296888</v>
      </c>
      <c r="AM513" s="43">
        <f t="shared" si="177"/>
        <v>225605.28571428571</v>
      </c>
      <c r="AN513" s="43">
        <f t="shared" si="176"/>
        <v>164697</v>
      </c>
      <c r="AO513" s="44">
        <f t="shared" si="86"/>
        <v>1.3698202500002168</v>
      </c>
      <c r="AP513" s="27"/>
      <c r="AQ513" s="53">
        <v>45534183</v>
      </c>
      <c r="AR513" s="53">
        <v>18857251</v>
      </c>
      <c r="AS513" s="61"/>
      <c r="AT513" s="61">
        <f t="shared" si="148"/>
        <v>0.16864512222222222</v>
      </c>
      <c r="AU513" s="61">
        <f t="shared" si="146"/>
        <v>6.9841670370370368E-2</v>
      </c>
      <c r="AV513" s="29">
        <f t="shared" si="170"/>
        <v>521534</v>
      </c>
      <c r="AW513" s="45">
        <f t="shared" si="170"/>
        <v>490153</v>
      </c>
      <c r="AX513" s="29">
        <f t="shared" si="91"/>
        <v>1011687</v>
      </c>
      <c r="AY513" s="29">
        <f t="shared" si="154"/>
        <v>453343.42857142858</v>
      </c>
      <c r="AZ513" s="29">
        <f t="shared" si="153"/>
        <v>343349.42857142858</v>
      </c>
      <c r="BA513" s="29">
        <f t="shared" si="93"/>
        <v>796692.85714285716</v>
      </c>
      <c r="BB513" s="45">
        <v>1593641</v>
      </c>
      <c r="BC513" s="45">
        <v>1450462</v>
      </c>
      <c r="BD513" s="61"/>
      <c r="BE513" s="61">
        <f t="shared" si="171"/>
        <v>1.0850218278770449</v>
      </c>
      <c r="BF513" s="61">
        <f t="shared" si="171"/>
        <v>0.9875391826052381</v>
      </c>
      <c r="BG513" s="45">
        <v>25186096</v>
      </c>
      <c r="BH513" s="45">
        <v>10717181</v>
      </c>
      <c r="BI513" s="61">
        <f t="shared" si="172"/>
        <v>1.4535611043628771</v>
      </c>
      <c r="BJ513" s="61">
        <f t="shared" si="172"/>
        <v>0.61851894195975599</v>
      </c>
      <c r="BK513" s="45">
        <v>4795761</v>
      </c>
      <c r="BL513" s="45">
        <v>3097519</v>
      </c>
      <c r="BM513" s="61">
        <f t="shared" si="173"/>
        <v>0.22250891959112365</v>
      </c>
      <c r="BN513" s="61">
        <f t="shared" si="173"/>
        <v>0.1437155867656828</v>
      </c>
      <c r="BO513" s="29">
        <v>13158469</v>
      </c>
      <c r="BP513" s="29">
        <v>3591974</v>
      </c>
      <c r="BQ513" s="29">
        <v>800216</v>
      </c>
      <c r="BR513" s="29">
        <v>115</v>
      </c>
      <c r="BS513" s="74">
        <f t="shared" si="169"/>
        <v>0</v>
      </c>
      <c r="BT513" s="27"/>
      <c r="BU513" s="27"/>
      <c r="BV513" s="30"/>
      <c r="BW513" s="30"/>
      <c r="BX513" s="27"/>
      <c r="BY513" s="27"/>
      <c r="BZ513" s="27"/>
      <c r="CA513" s="27"/>
      <c r="CB513" s="27"/>
      <c r="CC513" s="27"/>
      <c r="CD513" s="27"/>
      <c r="CH513" s="27"/>
      <c r="CI513" s="27"/>
      <c r="CJ513" s="27"/>
      <c r="CK513" s="27"/>
      <c r="CL513" s="27"/>
      <c r="CM513" s="27"/>
      <c r="CN513" s="27"/>
      <c r="CO513" s="27"/>
    </row>
    <row r="514" spans="1:93" ht="13">
      <c r="A514" s="18">
        <v>44405</v>
      </c>
      <c r="B514" s="19">
        <f t="shared" si="143"/>
        <v>47791</v>
      </c>
      <c r="C514" s="52"/>
      <c r="D514" s="52"/>
      <c r="E514" s="53">
        <v>3287727</v>
      </c>
      <c r="F514" s="21">
        <f t="shared" si="79"/>
        <v>558392</v>
      </c>
      <c r="G514" s="22">
        <f t="shared" si="178"/>
        <v>0.16984135239939327</v>
      </c>
      <c r="H514" s="19">
        <f t="shared" si="88"/>
        <v>43856</v>
      </c>
      <c r="I514" s="53">
        <v>2640676</v>
      </c>
      <c r="J514" s="22">
        <f t="shared" si="179"/>
        <v>0.80319199252249351</v>
      </c>
      <c r="K514" s="22">
        <f t="shared" si="74"/>
        <v>0.96751626311903816</v>
      </c>
      <c r="L514" s="19">
        <f t="shared" si="82"/>
        <v>1824</v>
      </c>
      <c r="M514" s="53">
        <v>88659</v>
      </c>
      <c r="N514" s="23">
        <f t="shared" ca="1" si="73"/>
        <v>2.6966655078113237E-2</v>
      </c>
      <c r="O514" s="22">
        <f t="shared" si="75"/>
        <v>3.2483736880961844E-2</v>
      </c>
      <c r="P514" s="45"/>
      <c r="Q514" s="45"/>
      <c r="R514" s="45">
        <v>271132</v>
      </c>
      <c r="S514" s="45">
        <v>25523300</v>
      </c>
      <c r="T514" s="45">
        <v>17374182</v>
      </c>
      <c r="U514" s="19">
        <f t="shared" si="87"/>
        <v>14086455</v>
      </c>
      <c r="V514" s="54"/>
      <c r="W514" s="54"/>
      <c r="X514" s="46">
        <f t="shared" si="174"/>
        <v>277809</v>
      </c>
      <c r="Y514" s="46">
        <f t="shared" si="144"/>
        <v>151698</v>
      </c>
      <c r="Z514" s="53">
        <v>126111</v>
      </c>
      <c r="AA514" s="46">
        <f t="shared" si="175"/>
        <v>185181</v>
      </c>
      <c r="AB514" s="46">
        <f t="shared" si="126"/>
        <v>84462</v>
      </c>
      <c r="AC514" s="53">
        <v>100719</v>
      </c>
      <c r="AD514" s="54"/>
      <c r="AE514" s="21">
        <f t="shared" si="76"/>
        <v>64348.822222222225</v>
      </c>
      <c r="AF514" s="24">
        <f t="shared" si="180"/>
        <v>7.7632053999617368</v>
      </c>
      <c r="AG514" s="24">
        <f t="shared" si="181"/>
        <v>5.2845573856953454</v>
      </c>
      <c r="AH514" s="24">
        <f t="shared" si="182"/>
        <v>3.8748090644682054</v>
      </c>
      <c r="AI514" s="23">
        <f t="shared" si="145"/>
        <v>0.1892306066553234</v>
      </c>
      <c r="AJ514" s="23">
        <f t="shared" si="103"/>
        <v>0.2580772325454555</v>
      </c>
      <c r="AK514" s="23">
        <f t="shared" si="77"/>
        <v>1.4750600011852086E-2</v>
      </c>
      <c r="AL514" s="32">
        <f t="shared" si="99"/>
        <v>0.24872322454551704</v>
      </c>
      <c r="AM514" s="43">
        <f t="shared" si="177"/>
        <v>243388</v>
      </c>
      <c r="AN514" s="43">
        <f t="shared" si="176"/>
        <v>174546.85714285713</v>
      </c>
      <c r="AO514" s="44">
        <f t="shared" si="86"/>
        <v>1.3943992116730015</v>
      </c>
      <c r="AP514" s="27"/>
      <c r="AQ514" s="53">
        <v>46053004</v>
      </c>
      <c r="AR514" s="53">
        <v>19354329</v>
      </c>
      <c r="AS514" s="61"/>
      <c r="AT514" s="61">
        <f t="shared" si="148"/>
        <v>0.17056668148148149</v>
      </c>
      <c r="AU514" s="61">
        <f t="shared" si="146"/>
        <v>7.1682700000000002E-2</v>
      </c>
      <c r="AV514" s="29">
        <f t="shared" si="170"/>
        <v>518821</v>
      </c>
      <c r="AW514" s="45">
        <f t="shared" si="170"/>
        <v>497078</v>
      </c>
      <c r="AX514" s="29">
        <f t="shared" si="91"/>
        <v>1015899</v>
      </c>
      <c r="AY514" s="29">
        <f t="shared" si="154"/>
        <v>454997.28571428574</v>
      </c>
      <c r="AZ514" s="29">
        <f t="shared" si="153"/>
        <v>377274.71428571426</v>
      </c>
      <c r="BA514" s="29">
        <f t="shared" si="93"/>
        <v>832272</v>
      </c>
      <c r="BB514" s="45">
        <v>1594828</v>
      </c>
      <c r="BC514" s="45">
        <v>1452585</v>
      </c>
      <c r="BD514" s="61"/>
      <c r="BE514" s="61">
        <f t="shared" si="171"/>
        <v>1.0858299903864745</v>
      </c>
      <c r="BF514" s="61">
        <f t="shared" si="171"/>
        <v>0.98898461563600415</v>
      </c>
      <c r="BG514" s="45">
        <v>25356284</v>
      </c>
      <c r="BH514" s="45">
        <v>10883436</v>
      </c>
      <c r="BI514" s="61">
        <f t="shared" si="172"/>
        <v>1.4633831370125308</v>
      </c>
      <c r="BJ514" s="61">
        <f t="shared" si="172"/>
        <v>0.62811399001348578</v>
      </c>
      <c r="BK514" s="45">
        <v>4810970</v>
      </c>
      <c r="BL514" s="45">
        <v>3120010</v>
      </c>
      <c r="BM514" s="61">
        <f t="shared" si="173"/>
        <v>0.22321457155294189</v>
      </c>
      <c r="BN514" s="61">
        <f t="shared" si="173"/>
        <v>0.14475910167614728</v>
      </c>
      <c r="BO514" s="29">
        <v>13439531</v>
      </c>
      <c r="BP514" s="29">
        <v>3898061</v>
      </c>
      <c r="BQ514" s="29">
        <v>851391</v>
      </c>
      <c r="BR514" s="29">
        <v>237</v>
      </c>
      <c r="BS514" s="74">
        <f t="shared" si="169"/>
        <v>0</v>
      </c>
      <c r="BT514" s="27"/>
      <c r="BU514" s="27"/>
      <c r="BV514" s="30"/>
      <c r="BW514" s="30"/>
      <c r="BX514" s="27"/>
      <c r="BY514" s="27"/>
      <c r="BZ514" s="27"/>
      <c r="CA514" s="27"/>
      <c r="CB514" s="27"/>
      <c r="CC514" s="27"/>
      <c r="CD514" s="27"/>
      <c r="CH514" s="27"/>
      <c r="CI514" s="27"/>
      <c r="CJ514" s="27"/>
      <c r="CK514" s="27"/>
      <c r="CL514" s="27"/>
      <c r="CM514" s="27"/>
      <c r="CN514" s="27"/>
      <c r="CO514" s="27"/>
    </row>
    <row r="515" spans="1:93" ht="13">
      <c r="A515" s="18">
        <v>44406</v>
      </c>
      <c r="B515" s="19">
        <f t="shared" si="143"/>
        <v>43479</v>
      </c>
      <c r="C515" s="52"/>
      <c r="D515" s="52"/>
      <c r="E515" s="53">
        <v>3331206</v>
      </c>
      <c r="F515" s="21">
        <f t="shared" si="79"/>
        <v>554484</v>
      </c>
      <c r="G515" s="22">
        <f t="shared" si="178"/>
        <v>0.16645142930218065</v>
      </c>
      <c r="H515" s="19">
        <f t="shared" si="88"/>
        <v>45494</v>
      </c>
      <c r="I515" s="53">
        <v>2686170</v>
      </c>
      <c r="J515" s="22">
        <f t="shared" si="179"/>
        <v>0.80636562254030519</v>
      </c>
      <c r="K515" s="22">
        <f t="shared" si="74"/>
        <v>0.96738888516747445</v>
      </c>
      <c r="L515" s="19">
        <f t="shared" si="82"/>
        <v>1893</v>
      </c>
      <c r="M515" s="53">
        <v>90552</v>
      </c>
      <c r="N515" s="23">
        <f t="shared" ca="1" si="73"/>
        <v>2.7182948157514125E-2</v>
      </c>
      <c r="O515" s="22">
        <f t="shared" si="75"/>
        <v>3.2611114832525545E-2</v>
      </c>
      <c r="P515" s="45"/>
      <c r="Q515" s="45"/>
      <c r="R515" s="45">
        <v>274157</v>
      </c>
      <c r="S515" s="45">
        <v>25786254</v>
      </c>
      <c r="T515" s="45">
        <v>17547646</v>
      </c>
      <c r="U515" s="19">
        <f t="shared" si="87"/>
        <v>14216440</v>
      </c>
      <c r="V515" s="54"/>
      <c r="W515" s="54"/>
      <c r="X515" s="46">
        <f t="shared" si="174"/>
        <v>262954</v>
      </c>
      <c r="Y515" s="46">
        <f t="shared" si="144"/>
        <v>139290</v>
      </c>
      <c r="Z515" s="53">
        <v>123664</v>
      </c>
      <c r="AA515" s="46">
        <f t="shared" si="175"/>
        <v>173464</v>
      </c>
      <c r="AB515" s="46">
        <f t="shared" si="126"/>
        <v>73811</v>
      </c>
      <c r="AC515" s="53">
        <v>99653</v>
      </c>
      <c r="AD515" s="54"/>
      <c r="AE515" s="21">
        <f t="shared" si="76"/>
        <v>64991.281481481485</v>
      </c>
      <c r="AF515" s="24">
        <f t="shared" si="180"/>
        <v>7.7408163890194723</v>
      </c>
      <c r="AG515" s="24">
        <f t="shared" si="181"/>
        <v>5.26765561781529</v>
      </c>
      <c r="AH515" s="24">
        <f t="shared" si="182"/>
        <v>3.9896041767289958</v>
      </c>
      <c r="AI515" s="23">
        <f t="shared" si="145"/>
        <v>0.18983777083262335</v>
      </c>
      <c r="AJ515" s="23">
        <f t="shared" si="103"/>
        <v>0.25065143199741735</v>
      </c>
      <c r="AK515" s="23">
        <f t="shared" si="77"/>
        <v>1.3224638177074921E-2</v>
      </c>
      <c r="AL515" s="32">
        <f t="shared" si="99"/>
        <v>0.25533135034587989</v>
      </c>
      <c r="AM515" s="43">
        <f t="shared" si="177"/>
        <v>238885.71428571429</v>
      </c>
      <c r="AN515" s="43">
        <f t="shared" si="176"/>
        <v>166655.71428571429</v>
      </c>
      <c r="AO515" s="44">
        <f t="shared" si="86"/>
        <v>1.43340848112876</v>
      </c>
      <c r="AP515" s="27"/>
      <c r="AQ515" s="53">
        <v>46567370</v>
      </c>
      <c r="AR515" s="53">
        <v>19867271</v>
      </c>
      <c r="AS515" s="61"/>
      <c r="AT515" s="61">
        <f t="shared" si="148"/>
        <v>0.17247174074074073</v>
      </c>
      <c r="AU515" s="61">
        <f t="shared" si="146"/>
        <v>7.358248518518519E-2</v>
      </c>
      <c r="AV515" s="29">
        <f t="shared" si="170"/>
        <v>514366</v>
      </c>
      <c r="AW515" s="45">
        <f t="shared" si="170"/>
        <v>512942</v>
      </c>
      <c r="AX515" s="29">
        <f t="shared" si="91"/>
        <v>1027308</v>
      </c>
      <c r="AY515" s="29">
        <f t="shared" si="154"/>
        <v>442277</v>
      </c>
      <c r="AZ515" s="29">
        <f t="shared" si="153"/>
        <v>407777.28571428574</v>
      </c>
      <c r="BA515" s="29">
        <f t="shared" si="93"/>
        <v>850054.28571428568</v>
      </c>
      <c r="BB515" s="45">
        <v>1596183</v>
      </c>
      <c r="BC515" s="45">
        <v>1454760</v>
      </c>
      <c r="BD515" s="61"/>
      <c r="BE515" s="61">
        <f t="shared" si="171"/>
        <v>1.0867525347843492</v>
      </c>
      <c r="BF515" s="61">
        <f t="shared" si="171"/>
        <v>0.99046545258462215</v>
      </c>
      <c r="BG515" s="45">
        <v>25531164</v>
      </c>
      <c r="BH515" s="45">
        <v>11156416</v>
      </c>
      <c r="BI515" s="61">
        <f t="shared" si="172"/>
        <v>1.4734759583029355</v>
      </c>
      <c r="BJ515" s="61">
        <f t="shared" si="172"/>
        <v>0.64386844081320393</v>
      </c>
      <c r="BK515" s="45">
        <v>4826749</v>
      </c>
      <c r="BL515" s="45">
        <v>3144774</v>
      </c>
      <c r="BM515" s="61">
        <f t="shared" si="173"/>
        <v>0.22394666980434108</v>
      </c>
      <c r="BN515" s="61">
        <f t="shared" si="173"/>
        <v>0.1459080769659406</v>
      </c>
      <c r="BO515" s="29">
        <v>13715442</v>
      </c>
      <c r="BP515" s="29">
        <v>4110268</v>
      </c>
      <c r="BQ515" s="29">
        <v>897832</v>
      </c>
      <c r="BR515" s="29">
        <v>1053</v>
      </c>
      <c r="BS515" s="74">
        <f t="shared" si="169"/>
        <v>0</v>
      </c>
      <c r="BT515" s="27"/>
      <c r="BU515" s="27"/>
      <c r="BV515" s="30"/>
      <c r="BW515" s="30"/>
      <c r="BX515" s="27"/>
      <c r="BY515" s="27"/>
      <c r="BZ515" s="27"/>
      <c r="CA515" s="27"/>
      <c r="CB515" s="27"/>
      <c r="CC515" s="27"/>
      <c r="CD515" s="27"/>
      <c r="CH515" s="27"/>
      <c r="CI515" s="27"/>
      <c r="CJ515" s="27"/>
      <c r="CK515" s="27"/>
      <c r="CL515" s="27"/>
      <c r="CM515" s="27"/>
      <c r="CN515" s="27"/>
      <c r="CO515" s="27"/>
    </row>
    <row r="516" spans="1:93" ht="13">
      <c r="A516" s="18">
        <v>44407</v>
      </c>
      <c r="B516" s="19">
        <f t="shared" si="143"/>
        <v>41168</v>
      </c>
      <c r="C516" s="52"/>
      <c r="D516" s="52"/>
      <c r="E516" s="53">
        <v>3372374</v>
      </c>
      <c r="F516" s="21">
        <f t="shared" si="79"/>
        <v>549343</v>
      </c>
      <c r="G516" s="22">
        <f t="shared" si="178"/>
        <v>0.16289504070426353</v>
      </c>
      <c r="H516" s="19">
        <f t="shared" si="88"/>
        <v>44550</v>
      </c>
      <c r="I516" s="53">
        <v>2730720</v>
      </c>
      <c r="J516" s="22">
        <f t="shared" si="179"/>
        <v>0.80973225389592018</v>
      </c>
      <c r="K516" s="22">
        <f t="shared" si="74"/>
        <v>0.96730074873425054</v>
      </c>
      <c r="L516" s="19">
        <f t="shared" si="82"/>
        <v>1759</v>
      </c>
      <c r="M516" s="53">
        <v>92311</v>
      </c>
      <c r="N516" s="23">
        <f t="shared" ca="1" si="73"/>
        <v>2.7372705399816271E-2</v>
      </c>
      <c r="O516" s="22">
        <f t="shared" si="75"/>
        <v>3.269925126574947E-2</v>
      </c>
      <c r="P516" s="45"/>
      <c r="Q516" s="45"/>
      <c r="R516" s="45">
        <v>278546</v>
      </c>
      <c r="S516" s="45">
        <v>26038438</v>
      </c>
      <c r="T516" s="45">
        <v>17712645</v>
      </c>
      <c r="U516" s="19">
        <f t="shared" si="87"/>
        <v>14340271</v>
      </c>
      <c r="V516" s="54"/>
      <c r="W516" s="54"/>
      <c r="X516" s="46">
        <f t="shared" si="174"/>
        <v>252184</v>
      </c>
      <c r="Y516" s="46">
        <f t="shared" si="144"/>
        <v>132631</v>
      </c>
      <c r="Z516" s="53">
        <v>119553</v>
      </c>
      <c r="AA516" s="46">
        <f t="shared" si="175"/>
        <v>164999</v>
      </c>
      <c r="AB516" s="46">
        <f t="shared" si="126"/>
        <v>69654</v>
      </c>
      <c r="AC516" s="53">
        <v>95345</v>
      </c>
      <c r="AD516" s="54"/>
      <c r="AE516" s="21">
        <f t="shared" si="76"/>
        <v>65602.388888888891</v>
      </c>
      <c r="AF516" s="24">
        <f t="shared" si="180"/>
        <v>7.7211003287298503</v>
      </c>
      <c r="AG516" s="24">
        <f t="shared" si="181"/>
        <v>5.252277772275554</v>
      </c>
      <c r="AH516" s="24">
        <f t="shared" si="182"/>
        <v>4.0079430625728723</v>
      </c>
      <c r="AI516" s="23">
        <f t="shared" si="145"/>
        <v>0.19039358605109513</v>
      </c>
      <c r="AJ516" s="23">
        <f t="shared" si="103"/>
        <v>0.24950454245177245</v>
      </c>
      <c r="AK516" s="23">
        <f t="shared" si="77"/>
        <v>1.2358287058800927E-2</v>
      </c>
      <c r="AL516" s="32">
        <f t="shared" si="99"/>
        <v>0.2567861962940266</v>
      </c>
      <c r="AM516" s="43">
        <f t="shared" si="177"/>
        <v>235734</v>
      </c>
      <c r="AN516" s="43">
        <f t="shared" si="176"/>
        <v>161314.85714285713</v>
      </c>
      <c r="AO516" s="44">
        <f t="shared" si="86"/>
        <v>1.4613285110573466</v>
      </c>
      <c r="AP516" s="27"/>
      <c r="AQ516" s="53">
        <v>47014920</v>
      </c>
      <c r="AR516" s="53">
        <v>20302847</v>
      </c>
      <c r="AS516" s="61"/>
      <c r="AT516" s="61">
        <f t="shared" si="148"/>
        <v>0.17412933333333333</v>
      </c>
      <c r="AU516" s="61">
        <f t="shared" si="146"/>
        <v>7.5195729629629629E-2</v>
      </c>
      <c r="AV516" s="29">
        <f t="shared" si="170"/>
        <v>447550</v>
      </c>
      <c r="AW516" s="45">
        <f t="shared" si="170"/>
        <v>435576</v>
      </c>
      <c r="AX516" s="29">
        <f t="shared" si="91"/>
        <v>883126</v>
      </c>
      <c r="AY516" s="29">
        <f t="shared" si="154"/>
        <v>440376.14285714284</v>
      </c>
      <c r="AZ516" s="29">
        <f t="shared" si="153"/>
        <v>435591.14285714284</v>
      </c>
      <c r="BA516" s="29">
        <f t="shared" si="93"/>
        <v>875967.28571428568</v>
      </c>
      <c r="BB516" s="45">
        <v>1597420</v>
      </c>
      <c r="BC516" s="45">
        <v>1456868</v>
      </c>
      <c r="BD516" s="61"/>
      <c r="BE516" s="61">
        <f t="shared" si="171"/>
        <v>1.0875947395224828</v>
      </c>
      <c r="BF516" s="61">
        <f t="shared" si="171"/>
        <v>0.99190067294677697</v>
      </c>
      <c r="BG516" s="45">
        <v>25738196</v>
      </c>
      <c r="BH516" s="45">
        <v>11415676</v>
      </c>
      <c r="BI516" s="61">
        <f t="shared" si="172"/>
        <v>1.4854243627939869</v>
      </c>
      <c r="BJ516" s="61">
        <f t="shared" si="172"/>
        <v>0.65883107146136466</v>
      </c>
      <c r="BK516" s="45">
        <v>4838225</v>
      </c>
      <c r="BL516" s="45">
        <v>3162088</v>
      </c>
      <c r="BM516" s="61">
        <f t="shared" si="173"/>
        <v>0.22447912176790383</v>
      </c>
      <c r="BN516" s="61">
        <f t="shared" si="173"/>
        <v>0.14671139461121124</v>
      </c>
      <c r="BO516" s="29">
        <v>13904094</v>
      </c>
      <c r="BP516" s="29">
        <v>4263712</v>
      </c>
      <c r="BQ516" s="29">
        <v>936955</v>
      </c>
      <c r="BR516" s="29">
        <v>4503</v>
      </c>
      <c r="BS516" s="74">
        <f t="shared" si="169"/>
        <v>30</v>
      </c>
      <c r="BT516" s="27"/>
      <c r="BU516" s="27"/>
      <c r="BV516" s="30"/>
      <c r="BW516" s="30"/>
      <c r="BX516" s="27"/>
      <c r="BY516" s="27"/>
      <c r="BZ516" s="27"/>
      <c r="CA516" s="27"/>
      <c r="CB516" s="27"/>
      <c r="CC516" s="27"/>
      <c r="CD516" s="27"/>
      <c r="CH516" s="27"/>
      <c r="CI516" s="27"/>
      <c r="CJ516" s="27"/>
      <c r="CK516" s="27"/>
      <c r="CL516" s="27"/>
      <c r="CM516" s="27"/>
      <c r="CN516" s="27"/>
      <c r="CO516" s="27"/>
    </row>
    <row r="517" spans="1:93" ht="13">
      <c r="A517" s="18">
        <v>44408</v>
      </c>
      <c r="B517" s="19">
        <f t="shared" si="143"/>
        <v>37284</v>
      </c>
      <c r="C517" s="52"/>
      <c r="D517" s="52"/>
      <c r="E517" s="53">
        <v>3409658</v>
      </c>
      <c r="F517" s="21">
        <f t="shared" si="79"/>
        <v>545447</v>
      </c>
      <c r="G517" s="22">
        <f t="shared" si="178"/>
        <v>0.1599711759947772</v>
      </c>
      <c r="H517" s="19">
        <f t="shared" si="88"/>
        <v>39372</v>
      </c>
      <c r="I517" s="53">
        <v>2770092</v>
      </c>
      <c r="J517" s="22">
        <f t="shared" si="179"/>
        <v>0.81242517578009288</v>
      </c>
      <c r="K517" s="22">
        <f t="shared" si="74"/>
        <v>0.96713964159763366</v>
      </c>
      <c r="L517" s="19">
        <f t="shared" si="82"/>
        <v>1808</v>
      </c>
      <c r="M517" s="53">
        <v>94119</v>
      </c>
      <c r="N517" s="23">
        <f t="shared" ca="1" si="73"/>
        <v>2.7603648225129909E-2</v>
      </c>
      <c r="O517" s="22">
        <f t="shared" si="75"/>
        <v>3.2860358402366306E-2</v>
      </c>
      <c r="P517" s="45"/>
      <c r="Q517" s="45"/>
      <c r="R517" s="45">
        <v>278618</v>
      </c>
      <c r="S517" s="45">
        <v>26280199</v>
      </c>
      <c r="T517" s="45">
        <v>17862867</v>
      </c>
      <c r="U517" s="19">
        <f t="shared" si="87"/>
        <v>14453209</v>
      </c>
      <c r="V517" s="54"/>
      <c r="W517" s="54"/>
      <c r="X517" s="46">
        <f t="shared" si="174"/>
        <v>241761</v>
      </c>
      <c r="Y517" s="46">
        <f t="shared" si="144"/>
        <v>128694</v>
      </c>
      <c r="Z517" s="53">
        <v>113067</v>
      </c>
      <c r="AA517" s="46">
        <f t="shared" si="175"/>
        <v>150222</v>
      </c>
      <c r="AB517" s="46">
        <f t="shared" si="126"/>
        <v>61617</v>
      </c>
      <c r="AC517" s="53">
        <v>88605</v>
      </c>
      <c r="AD517" s="54"/>
      <c r="AE517" s="21">
        <f t="shared" si="76"/>
        <v>66158.766666666663</v>
      </c>
      <c r="AF517" s="24">
        <f t="shared" si="180"/>
        <v>7.7075762437171118</v>
      </c>
      <c r="AG517" s="24">
        <f t="shared" si="181"/>
        <v>5.2389028459745814</v>
      </c>
      <c r="AH517" s="24">
        <f t="shared" si="182"/>
        <v>4.0291277759897008</v>
      </c>
      <c r="AI517" s="23">
        <f t="shared" si="145"/>
        <v>0.19087966114286134</v>
      </c>
      <c r="AJ517" s="23">
        <f t="shared" si="103"/>
        <v>0.24819267484123497</v>
      </c>
      <c r="AK517" s="23">
        <f t="shared" si="77"/>
        <v>1.1055713274980771E-2</v>
      </c>
      <c r="AL517" s="32">
        <f t="shared" si="99"/>
        <v>0.2563337162440551</v>
      </c>
      <c r="AM517" s="43">
        <f t="shared" si="177"/>
        <v>234171.85714285713</v>
      </c>
      <c r="AN517" s="43">
        <f t="shared" si="176"/>
        <v>157067.57142857142</v>
      </c>
      <c r="AO517" s="44">
        <f t="shared" si="86"/>
        <v>1.490898821526313</v>
      </c>
      <c r="AP517" s="27"/>
      <c r="AQ517" s="53">
        <v>47390494</v>
      </c>
      <c r="AR517" s="53">
        <v>20621294</v>
      </c>
      <c r="AS517" s="61"/>
      <c r="AT517" s="61">
        <f t="shared" si="148"/>
        <v>0.17552034814814815</v>
      </c>
      <c r="AU517" s="61">
        <f t="shared" si="146"/>
        <v>7.637516296296297E-2</v>
      </c>
      <c r="AV517" s="29">
        <f t="shared" ref="AV517:AW532" si="183">AQ517-AQ516</f>
        <v>375574</v>
      </c>
      <c r="AW517" s="45">
        <f t="shared" si="183"/>
        <v>318447</v>
      </c>
      <c r="AX517" s="29">
        <f t="shared" si="91"/>
        <v>694021</v>
      </c>
      <c r="AY517" s="29">
        <f t="shared" si="154"/>
        <v>435470.85714285716</v>
      </c>
      <c r="AZ517" s="29">
        <f t="shared" si="153"/>
        <v>403307.85714285716</v>
      </c>
      <c r="BA517" s="29">
        <f t="shared" si="93"/>
        <v>838778.71428571432</v>
      </c>
      <c r="BB517" s="45">
        <v>1598200</v>
      </c>
      <c r="BC517" s="45">
        <v>1458319</v>
      </c>
      <c r="BD517" s="61"/>
      <c r="BE517" s="61">
        <f t="shared" ref="BE517:BF532" si="184">BB517/1468764</f>
        <v>1.088125798290263</v>
      </c>
      <c r="BF517" s="61">
        <f t="shared" si="184"/>
        <v>0.9928885784237631</v>
      </c>
      <c r="BG517" s="45">
        <v>25935671</v>
      </c>
      <c r="BH517" s="45">
        <v>11640157</v>
      </c>
      <c r="BI517" s="61">
        <f t="shared" ref="BI517:BJ532" si="185">BG517/17327167</f>
        <v>1.4968212056823831</v>
      </c>
      <c r="BJ517" s="61">
        <f t="shared" si="185"/>
        <v>0.6717865072807343</v>
      </c>
      <c r="BK517" s="45">
        <v>4848613</v>
      </c>
      <c r="BL517" s="45">
        <v>3178242</v>
      </c>
      <c r="BM517" s="61">
        <f t="shared" ref="BM517:BN532" si="186">BK517/21553118</f>
        <v>0.2249610937962665</v>
      </c>
      <c r="BN517" s="61">
        <f t="shared" si="186"/>
        <v>0.1474608917373347</v>
      </c>
      <c r="BO517" s="29">
        <v>14050559</v>
      </c>
      <c r="BP517" s="29">
        <v>4337201</v>
      </c>
      <c r="BQ517" s="29">
        <v>957451</v>
      </c>
      <c r="BR517" s="29">
        <v>7375</v>
      </c>
      <c r="BS517" s="74">
        <f t="shared" si="169"/>
        <v>0</v>
      </c>
      <c r="BT517" s="27"/>
      <c r="BU517" s="27"/>
      <c r="BV517" s="30"/>
      <c r="BW517" s="30"/>
      <c r="BX517" s="27"/>
      <c r="BY517" s="27"/>
      <c r="BZ517" s="27"/>
      <c r="CA517" s="27"/>
      <c r="CB517" s="27"/>
      <c r="CC517" s="27"/>
      <c r="CD517" s="27"/>
      <c r="CH517" s="27"/>
      <c r="CI517" s="27"/>
      <c r="CJ517" s="27"/>
      <c r="CK517" s="27"/>
      <c r="CL517" s="27"/>
      <c r="CM517" s="27"/>
      <c r="CN517" s="27"/>
      <c r="CO517" s="27"/>
    </row>
    <row r="518" spans="1:93" ht="13">
      <c r="A518" s="18">
        <v>44409</v>
      </c>
      <c r="B518" s="19">
        <f t="shared" si="143"/>
        <v>30738</v>
      </c>
      <c r="C518" s="52"/>
      <c r="D518" s="52"/>
      <c r="E518" s="53">
        <v>3440396</v>
      </c>
      <c r="F518" s="21">
        <f t="shared" si="79"/>
        <v>535135</v>
      </c>
      <c r="G518" s="22">
        <f t="shared" si="178"/>
        <v>0.1555445942850765</v>
      </c>
      <c r="H518" s="19">
        <f t="shared" si="88"/>
        <v>39446</v>
      </c>
      <c r="I518" s="53">
        <v>2809538</v>
      </c>
      <c r="J518" s="22">
        <f t="shared" si="179"/>
        <v>0.8166321551356297</v>
      </c>
      <c r="K518" s="22">
        <f t="shared" si="74"/>
        <v>0.96705184146966483</v>
      </c>
      <c r="L518" s="19">
        <f t="shared" si="82"/>
        <v>1604</v>
      </c>
      <c r="M518" s="53">
        <v>95723</v>
      </c>
      <c r="N518" s="23">
        <f t="shared" ref="N518:N1045" ca="1" si="187">IF(A518&lt;NOW(), M518/E518,"")</f>
        <v>2.782325057929378E-2</v>
      </c>
      <c r="O518" s="22">
        <f t="shared" si="75"/>
        <v>3.2948158530335142E-2</v>
      </c>
      <c r="P518" s="45"/>
      <c r="Q518" s="45"/>
      <c r="R518" s="45">
        <v>280518</v>
      </c>
      <c r="S518" s="45">
        <v>26458878</v>
      </c>
      <c r="T518" s="45">
        <v>17975528</v>
      </c>
      <c r="U518" s="19">
        <f t="shared" si="87"/>
        <v>14535132</v>
      </c>
      <c r="V518" s="54"/>
      <c r="W518" s="54"/>
      <c r="X518" s="46">
        <f t="shared" si="174"/>
        <v>178679</v>
      </c>
      <c r="Y518" s="46">
        <f t="shared" si="144"/>
        <v>98369</v>
      </c>
      <c r="Z518" s="53">
        <v>80310</v>
      </c>
      <c r="AA518" s="46">
        <f t="shared" si="175"/>
        <v>112661</v>
      </c>
      <c r="AB518" s="46">
        <f t="shared" si="126"/>
        <v>48955</v>
      </c>
      <c r="AC518" s="53">
        <v>63706</v>
      </c>
      <c r="AD518" s="54"/>
      <c r="AE518" s="21">
        <f t="shared" si="76"/>
        <v>66576.029629629629</v>
      </c>
      <c r="AF518" s="24">
        <f t="shared" si="180"/>
        <v>7.690648983430977</v>
      </c>
      <c r="AG518" s="24">
        <f t="shared" si="181"/>
        <v>5.224842721593677</v>
      </c>
      <c r="AH518" s="24">
        <f t="shared" si="182"/>
        <v>3.6652026807209319</v>
      </c>
      <c r="AI518" s="23">
        <f t="shared" si="145"/>
        <v>0.19139332096392384</v>
      </c>
      <c r="AJ518" s="23">
        <f t="shared" si="103"/>
        <v>0.27283620773825901</v>
      </c>
      <c r="AK518" s="23">
        <f t="shared" si="77"/>
        <v>9.0149803880623797E-3</v>
      </c>
      <c r="AL518" s="32">
        <f t="shared" si="99"/>
        <v>0.25173920836033253</v>
      </c>
      <c r="AM518" s="43">
        <f t="shared" si="177"/>
        <v>234915.71428571429</v>
      </c>
      <c r="AN518" s="43">
        <f t="shared" si="176"/>
        <v>155427.85714285713</v>
      </c>
      <c r="AO518" s="44">
        <f t="shared" si="86"/>
        <v>1.5114131958327015</v>
      </c>
      <c r="AP518" s="27"/>
      <c r="AQ518" s="53">
        <v>47562344</v>
      </c>
      <c r="AR518" s="53">
        <v>20707102</v>
      </c>
      <c r="AS518" s="61"/>
      <c r="AT518" s="61">
        <f t="shared" si="148"/>
        <v>0.17615682962962964</v>
      </c>
      <c r="AU518" s="61">
        <f t="shared" si="146"/>
        <v>7.6692970370370372E-2</v>
      </c>
      <c r="AV518" s="29">
        <f t="shared" si="183"/>
        <v>171850</v>
      </c>
      <c r="AW518" s="45">
        <f t="shared" si="183"/>
        <v>85808</v>
      </c>
      <c r="AX518" s="29">
        <f t="shared" si="91"/>
        <v>257658</v>
      </c>
      <c r="AY518" s="29">
        <f t="shared" si="154"/>
        <v>430143.85714285716</v>
      </c>
      <c r="AZ518" s="29">
        <f t="shared" si="153"/>
        <v>396219.57142857142</v>
      </c>
      <c r="BA518" s="29">
        <f t="shared" si="93"/>
        <v>826363.42857142864</v>
      </c>
      <c r="BB518" s="45">
        <v>1598537</v>
      </c>
      <c r="BC518" s="45">
        <v>1458707</v>
      </c>
      <c r="BD518" s="61"/>
      <c r="BE518" s="61">
        <f t="shared" si="184"/>
        <v>1.0883552429117271</v>
      </c>
      <c r="BF518" s="61">
        <f t="shared" si="184"/>
        <v>0.99315274611850513</v>
      </c>
      <c r="BG518" s="45">
        <v>26026898</v>
      </c>
      <c r="BH518" s="45">
        <v>11695815</v>
      </c>
      <c r="BI518" s="61">
        <f t="shared" si="185"/>
        <v>1.5020861748490102</v>
      </c>
      <c r="BJ518" s="61">
        <f t="shared" si="185"/>
        <v>0.67499868847573297</v>
      </c>
      <c r="BK518" s="45">
        <v>4852390</v>
      </c>
      <c r="BL518" s="45">
        <v>3180403</v>
      </c>
      <c r="BM518" s="61">
        <f t="shared" si="186"/>
        <v>0.22513633526248963</v>
      </c>
      <c r="BN518" s="61">
        <f t="shared" si="186"/>
        <v>0.14756115565274594</v>
      </c>
      <c r="BO518" s="29">
        <v>14120067</v>
      </c>
      <c r="BP518" s="29">
        <v>4363048</v>
      </c>
      <c r="BQ518" s="29">
        <v>964452</v>
      </c>
      <c r="BR518" s="29">
        <v>9129</v>
      </c>
      <c r="BS518" s="74">
        <f t="shared" si="169"/>
        <v>0</v>
      </c>
      <c r="BT518" s="27"/>
      <c r="BU518" s="27"/>
      <c r="BV518" s="30"/>
      <c r="BW518" s="30"/>
      <c r="BX518" s="27"/>
      <c r="BY518" s="27"/>
      <c r="BZ518" s="27"/>
      <c r="CA518" s="27"/>
      <c r="CB518" s="27"/>
      <c r="CC518" s="27"/>
      <c r="CD518" s="27"/>
      <c r="CH518" s="27"/>
      <c r="CI518" s="27"/>
      <c r="CJ518" s="27"/>
      <c r="CK518" s="27"/>
      <c r="CL518" s="27"/>
      <c r="CM518" s="27"/>
      <c r="CN518" s="27"/>
      <c r="CO518" s="27"/>
    </row>
    <row r="519" spans="1:93" ht="13">
      <c r="A519" s="18">
        <v>44410</v>
      </c>
      <c r="B519" s="19">
        <f t="shared" si="143"/>
        <v>22404</v>
      </c>
      <c r="C519" s="52"/>
      <c r="D519" s="52"/>
      <c r="E519" s="53">
        <v>3462800</v>
      </c>
      <c r="F519" s="21">
        <f t="shared" si="79"/>
        <v>523164</v>
      </c>
      <c r="G519" s="22">
        <f t="shared" si="178"/>
        <v>0.1510812059604944</v>
      </c>
      <c r="H519" s="19">
        <f t="shared" si="88"/>
        <v>32807</v>
      </c>
      <c r="I519" s="53">
        <v>2842345</v>
      </c>
      <c r="J519" s="22">
        <f t="shared" si="179"/>
        <v>0.82082274459974591</v>
      </c>
      <c r="K519" s="22">
        <f t="shared" si="74"/>
        <v>0.96690372549526538</v>
      </c>
      <c r="L519" s="19">
        <f t="shared" si="82"/>
        <v>1568</v>
      </c>
      <c r="M519" s="53">
        <v>97291</v>
      </c>
      <c r="N519" s="23">
        <f t="shared" ca="1" si="187"/>
        <v>2.8096049439759734E-2</v>
      </c>
      <c r="O519" s="22">
        <f t="shared" si="75"/>
        <v>3.3096274504734603E-2</v>
      </c>
      <c r="P519" s="45"/>
      <c r="Q519" s="45"/>
      <c r="R519" s="45">
        <v>109374</v>
      </c>
      <c r="S519" s="45">
        <f>S518+151216</f>
        <v>26610094</v>
      </c>
      <c r="T519" s="45">
        <v>18082313</v>
      </c>
      <c r="U519" s="19">
        <f t="shared" si="87"/>
        <v>14619513</v>
      </c>
      <c r="V519" s="54"/>
      <c r="W519" s="54"/>
      <c r="X519" s="46">
        <f t="shared" si="174"/>
        <v>151216</v>
      </c>
      <c r="Y519" s="46">
        <f t="shared" si="144"/>
        <v>70655</v>
      </c>
      <c r="Z519" s="53">
        <v>80561</v>
      </c>
      <c r="AA519" s="46">
        <f t="shared" si="175"/>
        <v>106785</v>
      </c>
      <c r="AB519" s="46">
        <f t="shared" si="126"/>
        <v>44797</v>
      </c>
      <c r="AC519" s="53">
        <v>61988</v>
      </c>
      <c r="AD519" s="54"/>
      <c r="AE519" s="21">
        <f t="shared" si="76"/>
        <v>66971.529629629629</v>
      </c>
      <c r="AF519" s="24">
        <f t="shared" si="180"/>
        <v>7.6845598937276192</v>
      </c>
      <c r="AG519" s="24">
        <f t="shared" si="181"/>
        <v>5.2218762273304842</v>
      </c>
      <c r="AH519" s="24">
        <f t="shared" si="182"/>
        <v>4.7663363685056241</v>
      </c>
      <c r="AI519" s="23">
        <f t="shared" si="145"/>
        <v>0.19150204954421485</v>
      </c>
      <c r="AJ519" s="23">
        <f t="shared" si="103"/>
        <v>0.2098047478578452</v>
      </c>
      <c r="AK519" s="23">
        <f t="shared" si="77"/>
        <v>6.5120410557389322E-3</v>
      </c>
      <c r="AL519" s="32">
        <f t="shared" si="99"/>
        <v>0.24970983145073097</v>
      </c>
      <c r="AM519" s="43">
        <f t="shared" si="177"/>
        <v>233576.71428571429</v>
      </c>
      <c r="AN519" s="43">
        <f t="shared" si="176"/>
        <v>153359.14285714287</v>
      </c>
      <c r="AO519" s="44">
        <f t="shared" si="86"/>
        <v>1.5230700298272775</v>
      </c>
      <c r="AP519" s="27"/>
      <c r="AQ519" s="53">
        <v>47847179</v>
      </c>
      <c r="AR519" s="53">
        <v>21071096</v>
      </c>
      <c r="AS519" s="61"/>
      <c r="AT519" s="61">
        <f t="shared" si="148"/>
        <v>0.17721177407407407</v>
      </c>
      <c r="AU519" s="61">
        <f t="shared" si="146"/>
        <v>7.8041096296296297E-2</v>
      </c>
      <c r="AV519" s="29">
        <f t="shared" si="183"/>
        <v>284835</v>
      </c>
      <c r="AW519" s="45">
        <f t="shared" si="183"/>
        <v>363994</v>
      </c>
      <c r="AX519" s="29">
        <f t="shared" si="91"/>
        <v>648829</v>
      </c>
      <c r="AY519" s="29">
        <f t="shared" si="154"/>
        <v>404932.85714285716</v>
      </c>
      <c r="AZ519" s="29">
        <f t="shared" si="153"/>
        <v>386285.42857142858</v>
      </c>
      <c r="BA519" s="29">
        <f t="shared" si="93"/>
        <v>791218.28571428568</v>
      </c>
      <c r="BB519" s="45">
        <v>1599240</v>
      </c>
      <c r="BC519" s="45">
        <v>1460489</v>
      </c>
      <c r="BD519" s="61"/>
      <c r="BE519" s="61">
        <f t="shared" si="184"/>
        <v>1.0888338766473034</v>
      </c>
      <c r="BF519" s="61">
        <f t="shared" si="184"/>
        <v>0.99436601114951073</v>
      </c>
      <c r="BG519" s="45">
        <v>26200688</v>
      </c>
      <c r="BH519" s="45">
        <v>11935647</v>
      </c>
      <c r="BI519" s="61">
        <f t="shared" si="185"/>
        <v>1.5121160891448671</v>
      </c>
      <c r="BJ519" s="61">
        <f t="shared" si="185"/>
        <v>0.68884007408712578</v>
      </c>
      <c r="BK519" s="45">
        <v>4861985</v>
      </c>
      <c r="BL519" s="45">
        <v>3199592</v>
      </c>
      <c r="BM519" s="61">
        <f t="shared" si="186"/>
        <v>0.22558151447043531</v>
      </c>
      <c r="BN519" s="61">
        <f t="shared" si="186"/>
        <v>0.14845146767163805</v>
      </c>
      <c r="BO519" s="29">
        <v>14209830</v>
      </c>
      <c r="BP519" s="29">
        <v>4461848</v>
      </c>
      <c r="BQ519" s="29">
        <v>975256</v>
      </c>
      <c r="BR519" s="29">
        <v>13520</v>
      </c>
      <c r="BS519" s="74">
        <f t="shared" si="169"/>
        <v>180</v>
      </c>
      <c r="BT519" s="27"/>
      <c r="BU519" s="27"/>
      <c r="BV519" s="30"/>
      <c r="BW519" s="30"/>
      <c r="BX519" s="27"/>
      <c r="BY519" s="27"/>
      <c r="BZ519" s="27"/>
      <c r="CA519" s="27"/>
      <c r="CB519" s="27"/>
      <c r="CC519" s="27"/>
      <c r="CD519" s="27"/>
      <c r="CH519" s="27"/>
      <c r="CI519" s="27"/>
      <c r="CJ519" s="27"/>
      <c r="CK519" s="27"/>
      <c r="CL519" s="27"/>
      <c r="CM519" s="27"/>
      <c r="CN519" s="27"/>
      <c r="CO519" s="27"/>
    </row>
    <row r="520" spans="1:93" ht="13">
      <c r="A520" s="18">
        <v>44411</v>
      </c>
      <c r="B520" s="19">
        <f t="shared" si="143"/>
        <v>33900</v>
      </c>
      <c r="C520" s="52"/>
      <c r="D520" s="52"/>
      <c r="E520" s="53">
        <v>3496700</v>
      </c>
      <c r="F520" s="21">
        <f t="shared" si="79"/>
        <v>524142</v>
      </c>
      <c r="G520" s="22">
        <f t="shared" si="178"/>
        <v>0.14989618783424372</v>
      </c>
      <c r="H520" s="19">
        <f t="shared" si="88"/>
        <v>31324</v>
      </c>
      <c r="I520" s="53">
        <v>2873669</v>
      </c>
      <c r="J520" s="22">
        <f t="shared" si="179"/>
        <v>0.82182314753910835</v>
      </c>
      <c r="K520" s="22">
        <f t="shared" si="74"/>
        <v>0.9667326928524187</v>
      </c>
      <c r="L520" s="19">
        <f t="shared" si="82"/>
        <v>1598</v>
      </c>
      <c r="M520" s="53">
        <v>98889</v>
      </c>
      <c r="N520" s="23">
        <f t="shared" ca="1" si="187"/>
        <v>2.8280664626647984E-2</v>
      </c>
      <c r="O520" s="22">
        <f t="shared" si="75"/>
        <v>3.3267307147581311E-2</v>
      </c>
      <c r="P520" s="45"/>
      <c r="Q520" s="45"/>
      <c r="R520" s="45">
        <v>130628</v>
      </c>
      <c r="S520" s="45">
        <v>26858020</v>
      </c>
      <c r="T520" s="45">
        <v>18234025</v>
      </c>
      <c r="U520" s="19">
        <f t="shared" si="87"/>
        <v>14737325</v>
      </c>
      <c r="V520" s="54"/>
      <c r="W520" s="54"/>
      <c r="X520" s="46">
        <f t="shared" si="174"/>
        <v>247926</v>
      </c>
      <c r="Y520" s="46">
        <f t="shared" si="144"/>
        <v>125337</v>
      </c>
      <c r="Z520" s="53">
        <v>122589</v>
      </c>
      <c r="AA520" s="46">
        <f t="shared" si="175"/>
        <v>151712</v>
      </c>
      <c r="AB520" s="46">
        <f t="shared" si="126"/>
        <v>57582</v>
      </c>
      <c r="AC520" s="53">
        <v>94130</v>
      </c>
      <c r="AD520" s="54"/>
      <c r="AE520" s="21">
        <f t="shared" si="76"/>
        <v>67533.425925925927</v>
      </c>
      <c r="AF520" s="24">
        <f t="shared" si="180"/>
        <v>7.680962049932794</v>
      </c>
      <c r="AG520" s="24">
        <f t="shared" si="181"/>
        <v>5.2146380873394911</v>
      </c>
      <c r="AH520" s="24">
        <f t="shared" si="182"/>
        <v>4.4752802359882002</v>
      </c>
      <c r="AI520" s="23">
        <f t="shared" si="145"/>
        <v>0.19176786255365999</v>
      </c>
      <c r="AJ520" s="23">
        <f t="shared" si="103"/>
        <v>0.22344969415735078</v>
      </c>
      <c r="AK520" s="23">
        <f t="shared" si="77"/>
        <v>9.7897655076816456E-3</v>
      </c>
      <c r="AL520" s="32">
        <f t="shared" si="99"/>
        <v>0.24570153412744589</v>
      </c>
      <c r="AM520" s="43">
        <f t="shared" si="177"/>
        <v>230361.28571428571</v>
      </c>
      <c r="AN520" s="43">
        <f t="shared" si="176"/>
        <v>149289.14285714287</v>
      </c>
      <c r="AO520" s="44">
        <f t="shared" si="86"/>
        <v>1.5430545135805491</v>
      </c>
      <c r="AP520" s="27"/>
      <c r="AQ520" s="53">
        <v>48148817</v>
      </c>
      <c r="AR520" s="53">
        <v>21496995</v>
      </c>
      <c r="AS520" s="61"/>
      <c r="AT520" s="61">
        <f t="shared" si="148"/>
        <v>0.17832895185185185</v>
      </c>
      <c r="AU520" s="61">
        <f t="shared" si="146"/>
        <v>7.9618499999999995E-2</v>
      </c>
      <c r="AV520" s="29">
        <f t="shared" si="183"/>
        <v>301638</v>
      </c>
      <c r="AW520" s="45">
        <f t="shared" si="183"/>
        <v>425899</v>
      </c>
      <c r="AX520" s="29">
        <f t="shared" si="91"/>
        <v>727537</v>
      </c>
      <c r="AY520" s="29">
        <f t="shared" si="154"/>
        <v>373519.14285714284</v>
      </c>
      <c r="AZ520" s="29">
        <f t="shared" si="153"/>
        <v>377106.28571428574</v>
      </c>
      <c r="BA520" s="29">
        <f t="shared" si="93"/>
        <v>750625.42857142864</v>
      </c>
      <c r="BB520" s="45">
        <v>1600274</v>
      </c>
      <c r="BC520" s="45">
        <v>1462171</v>
      </c>
      <c r="BD520" s="61"/>
      <c r="BE520" s="61">
        <f t="shared" si="184"/>
        <v>1.0895378699368994</v>
      </c>
      <c r="BF520" s="61">
        <f t="shared" si="184"/>
        <v>0.99551119172310865</v>
      </c>
      <c r="BG520" s="45">
        <v>26381701</v>
      </c>
      <c r="BH520" s="45">
        <v>12199820</v>
      </c>
      <c r="BI520" s="61">
        <f t="shared" si="185"/>
        <v>1.5225628632770725</v>
      </c>
      <c r="BJ520" s="61">
        <f t="shared" si="185"/>
        <v>0.70408624791346441</v>
      </c>
      <c r="BK520" s="45">
        <v>4871507</v>
      </c>
      <c r="BL520" s="45">
        <v>3218316</v>
      </c>
      <c r="BM520" s="61">
        <f t="shared" si="186"/>
        <v>0.22602330669743467</v>
      </c>
      <c r="BN520" s="61">
        <f t="shared" si="186"/>
        <v>0.14932020508587204</v>
      </c>
      <c r="BO520" s="29">
        <v>14299135</v>
      </c>
      <c r="BP520" s="29">
        <v>4594135</v>
      </c>
      <c r="BQ520" s="29">
        <v>996200</v>
      </c>
      <c r="BR520" s="29">
        <v>22553</v>
      </c>
      <c r="BS520" s="74">
        <f t="shared" si="169"/>
        <v>0</v>
      </c>
      <c r="BT520" s="27"/>
      <c r="BU520" s="27"/>
      <c r="BV520" s="30"/>
      <c r="BW520" s="30"/>
      <c r="BX520" s="27"/>
      <c r="BY520" s="27"/>
      <c r="BZ520" s="27"/>
      <c r="CA520" s="27"/>
      <c r="CB520" s="27"/>
      <c r="CC520" s="27"/>
      <c r="CD520" s="27"/>
      <c r="CH520" s="27"/>
      <c r="CI520" s="27"/>
      <c r="CJ520" s="27"/>
      <c r="CK520" s="27"/>
      <c r="CL520" s="27"/>
      <c r="CM520" s="27"/>
      <c r="CN520" s="27"/>
      <c r="CO520" s="27"/>
    </row>
    <row r="521" spans="1:93" ht="13">
      <c r="A521" s="18">
        <v>44412</v>
      </c>
      <c r="B521" s="19">
        <f t="shared" si="143"/>
        <v>35867</v>
      </c>
      <c r="C521" s="52"/>
      <c r="D521" s="52"/>
      <c r="E521" s="53">
        <v>3532567</v>
      </c>
      <c r="F521" s="21">
        <f t="shared" si="79"/>
        <v>524011</v>
      </c>
      <c r="G521" s="22">
        <f t="shared" si="178"/>
        <v>0.14833717237351762</v>
      </c>
      <c r="H521" s="19">
        <f t="shared" si="88"/>
        <v>34251</v>
      </c>
      <c r="I521" s="53">
        <v>2907920</v>
      </c>
      <c r="J521" s="22">
        <f t="shared" si="179"/>
        <v>0.82317476214888496</v>
      </c>
      <c r="K521" s="22">
        <f t="shared" ref="K521:K1045" si="188">I521/(I521+M521)</f>
        <v>0.96655006587878034</v>
      </c>
      <c r="L521" s="19">
        <f t="shared" si="82"/>
        <v>1747</v>
      </c>
      <c r="M521" s="53">
        <v>100636</v>
      </c>
      <c r="N521" s="23">
        <f t="shared" ca="1" si="187"/>
        <v>2.8488065477597451E-2</v>
      </c>
      <c r="O521" s="22">
        <f t="shared" ref="O521:O1045" si="189">M521/(M521+I521)</f>
        <v>3.3449934121219618E-2</v>
      </c>
      <c r="P521" s="45"/>
      <c r="Q521" s="45"/>
      <c r="R521" s="45">
        <v>146820</v>
      </c>
      <c r="S521" s="45">
        <v>27100348</v>
      </c>
      <c r="T521" s="45">
        <v>18382837</v>
      </c>
      <c r="U521" s="19">
        <f t="shared" si="87"/>
        <v>14850270</v>
      </c>
      <c r="V521" s="54"/>
      <c r="W521" s="54"/>
      <c r="X521" s="46">
        <f t="shared" si="174"/>
        <v>242328</v>
      </c>
      <c r="Y521" s="46">
        <f t="shared" si="144"/>
        <v>128549</v>
      </c>
      <c r="Z521" s="53">
        <v>113779</v>
      </c>
      <c r="AA521" s="46">
        <f t="shared" si="175"/>
        <v>148812</v>
      </c>
      <c r="AB521" s="46">
        <f t="shared" si="126"/>
        <v>61041</v>
      </c>
      <c r="AC521" s="53">
        <v>87771</v>
      </c>
      <c r="AD521" s="54"/>
      <c r="AE521" s="21">
        <f t="shared" si="76"/>
        <v>68084.58148148148</v>
      </c>
      <c r="AF521" s="24">
        <f t="shared" si="180"/>
        <v>7.6715736743280454</v>
      </c>
      <c r="AG521" s="24">
        <f t="shared" si="181"/>
        <v>5.2038183564529703</v>
      </c>
      <c r="AH521" s="24">
        <f t="shared" si="182"/>
        <v>4.1489948978169346</v>
      </c>
      <c r="AI521" s="23">
        <f t="shared" si="145"/>
        <v>0.19216658451576327</v>
      </c>
      <c r="AJ521" s="23">
        <f t="shared" si="103"/>
        <v>0.24102222939010295</v>
      </c>
      <c r="AK521" s="23">
        <f t="shared" si="77"/>
        <v>1.0257385534932937E-2</v>
      </c>
      <c r="AL521" s="32">
        <f t="shared" si="99"/>
        <v>0.24273909314879716</v>
      </c>
      <c r="AM521" s="43">
        <f t="shared" si="177"/>
        <v>225292.57142857142</v>
      </c>
      <c r="AN521" s="43">
        <f t="shared" si="176"/>
        <v>144093.57142857142</v>
      </c>
      <c r="AO521" s="44">
        <f t="shared" si="86"/>
        <v>1.5635157710019778</v>
      </c>
      <c r="AP521" s="27"/>
      <c r="AQ521" s="53">
        <v>48494768</v>
      </c>
      <c r="AR521" s="53">
        <v>21976626</v>
      </c>
      <c r="AS521" s="61"/>
      <c r="AT521" s="61">
        <f t="shared" si="148"/>
        <v>0.17961025185185187</v>
      </c>
      <c r="AU521" s="61">
        <f t="shared" si="146"/>
        <v>8.1394911111111107E-2</v>
      </c>
      <c r="AV521" s="29">
        <f t="shared" si="183"/>
        <v>345951</v>
      </c>
      <c r="AW521" s="45">
        <f t="shared" si="183"/>
        <v>479631</v>
      </c>
      <c r="AX521" s="29">
        <f t="shared" si="91"/>
        <v>825582</v>
      </c>
      <c r="AY521" s="29">
        <f t="shared" si="154"/>
        <v>348823.42857142858</v>
      </c>
      <c r="AZ521" s="29">
        <f t="shared" si="153"/>
        <v>374613.85714285716</v>
      </c>
      <c r="BA521" s="29">
        <f t="shared" si="93"/>
        <v>723437.28571428568</v>
      </c>
      <c r="BB521" s="45">
        <v>1601161</v>
      </c>
      <c r="BC521" s="45">
        <v>1464056</v>
      </c>
      <c r="BD521" s="61"/>
      <c r="BE521" s="61">
        <f t="shared" si="184"/>
        <v>1.0901417790741059</v>
      </c>
      <c r="BF521" s="61">
        <f t="shared" si="184"/>
        <v>0.99679458374524432</v>
      </c>
      <c r="BG521" s="45">
        <v>25155748</v>
      </c>
      <c r="BH521" s="45">
        <v>12412861</v>
      </c>
      <c r="BI521" s="61">
        <f t="shared" si="185"/>
        <v>1.4518096351238492</v>
      </c>
      <c r="BJ521" s="61">
        <f t="shared" si="185"/>
        <v>0.71638144885427602</v>
      </c>
      <c r="BK521" s="45">
        <v>4882081</v>
      </c>
      <c r="BL521" s="45">
        <v>3236940</v>
      </c>
      <c r="BM521" s="61">
        <f t="shared" si="186"/>
        <v>0.2265139085676606</v>
      </c>
      <c r="BN521" s="61">
        <f t="shared" si="186"/>
        <v>0.15018430280017953</v>
      </c>
      <c r="BO521" s="29">
        <v>14525169</v>
      </c>
      <c r="BP521" s="29">
        <v>4733074</v>
      </c>
      <c r="BQ521" s="29">
        <v>2330609</v>
      </c>
      <c r="BR521" s="29">
        <v>129695</v>
      </c>
      <c r="BS521" s="74">
        <f t="shared" si="169"/>
        <v>0</v>
      </c>
      <c r="BT521" s="27"/>
      <c r="BU521" s="27"/>
      <c r="BV521" s="30"/>
      <c r="BW521" s="30"/>
      <c r="BX521" s="27"/>
      <c r="BY521" s="27"/>
      <c r="BZ521" s="27"/>
      <c r="CA521" s="27"/>
      <c r="CB521" s="27"/>
      <c r="CC521" s="27"/>
      <c r="CD521" s="27"/>
      <c r="CH521" s="27"/>
      <c r="CI521" s="27"/>
      <c r="CJ521" s="27"/>
      <c r="CK521" s="27"/>
      <c r="CL521" s="27"/>
      <c r="CM521" s="27"/>
      <c r="CN521" s="27"/>
      <c r="CO521" s="27"/>
    </row>
    <row r="522" spans="1:93" ht="13">
      <c r="A522" s="18">
        <v>44413</v>
      </c>
      <c r="B522" s="19">
        <f t="shared" si="143"/>
        <v>35764</v>
      </c>
      <c r="C522" s="52"/>
      <c r="D522" s="52"/>
      <c r="E522" s="53">
        <v>3568331</v>
      </c>
      <c r="F522" s="21">
        <f t="shared" si="79"/>
        <v>518310</v>
      </c>
      <c r="G522" s="22">
        <f t="shared" si="178"/>
        <v>0.14525278064170616</v>
      </c>
      <c r="H522" s="19">
        <f t="shared" si="88"/>
        <v>39726</v>
      </c>
      <c r="I522" s="53">
        <v>2947646</v>
      </c>
      <c r="J522" s="22">
        <f t="shared" si="179"/>
        <v>0.8260573360487018</v>
      </c>
      <c r="K522" s="22">
        <f t="shared" si="188"/>
        <v>0.96643465733514622</v>
      </c>
      <c r="L522" s="19">
        <f t="shared" si="82"/>
        <v>1739</v>
      </c>
      <c r="M522" s="53">
        <v>102375</v>
      </c>
      <c r="N522" s="23">
        <f t="shared" ca="1" si="187"/>
        <v>2.8689883309592077E-2</v>
      </c>
      <c r="O522" s="22">
        <f t="shared" si="189"/>
        <v>3.3565342664853781E-2</v>
      </c>
      <c r="P522" s="45"/>
      <c r="Q522" s="45"/>
      <c r="R522" s="45">
        <v>172063</v>
      </c>
      <c r="S522" s="45">
        <v>27348904</v>
      </c>
      <c r="T522" s="45">
        <v>18536754</v>
      </c>
      <c r="U522" s="19">
        <f t="shared" si="87"/>
        <v>14968423</v>
      </c>
      <c r="V522" s="54"/>
      <c r="W522" s="54"/>
      <c r="X522" s="46">
        <f t="shared" si="174"/>
        <v>248556</v>
      </c>
      <c r="Y522" s="46">
        <f t="shared" si="144"/>
        <v>128831</v>
      </c>
      <c r="Z522" s="53">
        <v>119725</v>
      </c>
      <c r="AA522" s="46">
        <f t="shared" si="175"/>
        <v>153917</v>
      </c>
      <c r="AB522" s="46">
        <f t="shared" si="126"/>
        <v>60683</v>
      </c>
      <c r="AC522" s="53">
        <v>93234</v>
      </c>
      <c r="AD522" s="54"/>
      <c r="AE522" s="21">
        <f t="shared" ref="AE522:AE1045" si="190">T522/270</f>
        <v>68654.64444444445</v>
      </c>
      <c r="AF522" s="24">
        <f t="shared" si="180"/>
        <v>7.6643405558509006</v>
      </c>
      <c r="AG522" s="24">
        <f t="shared" si="181"/>
        <v>5.1947966710487341</v>
      </c>
      <c r="AH522" s="24">
        <f t="shared" si="182"/>
        <v>4.3036852701040154</v>
      </c>
      <c r="AI522" s="23">
        <f t="shared" si="145"/>
        <v>0.19250031585896862</v>
      </c>
      <c r="AJ522" s="23">
        <f t="shared" si="103"/>
        <v>0.23235899868110735</v>
      </c>
      <c r="AK522" s="23">
        <f t="shared" ref="AK522:AK1045" si="191">B522/E521</f>
        <v>1.0124082572248453E-2</v>
      </c>
      <c r="AL522" s="32">
        <f t="shared" si="99"/>
        <v>0.23973620676407431</v>
      </c>
      <c r="AM522" s="43">
        <f t="shared" si="177"/>
        <v>223235.71428571429</v>
      </c>
      <c r="AN522" s="43">
        <f t="shared" si="176"/>
        <v>141301.14285714287</v>
      </c>
      <c r="AO522" s="44">
        <f t="shared" si="86"/>
        <v>1.5798578112804667</v>
      </c>
      <c r="AP522" s="27"/>
      <c r="AQ522" s="53">
        <v>48856419</v>
      </c>
      <c r="AR522" s="53">
        <v>22283984</v>
      </c>
      <c r="AS522" s="61"/>
      <c r="AT522" s="61">
        <f t="shared" si="148"/>
        <v>0.18094969999999999</v>
      </c>
      <c r="AU522" s="61">
        <f t="shared" si="146"/>
        <v>8.253327407407407E-2</v>
      </c>
      <c r="AV522" s="29">
        <f t="shared" si="183"/>
        <v>361651</v>
      </c>
      <c r="AW522" s="45">
        <f t="shared" si="183"/>
        <v>307358</v>
      </c>
      <c r="AX522" s="29">
        <f t="shared" si="91"/>
        <v>669009</v>
      </c>
      <c r="AY522" s="29">
        <f t="shared" si="154"/>
        <v>327007</v>
      </c>
      <c r="AZ522" s="29">
        <f t="shared" si="153"/>
        <v>345244.71428571426</v>
      </c>
      <c r="BA522" s="29">
        <f t="shared" si="93"/>
        <v>672251.71428571432</v>
      </c>
      <c r="BB522" s="45">
        <v>1602289</v>
      </c>
      <c r="BC522" s="45">
        <v>1465859</v>
      </c>
      <c r="BD522" s="61"/>
      <c r="BE522" s="61">
        <f t="shared" si="184"/>
        <v>1.0909097717536649</v>
      </c>
      <c r="BF522" s="61">
        <f t="shared" si="184"/>
        <v>0.99802214651230559</v>
      </c>
      <c r="BG522" s="45">
        <v>25277912</v>
      </c>
      <c r="BH522" s="45">
        <v>12582329</v>
      </c>
      <c r="BI522" s="61">
        <f t="shared" si="185"/>
        <v>1.4588600663916957</v>
      </c>
      <c r="BJ522" s="61">
        <f t="shared" si="185"/>
        <v>0.72616192825982462</v>
      </c>
      <c r="BK522" s="45">
        <v>4890614</v>
      </c>
      <c r="BL522" s="45">
        <v>3247861</v>
      </c>
      <c r="BM522" s="61">
        <f t="shared" si="186"/>
        <v>0.22690981416238709</v>
      </c>
      <c r="BN522" s="61">
        <f t="shared" si="186"/>
        <v>0.15069100442915034</v>
      </c>
      <c r="BO522" s="29">
        <v>14732697</v>
      </c>
      <c r="BP522" s="29">
        <v>4826576</v>
      </c>
      <c r="BQ522" s="29">
        <v>2352907</v>
      </c>
      <c r="BR522" s="29">
        <v>161359</v>
      </c>
      <c r="BS522" s="74">
        <f t="shared" si="169"/>
        <v>0</v>
      </c>
      <c r="BT522" s="27"/>
      <c r="BU522" s="27"/>
      <c r="BV522" s="30"/>
      <c r="BW522" s="30"/>
      <c r="BX522" s="27"/>
      <c r="BY522" s="27"/>
      <c r="BZ522" s="27"/>
      <c r="CA522" s="27"/>
      <c r="CB522" s="27"/>
      <c r="CC522" s="27"/>
      <c r="CD522" s="27"/>
      <c r="CH522" s="27"/>
      <c r="CI522" s="27"/>
      <c r="CJ522" s="27"/>
      <c r="CK522" s="27"/>
      <c r="CL522" s="27"/>
      <c r="CM522" s="27"/>
      <c r="CN522" s="27"/>
      <c r="CO522" s="27"/>
    </row>
    <row r="523" spans="1:93" ht="13">
      <c r="A523" s="18">
        <v>44414</v>
      </c>
      <c r="B523" s="19">
        <f t="shared" si="143"/>
        <v>39532</v>
      </c>
      <c r="C523" s="52"/>
      <c r="D523" s="52"/>
      <c r="E523" s="53">
        <v>3607863</v>
      </c>
      <c r="F523" s="21">
        <f t="shared" si="79"/>
        <v>507375</v>
      </c>
      <c r="G523" s="22">
        <f t="shared" si="178"/>
        <v>0.14063033989927001</v>
      </c>
      <c r="H523" s="19">
        <f t="shared" si="88"/>
        <v>48832</v>
      </c>
      <c r="I523" s="53">
        <v>2996478</v>
      </c>
      <c r="J523" s="22">
        <f t="shared" si="179"/>
        <v>0.83054096011960543</v>
      </c>
      <c r="K523" s="22">
        <f t="shared" si="188"/>
        <v>0.96645366793872445</v>
      </c>
      <c r="L523" s="19">
        <f t="shared" si="82"/>
        <v>1635</v>
      </c>
      <c r="M523" s="53">
        <f>104256-246</f>
        <v>104010</v>
      </c>
      <c r="N523" s="23">
        <f t="shared" ca="1" si="187"/>
        <v>2.8828699981124559E-2</v>
      </c>
      <c r="O523" s="22">
        <f t="shared" si="189"/>
        <v>3.3546332061275518E-2</v>
      </c>
      <c r="P523" s="45"/>
      <c r="Q523" s="45"/>
      <c r="R523" s="45">
        <v>196829</v>
      </c>
      <c r="S523" s="45">
        <v>27586460</v>
      </c>
      <c r="T523" s="45">
        <v>18685734</v>
      </c>
      <c r="U523" s="19">
        <f t="shared" si="87"/>
        <v>15077871</v>
      </c>
      <c r="V523" s="54"/>
      <c r="W523" s="54"/>
      <c r="X523" s="46">
        <f t="shared" si="174"/>
        <v>237556</v>
      </c>
      <c r="Y523" s="46">
        <f t="shared" si="144"/>
        <v>123222</v>
      </c>
      <c r="Z523" s="53">
        <v>114334</v>
      </c>
      <c r="AA523" s="46">
        <f t="shared" si="175"/>
        <v>148980</v>
      </c>
      <c r="AB523" s="46">
        <f t="shared" si="126"/>
        <v>60113</v>
      </c>
      <c r="AC523" s="53">
        <v>88867</v>
      </c>
      <c r="AD523" s="54"/>
      <c r="AE523" s="21">
        <f t="shared" si="190"/>
        <v>69206.422222222216</v>
      </c>
      <c r="AF523" s="24">
        <f t="shared" si="180"/>
        <v>7.6462049695345975</v>
      </c>
      <c r="AG523" s="24">
        <f t="shared" si="181"/>
        <v>5.1791694972896698</v>
      </c>
      <c r="AH523" s="24">
        <f t="shared" si="182"/>
        <v>3.7685925326317919</v>
      </c>
      <c r="AI523" s="23">
        <f t="shared" si="145"/>
        <v>0.19308114950153951</v>
      </c>
      <c r="AJ523" s="23">
        <f t="shared" si="103"/>
        <v>0.26535105383272922</v>
      </c>
      <c r="AK523" s="23">
        <f t="shared" si="191"/>
        <v>1.1078568664173812E-2</v>
      </c>
      <c r="AL523" s="32">
        <f t="shared" si="99"/>
        <v>0.2420015024319461</v>
      </c>
      <c r="AM523" s="43">
        <f t="shared" si="177"/>
        <v>221146</v>
      </c>
      <c r="AN523" s="43">
        <f t="shared" si="176"/>
        <v>139012.71428571429</v>
      </c>
      <c r="AO523" s="44">
        <f t="shared" si="86"/>
        <v>1.5908329042872749</v>
      </c>
      <c r="AP523" s="27"/>
      <c r="AQ523" s="53">
        <v>49542688</v>
      </c>
      <c r="AR523" s="53">
        <v>23082021</v>
      </c>
      <c r="AS523" s="61"/>
      <c r="AT523" s="61">
        <f t="shared" si="148"/>
        <v>0.18349143703703705</v>
      </c>
      <c r="AU523" s="61">
        <f t="shared" si="146"/>
        <v>8.5488966666666666E-2</v>
      </c>
      <c r="AV523" s="29">
        <f t="shared" si="183"/>
        <v>686269</v>
      </c>
      <c r="AW523" s="45">
        <f t="shared" si="183"/>
        <v>798037</v>
      </c>
      <c r="AX523" s="29">
        <f t="shared" si="91"/>
        <v>1484306</v>
      </c>
      <c r="AY523" s="29">
        <f t="shared" si="154"/>
        <v>361109.71428571426</v>
      </c>
      <c r="AZ523" s="29">
        <f t="shared" si="153"/>
        <v>397024.85714285716</v>
      </c>
      <c r="BA523" s="29">
        <f t="shared" si="93"/>
        <v>758134.57142857136</v>
      </c>
      <c r="BB523" s="45">
        <v>1604269</v>
      </c>
      <c r="BC523" s="45">
        <v>1469818</v>
      </c>
      <c r="BD523" s="61"/>
      <c r="BE523" s="61">
        <f t="shared" si="184"/>
        <v>1.0922578440103379</v>
      </c>
      <c r="BF523" s="61">
        <f t="shared" si="184"/>
        <v>1.0007176101810775</v>
      </c>
      <c r="BG523" s="45">
        <v>25645135</v>
      </c>
      <c r="BH523" s="45">
        <v>13087390</v>
      </c>
      <c r="BI523" s="61">
        <f t="shared" si="185"/>
        <v>1.4800535482805701</v>
      </c>
      <c r="BJ523" s="61">
        <f t="shared" si="185"/>
        <v>0.75531043245557683</v>
      </c>
      <c r="BK523" s="45">
        <v>4909924</v>
      </c>
      <c r="BL523" s="45">
        <v>3283269</v>
      </c>
      <c r="BM523" s="61">
        <f t="shared" si="186"/>
        <v>0.22780574021819025</v>
      </c>
      <c r="BN523" s="61">
        <f t="shared" si="186"/>
        <v>0.15233382937911813</v>
      </c>
      <c r="BO523" s="29">
        <v>15012773</v>
      </c>
      <c r="BP523" s="29">
        <v>4987362</v>
      </c>
      <c r="BQ523" s="29">
        <v>2370587</v>
      </c>
      <c r="BR523" s="29">
        <v>254182</v>
      </c>
      <c r="BS523" s="74">
        <f t="shared" si="169"/>
        <v>0</v>
      </c>
      <c r="BT523" s="27"/>
      <c r="BU523" s="27"/>
      <c r="BV523" s="30"/>
      <c r="BW523" s="30"/>
      <c r="BX523" s="27"/>
      <c r="BY523" s="27"/>
      <c r="BZ523" s="27"/>
      <c r="CA523" s="27"/>
      <c r="CB523" s="27"/>
      <c r="CC523" s="27"/>
      <c r="CD523" s="27"/>
      <c r="CH523" s="27"/>
      <c r="CI523" s="27"/>
      <c r="CJ523" s="27"/>
      <c r="CK523" s="27"/>
      <c r="CL523" s="27"/>
      <c r="CM523" s="27"/>
      <c r="CN523" s="27"/>
      <c r="CO523" s="27"/>
    </row>
    <row r="524" spans="1:93" ht="13">
      <c r="A524" s="18">
        <v>44415</v>
      </c>
      <c r="B524" s="19">
        <f t="shared" si="143"/>
        <v>31753</v>
      </c>
      <c r="C524" s="52"/>
      <c r="D524" s="52"/>
      <c r="E524" s="53">
        <v>3639616</v>
      </c>
      <c r="F524" s="21">
        <f t="shared" ref="F524:F1045" si="192">E524-(I524+M524)</f>
        <v>497824</v>
      </c>
      <c r="G524" s="22">
        <f t="shared" si="178"/>
        <v>0.13677926462571877</v>
      </c>
      <c r="H524" s="19">
        <f t="shared" si="88"/>
        <v>39716</v>
      </c>
      <c r="I524" s="53">
        <v>3036194</v>
      </c>
      <c r="J524" s="22">
        <f t="shared" si="179"/>
        <v>0.83420723504897221</v>
      </c>
      <c r="K524" s="22">
        <f t="shared" si="188"/>
        <v>0.96638924537334103</v>
      </c>
      <c r="L524" s="19">
        <f t="shared" si="82"/>
        <v>1588</v>
      </c>
      <c r="M524" s="53">
        <v>105598</v>
      </c>
      <c r="N524" s="23">
        <f t="shared" ca="1" si="187"/>
        <v>2.9013500325309045E-2</v>
      </c>
      <c r="O524" s="22">
        <f t="shared" si="189"/>
        <v>3.3610754626658926E-2</v>
      </c>
      <c r="P524" s="45"/>
      <c r="Q524" s="45"/>
      <c r="R524" s="45">
        <v>218183</v>
      </c>
      <c r="S524" s="45">
        <v>27822247</v>
      </c>
      <c r="T524" s="45">
        <v>18829789</v>
      </c>
      <c r="U524" s="19">
        <f t="shared" si="87"/>
        <v>15190173</v>
      </c>
      <c r="V524" s="54"/>
      <c r="W524" s="54"/>
      <c r="X524" s="46">
        <f t="shared" si="174"/>
        <v>235787</v>
      </c>
      <c r="Y524" s="46">
        <f t="shared" si="144"/>
        <v>119363</v>
      </c>
      <c r="Z524" s="53">
        <v>116424</v>
      </c>
      <c r="AA524" s="46">
        <f t="shared" si="175"/>
        <v>144055</v>
      </c>
      <c r="AB524" s="46">
        <f t="shared" si="126"/>
        <v>53318</v>
      </c>
      <c r="AC524" s="53">
        <v>90737</v>
      </c>
      <c r="AD524" s="54"/>
      <c r="AE524" s="21">
        <f t="shared" si="190"/>
        <v>69739.959259259253</v>
      </c>
      <c r="AF524" s="24">
        <f t="shared" si="180"/>
        <v>7.6442808801807667</v>
      </c>
      <c r="AG524" s="24">
        <f t="shared" si="181"/>
        <v>5.1735647386977091</v>
      </c>
      <c r="AH524" s="24">
        <f t="shared" si="182"/>
        <v>4.5367366862973579</v>
      </c>
      <c r="AI524" s="23">
        <f t="shared" si="145"/>
        <v>0.19329032311514482</v>
      </c>
      <c r="AJ524" s="23">
        <f t="shared" si="103"/>
        <v>0.22042275519766755</v>
      </c>
      <c r="AK524" s="23">
        <f t="shared" si="191"/>
        <v>8.8010548072363064E-3</v>
      </c>
      <c r="AL524" s="32">
        <f t="shared" si="99"/>
        <v>0.23782476766481681</v>
      </c>
      <c r="AM524" s="43">
        <f t="shared" si="177"/>
        <v>220292.57142857142</v>
      </c>
      <c r="AN524" s="43">
        <f t="shared" si="176"/>
        <v>138131.71428571429</v>
      </c>
      <c r="AO524" s="44">
        <f t="shared" si="86"/>
        <v>1.594800821576094</v>
      </c>
      <c r="AP524" s="27"/>
      <c r="AQ524" s="53">
        <v>49964745</v>
      </c>
      <c r="AR524" s="53">
        <v>23528130</v>
      </c>
      <c r="AS524" s="61"/>
      <c r="AT524" s="61">
        <f t="shared" si="148"/>
        <v>0.1850546111111111</v>
      </c>
      <c r="AU524" s="61">
        <f t="shared" si="146"/>
        <v>8.7141222222222217E-2</v>
      </c>
      <c r="AV524" s="29">
        <f t="shared" si="183"/>
        <v>422057</v>
      </c>
      <c r="AW524" s="45">
        <f t="shared" si="183"/>
        <v>446109</v>
      </c>
      <c r="AX524" s="29">
        <f t="shared" si="91"/>
        <v>868166</v>
      </c>
      <c r="AY524" s="29">
        <f t="shared" si="154"/>
        <v>367750.14285714284</v>
      </c>
      <c r="AZ524" s="29">
        <f t="shared" si="153"/>
        <v>415262.28571428574</v>
      </c>
      <c r="BA524" s="29">
        <f t="shared" si="93"/>
        <v>783012.42857142864</v>
      </c>
      <c r="BB524" s="45">
        <v>1595639</v>
      </c>
      <c r="BC524" s="45">
        <v>1462914</v>
      </c>
      <c r="BD524" s="61"/>
      <c r="BE524" s="61">
        <f t="shared" si="184"/>
        <v>1.0863821553360513</v>
      </c>
      <c r="BF524" s="61">
        <f t="shared" si="184"/>
        <v>0.99601705924164807</v>
      </c>
      <c r="BG524" s="45">
        <v>25901868</v>
      </c>
      <c r="BH524" s="45">
        <v>13404293</v>
      </c>
      <c r="BI524" s="61">
        <f t="shared" si="185"/>
        <v>1.4948703385844899</v>
      </c>
      <c r="BJ524" s="61">
        <f t="shared" si="185"/>
        <v>0.77359980428422026</v>
      </c>
      <c r="BK524" s="45">
        <v>4923635</v>
      </c>
      <c r="BL524" s="45">
        <v>3302094</v>
      </c>
      <c r="BM524" s="61">
        <f t="shared" si="186"/>
        <v>0.22844188947510982</v>
      </c>
      <c r="BN524" s="61">
        <f t="shared" si="186"/>
        <v>0.15320725289027787</v>
      </c>
      <c r="BO524" s="29">
        <v>15180832</v>
      </c>
      <c r="BP524" s="29">
        <v>5074656</v>
      </c>
      <c r="BQ524" s="29">
        <v>2362771</v>
      </c>
      <c r="BR524" s="29">
        <v>284173</v>
      </c>
      <c r="BS524" s="74">
        <f t="shared" si="169"/>
        <v>0</v>
      </c>
      <c r="BT524" s="27"/>
      <c r="BU524" s="27"/>
      <c r="BV524" s="30"/>
      <c r="BW524" s="30"/>
      <c r="BX524" s="27"/>
      <c r="BY524" s="27"/>
      <c r="BZ524" s="27"/>
      <c r="CA524" s="27"/>
      <c r="CB524" s="27"/>
      <c r="CC524" s="27"/>
      <c r="CD524" s="27"/>
      <c r="CH524" s="27"/>
      <c r="CI524" s="27"/>
      <c r="CJ524" s="27"/>
      <c r="CK524" s="27"/>
      <c r="CL524" s="27"/>
      <c r="CM524" s="27"/>
      <c r="CN524" s="27"/>
      <c r="CO524" s="27"/>
    </row>
    <row r="525" spans="1:93" ht="13">
      <c r="A525" s="18">
        <v>44416</v>
      </c>
      <c r="B525" s="19">
        <f t="shared" si="143"/>
        <v>26415</v>
      </c>
      <c r="C525" s="52"/>
      <c r="D525" s="52"/>
      <c r="E525" s="53">
        <v>3666031</v>
      </c>
      <c r="F525" s="21">
        <f t="shared" si="192"/>
        <v>474233</v>
      </c>
      <c r="G525" s="22">
        <f t="shared" si="178"/>
        <v>0.12935869882169573</v>
      </c>
      <c r="H525" s="19">
        <f t="shared" si="88"/>
        <v>48508</v>
      </c>
      <c r="I525" s="53">
        <v>3084702</v>
      </c>
      <c r="J525" s="22">
        <f t="shared" si="179"/>
        <v>0.84142823669521616</v>
      </c>
      <c r="K525" s="22">
        <f t="shared" si="188"/>
        <v>0.96644649818064932</v>
      </c>
      <c r="L525" s="19">
        <f t="shared" si="82"/>
        <v>1498</v>
      </c>
      <c r="M525" s="53">
        <v>107096</v>
      </c>
      <c r="N525" s="23">
        <f t="shared" ca="1" si="187"/>
        <v>2.9213064483088115E-2</v>
      </c>
      <c r="O525" s="22">
        <f t="shared" si="189"/>
        <v>3.3553501819350726E-2</v>
      </c>
      <c r="P525" s="45"/>
      <c r="Q525" s="45"/>
      <c r="R525" s="45">
        <v>238649</v>
      </c>
      <c r="S525" s="45">
        <v>27989191</v>
      </c>
      <c r="T525" s="45">
        <v>18932354</v>
      </c>
      <c r="U525" s="19">
        <f t="shared" si="87"/>
        <v>15266323</v>
      </c>
      <c r="V525" s="54"/>
      <c r="W525" s="54"/>
      <c r="X525" s="46">
        <f t="shared" si="174"/>
        <v>166944</v>
      </c>
      <c r="Y525" s="46">
        <f t="shared" si="144"/>
        <v>90213</v>
      </c>
      <c r="Z525" s="53">
        <v>76731</v>
      </c>
      <c r="AA525" s="46">
        <f t="shared" si="175"/>
        <v>102565</v>
      </c>
      <c r="AB525" s="46">
        <f t="shared" si="126"/>
        <v>43312</v>
      </c>
      <c r="AC525" s="53">
        <v>59253</v>
      </c>
      <c r="AD525" s="54"/>
      <c r="AE525" s="21">
        <f t="shared" si="190"/>
        <v>70119.829629629632</v>
      </c>
      <c r="AF525" s="24">
        <f t="shared" si="180"/>
        <v>7.6347393134427941</v>
      </c>
      <c r="AG525" s="24">
        <f t="shared" si="181"/>
        <v>5.1642645684119968</v>
      </c>
      <c r="AH525" s="24">
        <f t="shared" si="182"/>
        <v>3.8828317243990158</v>
      </c>
      <c r="AI525" s="23">
        <f t="shared" si="145"/>
        <v>0.19363841390246558</v>
      </c>
      <c r="AJ525" s="23">
        <f t="shared" si="103"/>
        <v>0.25754399649003074</v>
      </c>
      <c r="AK525" s="23">
        <f t="shared" si="191"/>
        <v>7.2576337723540066E-3</v>
      </c>
      <c r="AL525" s="32">
        <f t="shared" si="99"/>
        <v>0.23581612539793023</v>
      </c>
      <c r="AM525" s="43">
        <f t="shared" si="177"/>
        <v>218616.14285714287</v>
      </c>
      <c r="AN525" s="43">
        <f t="shared" si="176"/>
        <v>136689.42857142858</v>
      </c>
      <c r="AO525" s="44">
        <f t="shared" si="86"/>
        <v>1.5993639386889571</v>
      </c>
      <c r="AP525" s="27"/>
      <c r="AQ525" s="53">
        <v>50630315</v>
      </c>
      <c r="AR525" s="53">
        <v>24212024</v>
      </c>
      <c r="AS525" s="61"/>
      <c r="AT525" s="61">
        <f t="shared" si="148"/>
        <v>0.18751968518518519</v>
      </c>
      <c r="AU525" s="61">
        <f t="shared" si="146"/>
        <v>8.9674162962962961E-2</v>
      </c>
      <c r="AV525" s="29">
        <f t="shared" si="183"/>
        <v>665570</v>
      </c>
      <c r="AW525" s="45">
        <f t="shared" si="183"/>
        <v>683894</v>
      </c>
      <c r="AX525" s="29">
        <f t="shared" si="91"/>
        <v>1349464</v>
      </c>
      <c r="AY525" s="29">
        <f t="shared" si="154"/>
        <v>438281.57142857142</v>
      </c>
      <c r="AZ525" s="29">
        <f t="shared" si="153"/>
        <v>500703.14285714284</v>
      </c>
      <c r="BA525" s="29">
        <f t="shared" si="93"/>
        <v>938984.71428571432</v>
      </c>
      <c r="BB525" s="45">
        <v>1601928</v>
      </c>
      <c r="BC525" s="45">
        <v>1471591</v>
      </c>
      <c r="BD525" s="61"/>
      <c r="BE525" s="61">
        <f t="shared" si="184"/>
        <v>1.0906639868624231</v>
      </c>
      <c r="BF525" s="61">
        <f t="shared" si="184"/>
        <v>1.0019247476109163</v>
      </c>
      <c r="BG525" s="45">
        <v>26431320</v>
      </c>
      <c r="BH525" s="45">
        <v>13971272</v>
      </c>
      <c r="BI525" s="61">
        <f t="shared" si="185"/>
        <v>1.5254265166371399</v>
      </c>
      <c r="BJ525" s="61">
        <f t="shared" si="185"/>
        <v>0.80632177204732891</v>
      </c>
      <c r="BK525" s="45">
        <v>4940480</v>
      </c>
      <c r="BL525" s="45">
        <v>3314757</v>
      </c>
      <c r="BM525" s="61">
        <f t="shared" si="186"/>
        <v>0.22922344692772526</v>
      </c>
      <c r="BN525" s="61">
        <f t="shared" si="186"/>
        <v>0.15379477809196795</v>
      </c>
      <c r="BO525" s="29">
        <v>15351578</v>
      </c>
      <c r="BP525" s="29">
        <v>5147711</v>
      </c>
      <c r="BQ525" s="29">
        <v>2305009</v>
      </c>
      <c r="BR525" s="29">
        <v>306693</v>
      </c>
      <c r="BS525" s="74">
        <f t="shared" si="169"/>
        <v>0</v>
      </c>
      <c r="BT525" s="27"/>
      <c r="BU525" s="27"/>
      <c r="BV525" s="30"/>
      <c r="BW525" s="30"/>
      <c r="BX525" s="27"/>
      <c r="BY525" s="27"/>
      <c r="BZ525" s="27"/>
      <c r="CA525" s="27"/>
      <c r="CB525" s="27"/>
      <c r="CC525" s="27"/>
      <c r="CD525" s="27"/>
      <c r="CH525" s="27"/>
      <c r="CI525" s="27"/>
      <c r="CJ525" s="27"/>
      <c r="CK525" s="27"/>
      <c r="CL525" s="27"/>
      <c r="CM525" s="27"/>
      <c r="CN525" s="27"/>
      <c r="CO525" s="27"/>
    </row>
    <row r="526" spans="1:93" ht="13">
      <c r="A526" s="18">
        <v>44417</v>
      </c>
      <c r="B526" s="19">
        <f t="shared" si="143"/>
        <v>20709</v>
      </c>
      <c r="C526" s="52"/>
      <c r="D526" s="52"/>
      <c r="E526" s="53">
        <v>3686740</v>
      </c>
      <c r="F526" s="21">
        <f t="shared" si="192"/>
        <v>448508</v>
      </c>
      <c r="G526" s="22">
        <f t="shared" si="178"/>
        <v>0.12165436130565215</v>
      </c>
      <c r="H526" s="19">
        <f t="shared" si="88"/>
        <v>44959</v>
      </c>
      <c r="I526" s="53">
        <v>3129661</v>
      </c>
      <c r="J526" s="22">
        <f t="shared" si="179"/>
        <v>0.8488965861438561</v>
      </c>
      <c r="K526" s="22">
        <f t="shared" si="188"/>
        <v>0.96647213664740517</v>
      </c>
      <c r="L526" s="19">
        <f t="shared" si="82"/>
        <v>1475</v>
      </c>
      <c r="M526" s="53">
        <v>108571</v>
      </c>
      <c r="N526" s="23">
        <f t="shared" ca="1" si="187"/>
        <v>2.9449052550491763E-2</v>
      </c>
      <c r="O526" s="22">
        <f t="shared" si="189"/>
        <v>3.3527863352594875E-2</v>
      </c>
      <c r="P526" s="45"/>
      <c r="Q526" s="45"/>
      <c r="R526" s="45">
        <v>256748</v>
      </c>
      <c r="S526" s="45">
        <f>S525+145202</f>
        <v>28134393</v>
      </c>
      <c r="T526" s="45">
        <v>19031741</v>
      </c>
      <c r="U526" s="19">
        <f t="shared" si="87"/>
        <v>15345001</v>
      </c>
      <c r="V526" s="54"/>
      <c r="W526" s="54"/>
      <c r="X526" s="46">
        <f t="shared" si="174"/>
        <v>145202</v>
      </c>
      <c r="Y526" s="46">
        <f t="shared" si="144"/>
        <v>65156</v>
      </c>
      <c r="Z526" s="53">
        <v>80046</v>
      </c>
      <c r="AA526" s="46">
        <f t="shared" si="175"/>
        <v>99387</v>
      </c>
      <c r="AB526" s="46">
        <f t="shared" si="126"/>
        <v>39185</v>
      </c>
      <c r="AC526" s="53">
        <v>60202</v>
      </c>
      <c r="AD526" s="54"/>
      <c r="AE526" s="21">
        <f t="shared" si="190"/>
        <v>70487.929629629623</v>
      </c>
      <c r="AF526" s="24">
        <f t="shared" si="180"/>
        <v>7.6312387095374232</v>
      </c>
      <c r="AG526" s="24">
        <f t="shared" si="181"/>
        <v>5.1622140427586434</v>
      </c>
      <c r="AH526" s="24">
        <f t="shared" si="182"/>
        <v>4.7992177314211215</v>
      </c>
      <c r="AI526" s="23">
        <f t="shared" si="145"/>
        <v>0.1937153306153126</v>
      </c>
      <c r="AJ526" s="23">
        <f t="shared" si="103"/>
        <v>0.20836729149687586</v>
      </c>
      <c r="AK526" s="23">
        <f t="shared" si="191"/>
        <v>5.6488884027440026E-3</v>
      </c>
      <c r="AL526" s="32">
        <f t="shared" si="99"/>
        <v>0.23586833335439863</v>
      </c>
      <c r="AM526" s="43">
        <f t="shared" si="177"/>
        <v>217757</v>
      </c>
      <c r="AN526" s="43">
        <f t="shared" si="176"/>
        <v>135632.57142857142</v>
      </c>
      <c r="AO526" s="44">
        <f t="shared" si="86"/>
        <v>1.6054919383039052</v>
      </c>
      <c r="AP526" s="27"/>
      <c r="AQ526" s="53">
        <v>50837608</v>
      </c>
      <c r="AR526" s="53">
        <v>24615964</v>
      </c>
      <c r="AS526" s="61"/>
      <c r="AT526" s="61">
        <f t="shared" si="148"/>
        <v>0.18828743703703704</v>
      </c>
      <c r="AU526" s="61">
        <f t="shared" si="146"/>
        <v>9.1170237037037041E-2</v>
      </c>
      <c r="AV526" s="29">
        <f t="shared" si="183"/>
        <v>207293</v>
      </c>
      <c r="AW526" s="45">
        <f t="shared" si="183"/>
        <v>403940</v>
      </c>
      <c r="AX526" s="29">
        <f t="shared" si="91"/>
        <v>611233</v>
      </c>
      <c r="AY526" s="29">
        <f t="shared" si="154"/>
        <v>427204.14285714284</v>
      </c>
      <c r="AZ526" s="29">
        <f t="shared" si="153"/>
        <v>506409.71428571426</v>
      </c>
      <c r="BA526" s="29">
        <f t="shared" si="93"/>
        <v>933613.85714285704</v>
      </c>
      <c r="BB526" s="45">
        <v>1603012</v>
      </c>
      <c r="BC526" s="45">
        <v>1473500</v>
      </c>
      <c r="BD526" s="61"/>
      <c r="BE526" s="61">
        <f t="shared" si="184"/>
        <v>1.0914020223807228</v>
      </c>
      <c r="BF526" s="61">
        <f t="shared" si="184"/>
        <v>1.0032244799028298</v>
      </c>
      <c r="BG526" s="45">
        <v>26485211</v>
      </c>
      <c r="BH526" s="45">
        <v>14217351</v>
      </c>
      <c r="BI526" s="61">
        <f t="shared" si="185"/>
        <v>1.5285367192455639</v>
      </c>
      <c r="BJ526" s="61">
        <f t="shared" si="185"/>
        <v>0.82052368976417211</v>
      </c>
      <c r="BK526" s="45">
        <v>4950257</v>
      </c>
      <c r="BL526" s="45">
        <v>3338199</v>
      </c>
      <c r="BM526" s="61">
        <f t="shared" si="186"/>
        <v>0.22967707038953714</v>
      </c>
      <c r="BN526" s="61">
        <f t="shared" si="186"/>
        <v>0.15488241654873322</v>
      </c>
      <c r="BO526" s="29">
        <v>15486100</v>
      </c>
      <c r="BP526" s="29">
        <v>5231190</v>
      </c>
      <c r="BQ526" s="29">
        <v>2313028</v>
      </c>
      <c r="BR526" s="29">
        <v>355724</v>
      </c>
      <c r="BS526" s="74">
        <f t="shared" si="169"/>
        <v>0</v>
      </c>
      <c r="BT526" s="27"/>
      <c r="BU526" s="27"/>
      <c r="BV526" s="30"/>
      <c r="BW526" s="30"/>
      <c r="BX526" s="27"/>
      <c r="BY526" s="27"/>
      <c r="BZ526" s="27"/>
      <c r="CA526" s="27"/>
      <c r="CB526" s="27"/>
      <c r="CC526" s="27"/>
      <c r="CD526" s="27"/>
      <c r="CH526" s="27"/>
      <c r="CI526" s="27"/>
      <c r="CJ526" s="27"/>
      <c r="CK526" s="27"/>
      <c r="CL526" s="27"/>
      <c r="CM526" s="27"/>
      <c r="CN526" s="27"/>
      <c r="CO526" s="27"/>
    </row>
    <row r="527" spans="1:93" ht="13">
      <c r="A527" s="18">
        <v>44418</v>
      </c>
      <c r="B527" s="19">
        <f t="shared" si="143"/>
        <v>32081</v>
      </c>
      <c r="C527" s="52"/>
      <c r="D527" s="52"/>
      <c r="E527" s="53">
        <v>3718821</v>
      </c>
      <c r="F527" s="21">
        <f t="shared" si="192"/>
        <v>437055</v>
      </c>
      <c r="G527" s="22">
        <f t="shared" si="178"/>
        <v>0.11752515111644254</v>
      </c>
      <c r="H527" s="19">
        <f t="shared" si="88"/>
        <v>41486</v>
      </c>
      <c r="I527" s="53">
        <v>3171147</v>
      </c>
      <c r="J527" s="22">
        <f t="shared" si="179"/>
        <v>0.85272913108751403</v>
      </c>
      <c r="K527" s="22">
        <f t="shared" si="188"/>
        <v>0.96629284354826028</v>
      </c>
      <c r="L527" s="19">
        <f t="shared" si="82"/>
        <v>2048</v>
      </c>
      <c r="M527" s="53">
        <v>110619</v>
      </c>
      <c r="N527" s="23">
        <f t="shared" ca="1" si="187"/>
        <v>2.9745717796043424E-2</v>
      </c>
      <c r="O527" s="22">
        <f t="shared" si="189"/>
        <v>3.3707156451739703E-2</v>
      </c>
      <c r="P527" s="45"/>
      <c r="Q527" s="45"/>
      <c r="R527" s="45">
        <v>273575</v>
      </c>
      <c r="S527" s="45">
        <v>28375545</v>
      </c>
      <c r="T527" s="45">
        <v>19177891</v>
      </c>
      <c r="U527" s="19">
        <f t="shared" si="87"/>
        <v>15459070</v>
      </c>
      <c r="V527" s="54"/>
      <c r="W527" s="54"/>
      <c r="X527" s="46">
        <f t="shared" si="174"/>
        <v>241152</v>
      </c>
      <c r="Y527" s="46">
        <f t="shared" si="144"/>
        <v>121733</v>
      </c>
      <c r="Z527" s="53">
        <v>119419</v>
      </c>
      <c r="AA527" s="46">
        <f t="shared" si="175"/>
        <v>146150</v>
      </c>
      <c r="AB527" s="46">
        <f t="shared" si="126"/>
        <v>57601</v>
      </c>
      <c r="AC527" s="53">
        <v>88549</v>
      </c>
      <c r="AD527" s="54"/>
      <c r="AE527" s="21">
        <f t="shared" si="190"/>
        <v>71029.22592592593</v>
      </c>
      <c r="AF527" s="24">
        <f t="shared" si="180"/>
        <v>7.6302529753381512</v>
      </c>
      <c r="AG527" s="24">
        <f t="shared" si="181"/>
        <v>5.1569814734293473</v>
      </c>
      <c r="AH527" s="24">
        <f t="shared" si="182"/>
        <v>4.5556559957607305</v>
      </c>
      <c r="AI527" s="23">
        <f t="shared" si="145"/>
        <v>0.19391188530584516</v>
      </c>
      <c r="AJ527" s="23">
        <f t="shared" si="103"/>
        <v>0.21950735545672254</v>
      </c>
      <c r="AK527" s="23">
        <f t="shared" si="191"/>
        <v>8.7017256437937045E-3</v>
      </c>
      <c r="AL527" s="32">
        <f t="shared" si="99"/>
        <v>0.23533107453812299</v>
      </c>
      <c r="AM527" s="43">
        <f t="shared" si="177"/>
        <v>216789.28571428571</v>
      </c>
      <c r="AN527" s="43">
        <f t="shared" si="176"/>
        <v>134838</v>
      </c>
      <c r="AO527" s="44">
        <f t="shared" si="86"/>
        <v>1.607775891916861</v>
      </c>
      <c r="AP527" s="27"/>
      <c r="AQ527" s="53">
        <f t="shared" ref="AQ527:AR535" si="193">SUM(BB527,BG527,BK527,BO527,BQ527)</f>
        <v>51443042</v>
      </c>
      <c r="AR527" s="53">
        <f t="shared" si="193"/>
        <v>25249992</v>
      </c>
      <c r="AS527" s="61"/>
      <c r="AT527" s="61">
        <f t="shared" si="148"/>
        <v>0.19052978518518518</v>
      </c>
      <c r="AU527" s="61">
        <f t="shared" si="146"/>
        <v>9.351848888888889E-2</v>
      </c>
      <c r="AV527" s="29">
        <f t="shared" si="183"/>
        <v>605434</v>
      </c>
      <c r="AW527" s="45">
        <f t="shared" si="183"/>
        <v>634028</v>
      </c>
      <c r="AX527" s="29">
        <f t="shared" si="91"/>
        <v>1239462</v>
      </c>
      <c r="AY527" s="29">
        <f t="shared" si="154"/>
        <v>470603.57142857142</v>
      </c>
      <c r="AZ527" s="29">
        <f t="shared" si="153"/>
        <v>536142.42857142852</v>
      </c>
      <c r="BA527" s="29">
        <f t="shared" si="93"/>
        <v>1006746</v>
      </c>
      <c r="BB527" s="45">
        <v>1605104</v>
      </c>
      <c r="BC527" s="45">
        <v>1477058</v>
      </c>
      <c r="BD527" s="61"/>
      <c r="BE527" s="61">
        <f t="shared" si="184"/>
        <v>1.0928263492296924</v>
      </c>
      <c r="BF527" s="61">
        <f t="shared" si="184"/>
        <v>1.0056469248973967</v>
      </c>
      <c r="BG527" s="45">
        <v>26637536</v>
      </c>
      <c r="BH527" s="45">
        <v>14582752</v>
      </c>
      <c r="BI527" s="61">
        <f t="shared" si="185"/>
        <v>1.537327827451539</v>
      </c>
      <c r="BJ527" s="61">
        <f t="shared" si="185"/>
        <v>0.841612018860325</v>
      </c>
      <c r="BK527" s="45">
        <v>4967521</v>
      </c>
      <c r="BL527" s="45">
        <v>3362468</v>
      </c>
      <c r="BM527" s="61">
        <f t="shared" si="186"/>
        <v>0.23047806818484454</v>
      </c>
      <c r="BN527" s="61">
        <f t="shared" si="186"/>
        <v>0.1560084253238905</v>
      </c>
      <c r="BO527" s="29">
        <v>15898712</v>
      </c>
      <c r="BP527" s="29">
        <v>5384948</v>
      </c>
      <c r="BQ527" s="29">
        <v>2334169</v>
      </c>
      <c r="BR527" s="29">
        <v>442766</v>
      </c>
      <c r="BT527" s="27"/>
      <c r="BU527" s="27"/>
      <c r="BV527" s="30"/>
      <c r="BW527" s="30"/>
      <c r="BX527" s="27"/>
      <c r="BY527" s="27"/>
      <c r="BZ527" s="27"/>
      <c r="CA527" s="27"/>
      <c r="CB527" s="27"/>
      <c r="CC527" s="27"/>
      <c r="CD527" s="27"/>
      <c r="CH527" s="27"/>
      <c r="CI527" s="27"/>
      <c r="CJ527" s="27"/>
      <c r="CK527" s="27"/>
      <c r="CL527" s="27"/>
      <c r="CM527" s="27"/>
      <c r="CN527" s="27"/>
      <c r="CO527" s="27"/>
    </row>
    <row r="528" spans="1:93" ht="13">
      <c r="A528" s="18">
        <v>44419</v>
      </c>
      <c r="B528" s="19">
        <f t="shared" si="143"/>
        <v>30625</v>
      </c>
      <c r="C528" s="52"/>
      <c r="D528" s="52"/>
      <c r="E528" s="53">
        <v>3749446</v>
      </c>
      <c r="F528" s="21">
        <f t="shared" si="192"/>
        <v>426170</v>
      </c>
      <c r="G528" s="22">
        <f t="shared" si="178"/>
        <v>0.11366212501793599</v>
      </c>
      <c r="H528" s="19">
        <f t="shared" si="88"/>
        <v>39931</v>
      </c>
      <c r="I528" s="53">
        <v>3211078</v>
      </c>
      <c r="J528" s="22">
        <f t="shared" si="179"/>
        <v>0.85641398755976217</v>
      </c>
      <c r="K528" s="22">
        <f t="shared" si="188"/>
        <v>0.96623873551278916</v>
      </c>
      <c r="L528" s="19">
        <f t="shared" si="82"/>
        <v>1579</v>
      </c>
      <c r="M528" s="53">
        <v>112198</v>
      </c>
      <c r="N528" s="23">
        <f t="shared" ca="1" si="187"/>
        <v>2.9923887422301856E-2</v>
      </c>
      <c r="O528" s="22">
        <f t="shared" si="189"/>
        <v>3.3761264487210813E-2</v>
      </c>
      <c r="P528" s="45"/>
      <c r="Q528" s="45"/>
      <c r="R528" s="45">
        <v>286417</v>
      </c>
      <c r="S528" s="45">
        <v>28586360</v>
      </c>
      <c r="T528" s="45">
        <v>19313350</v>
      </c>
      <c r="U528" s="19">
        <f t="shared" si="87"/>
        <v>15563904</v>
      </c>
      <c r="V528" s="54"/>
      <c r="W528" s="54"/>
      <c r="X528" s="46">
        <f t="shared" si="174"/>
        <v>210815</v>
      </c>
      <c r="Y528" s="46">
        <f t="shared" si="144"/>
        <v>117883</v>
      </c>
      <c r="Z528" s="53">
        <v>92932</v>
      </c>
      <c r="AA528" s="46">
        <f t="shared" si="175"/>
        <v>135459</v>
      </c>
      <c r="AB528" s="46">
        <f t="shared" si="126"/>
        <v>66124</v>
      </c>
      <c r="AC528" s="53">
        <v>69335</v>
      </c>
      <c r="AD528" s="54"/>
      <c r="AE528" s="21">
        <f t="shared" si="190"/>
        <v>71530.925925925927</v>
      </c>
      <c r="AF528" s="24">
        <f t="shared" si="180"/>
        <v>7.6241556752650927</v>
      </c>
      <c r="AG528" s="24">
        <f t="shared" si="181"/>
        <v>5.1509876392405705</v>
      </c>
      <c r="AH528" s="24">
        <f t="shared" si="182"/>
        <v>4.423151020408163</v>
      </c>
      <c r="AI528" s="23">
        <f t="shared" si="145"/>
        <v>0.194137526633132</v>
      </c>
      <c r="AJ528" s="23">
        <f t="shared" si="103"/>
        <v>0.22608316907699008</v>
      </c>
      <c r="AK528" s="23">
        <f t="shared" si="191"/>
        <v>8.2351368888150308E-3</v>
      </c>
      <c r="AL528" s="32">
        <f t="shared" si="99"/>
        <v>0.23307465881723308</v>
      </c>
      <c r="AM528" s="43">
        <f t="shared" si="177"/>
        <v>212287.42857142858</v>
      </c>
      <c r="AN528" s="43">
        <f t="shared" si="176"/>
        <v>132930.42857142858</v>
      </c>
      <c r="AO528" s="44">
        <f t="shared" si="86"/>
        <v>1.596981450017356</v>
      </c>
      <c r="AP528" s="27"/>
      <c r="AQ528" s="53">
        <f t="shared" si="193"/>
        <v>51795171</v>
      </c>
      <c r="AR528" s="53">
        <f t="shared" si="193"/>
        <v>25502849</v>
      </c>
      <c r="AS528" s="61"/>
      <c r="AT528" s="61">
        <f t="shared" si="148"/>
        <v>0.19183396666666666</v>
      </c>
      <c r="AU528" s="61">
        <f t="shared" si="146"/>
        <v>9.4454996296296292E-2</v>
      </c>
      <c r="AV528" s="29">
        <f t="shared" si="183"/>
        <v>352129</v>
      </c>
      <c r="AW528" s="45">
        <f t="shared" si="183"/>
        <v>252857</v>
      </c>
      <c r="AX528" s="29">
        <f t="shared" si="91"/>
        <v>604986</v>
      </c>
      <c r="AY528" s="29">
        <f t="shared" si="154"/>
        <v>471486.14285714284</v>
      </c>
      <c r="AZ528" s="29">
        <f t="shared" si="153"/>
        <v>503746.14285714284</v>
      </c>
      <c r="BA528" s="29">
        <f t="shared" si="93"/>
        <v>975232.28571428568</v>
      </c>
      <c r="BB528" s="45">
        <v>1605836</v>
      </c>
      <c r="BC528" s="45">
        <v>1478463</v>
      </c>
      <c r="BD528" s="61"/>
      <c r="BE528" s="61">
        <f t="shared" si="184"/>
        <v>1.093324727457917</v>
      </c>
      <c r="BF528" s="61">
        <f t="shared" si="184"/>
        <v>1.0066035115239753</v>
      </c>
      <c r="BG528" s="45">
        <v>26718653</v>
      </c>
      <c r="BH528" s="45">
        <v>14716883</v>
      </c>
      <c r="BI528" s="61">
        <f t="shared" si="185"/>
        <v>1.5420093198155245</v>
      </c>
      <c r="BJ528" s="61">
        <f t="shared" si="185"/>
        <v>0.84935309967290096</v>
      </c>
      <c r="BK528" s="45">
        <v>4974734</v>
      </c>
      <c r="BL528" s="45">
        <v>3372273</v>
      </c>
      <c r="BM528" s="61">
        <f t="shared" si="186"/>
        <v>0.23081272974054148</v>
      </c>
      <c r="BN528" s="61">
        <f t="shared" si="186"/>
        <v>0.15646334790168179</v>
      </c>
      <c r="BO528" s="29">
        <v>16154281</v>
      </c>
      <c r="BP528" s="29">
        <v>5459765</v>
      </c>
      <c r="BQ528" s="29">
        <v>2341667</v>
      </c>
      <c r="BR528" s="29">
        <v>475465</v>
      </c>
      <c r="BT528" s="27"/>
      <c r="BU528" s="27"/>
      <c r="BV528" s="30"/>
      <c r="BW528" s="30"/>
      <c r="BX528" s="27"/>
      <c r="BY528" s="27"/>
      <c r="BZ528" s="27"/>
      <c r="CA528" s="27"/>
      <c r="CB528" s="27"/>
      <c r="CC528" s="27"/>
      <c r="CD528" s="27"/>
      <c r="CH528" s="27"/>
      <c r="CI528" s="27"/>
      <c r="CJ528" s="27"/>
      <c r="CK528" s="27"/>
      <c r="CL528" s="27"/>
      <c r="CM528" s="27"/>
      <c r="CN528" s="27"/>
      <c r="CO528" s="27"/>
    </row>
    <row r="529" spans="1:93" ht="13">
      <c r="A529" s="18">
        <v>44420</v>
      </c>
      <c r="B529" s="19">
        <f t="shared" si="143"/>
        <v>24709</v>
      </c>
      <c r="C529" s="52"/>
      <c r="D529" s="52"/>
      <c r="E529" s="53">
        <v>3774155</v>
      </c>
      <c r="F529" s="21">
        <f t="shared" si="192"/>
        <v>412776</v>
      </c>
      <c r="G529" s="22">
        <f t="shared" si="178"/>
        <v>0.10936911706064006</v>
      </c>
      <c r="H529" s="19">
        <f t="shared" si="88"/>
        <v>36637</v>
      </c>
      <c r="I529" s="53">
        <v>3247715</v>
      </c>
      <c r="J529" s="22">
        <f t="shared" si="179"/>
        <v>0.86051447277602533</v>
      </c>
      <c r="K529" s="22">
        <f t="shared" si="188"/>
        <v>0.96618530668514324</v>
      </c>
      <c r="L529" s="19">
        <f t="shared" si="82"/>
        <v>1466</v>
      </c>
      <c r="M529" s="53">
        <v>113664</v>
      </c>
      <c r="N529" s="23">
        <f t="shared" ca="1" si="187"/>
        <v>3.0116410163334575E-2</v>
      </c>
      <c r="O529" s="22">
        <f t="shared" si="189"/>
        <v>3.3814693314856786E-2</v>
      </c>
      <c r="P529" s="45"/>
      <c r="Q529" s="45"/>
      <c r="R529" s="45">
        <v>302070</v>
      </c>
      <c r="S529" s="45">
        <v>28740077</v>
      </c>
      <c r="T529" s="45">
        <v>19449602</v>
      </c>
      <c r="U529" s="19">
        <f t="shared" si="87"/>
        <v>15675447</v>
      </c>
      <c r="V529" s="54"/>
      <c r="W529" s="54"/>
      <c r="X529" s="46">
        <f t="shared" si="174"/>
        <v>153717</v>
      </c>
      <c r="Y529" s="46">
        <f t="shared" si="144"/>
        <v>74390</v>
      </c>
      <c r="Z529" s="53">
        <v>79327</v>
      </c>
      <c r="AA529" s="46">
        <f t="shared" si="175"/>
        <v>136252</v>
      </c>
      <c r="AB529" s="46">
        <f t="shared" si="126"/>
        <v>77379</v>
      </c>
      <c r="AC529" s="53">
        <v>58873</v>
      </c>
      <c r="AD529" s="54"/>
      <c r="AE529" s="21">
        <f t="shared" si="190"/>
        <v>72035.562962962969</v>
      </c>
      <c r="AF529" s="24">
        <f t="shared" si="180"/>
        <v>7.6149699734112666</v>
      </c>
      <c r="AG529" s="24">
        <f t="shared" si="181"/>
        <v>5.1533659852337808</v>
      </c>
      <c r="AH529" s="24">
        <f t="shared" si="182"/>
        <v>5.5142660569023434</v>
      </c>
      <c r="AI529" s="23">
        <f t="shared" si="145"/>
        <v>0.19404792961830272</v>
      </c>
      <c r="AJ529" s="23">
        <f t="shared" si="103"/>
        <v>0.18134779672958928</v>
      </c>
      <c r="AK529" s="23">
        <f t="shared" si="191"/>
        <v>6.5900402352774253E-3</v>
      </c>
      <c r="AL529" s="32">
        <f t="shared" si="99"/>
        <v>0.22547455874362435</v>
      </c>
      <c r="AM529" s="43">
        <f t="shared" si="177"/>
        <v>198739</v>
      </c>
      <c r="AN529" s="43">
        <f t="shared" si="176"/>
        <v>130406.85714285714</v>
      </c>
      <c r="AO529" s="44">
        <f t="shared" si="86"/>
        <v>1.5239919460852189</v>
      </c>
      <c r="AP529" s="27"/>
      <c r="AQ529" s="53">
        <f t="shared" si="193"/>
        <v>52027456</v>
      </c>
      <c r="AR529" s="53">
        <f t="shared" si="193"/>
        <v>26144162</v>
      </c>
      <c r="AS529" s="61"/>
      <c r="AT529" s="61">
        <f t="shared" si="148"/>
        <v>0.19269428148148149</v>
      </c>
      <c r="AU529" s="61">
        <f t="shared" si="146"/>
        <v>9.683022962962963E-2</v>
      </c>
      <c r="AV529" s="29">
        <f t="shared" si="183"/>
        <v>232285</v>
      </c>
      <c r="AW529" s="45">
        <f t="shared" si="183"/>
        <v>641313</v>
      </c>
      <c r="AX529" s="29">
        <f t="shared" si="91"/>
        <v>873598</v>
      </c>
      <c r="AY529" s="29">
        <f t="shared" si="154"/>
        <v>453005.28571428574</v>
      </c>
      <c r="AZ529" s="29">
        <f t="shared" si="153"/>
        <v>551454</v>
      </c>
      <c r="BA529" s="29">
        <f t="shared" si="93"/>
        <v>1004459.2857142857</v>
      </c>
      <c r="BB529" s="45">
        <v>1607824</v>
      </c>
      <c r="BC529" s="45">
        <v>1481324</v>
      </c>
      <c r="BD529" s="61"/>
      <c r="BE529" s="61">
        <f t="shared" si="184"/>
        <v>1.0946782464711826</v>
      </c>
      <c r="BF529" s="61">
        <f t="shared" si="184"/>
        <v>1.0085514078504103</v>
      </c>
      <c r="BG529" s="45">
        <v>26759728</v>
      </c>
      <c r="BH529" s="45">
        <v>15054515</v>
      </c>
      <c r="BI529" s="61">
        <f t="shared" si="185"/>
        <v>1.5443798746788786</v>
      </c>
      <c r="BJ529" s="61">
        <f t="shared" si="185"/>
        <v>0.86883880094189658</v>
      </c>
      <c r="BK529" s="45">
        <v>4987862</v>
      </c>
      <c r="BL529" s="45">
        <v>3402777</v>
      </c>
      <c r="BM529" s="61">
        <f t="shared" si="186"/>
        <v>0.2314218295468897</v>
      </c>
      <c r="BN529" s="61">
        <f t="shared" si="186"/>
        <v>0.15787864196725504</v>
      </c>
      <c r="BO529" s="29">
        <v>16322823</v>
      </c>
      <c r="BP529" s="29">
        <v>5660410</v>
      </c>
      <c r="BQ529" s="29">
        <v>2349219</v>
      </c>
      <c r="BR529" s="29">
        <v>545136</v>
      </c>
      <c r="BT529" s="27"/>
      <c r="BU529" s="27"/>
      <c r="BV529" s="30"/>
      <c r="BW529" s="30"/>
      <c r="BX529" s="27"/>
      <c r="BY529" s="27"/>
      <c r="BZ529" s="27"/>
      <c r="CA529" s="27"/>
      <c r="CB529" s="27"/>
      <c r="CC529" s="27"/>
      <c r="CD529" s="27"/>
      <c r="CH529" s="27"/>
      <c r="CI529" s="27"/>
      <c r="CJ529" s="27"/>
      <c r="CK529" s="27"/>
      <c r="CL529" s="27"/>
      <c r="CM529" s="27"/>
      <c r="CN529" s="27"/>
      <c r="CO529" s="27"/>
    </row>
    <row r="530" spans="1:93" ht="13">
      <c r="A530" s="18">
        <v>44421</v>
      </c>
      <c r="B530" s="19">
        <f t="shared" si="143"/>
        <v>30788</v>
      </c>
      <c r="C530" s="52"/>
      <c r="D530" s="52"/>
      <c r="E530" s="53">
        <v>3804943</v>
      </c>
      <c r="F530" s="21">
        <f t="shared" si="192"/>
        <v>400129</v>
      </c>
      <c r="G530" s="22">
        <f t="shared" si="178"/>
        <v>0.10516031383387346</v>
      </c>
      <c r="H530" s="19">
        <f t="shared" si="88"/>
        <v>42003</v>
      </c>
      <c r="I530" s="53">
        <v>3289718</v>
      </c>
      <c r="J530" s="22">
        <f t="shared" si="179"/>
        <v>0.86459061278973171</v>
      </c>
      <c r="K530" s="22">
        <f t="shared" si="188"/>
        <v>0.96619609764292558</v>
      </c>
      <c r="L530" s="19">
        <f t="shared" si="82"/>
        <v>1432</v>
      </c>
      <c r="M530" s="53">
        <v>115096</v>
      </c>
      <c r="N530" s="23">
        <f t="shared" ca="1" si="187"/>
        <v>3.0249073376394865E-2</v>
      </c>
      <c r="O530" s="22">
        <f t="shared" si="189"/>
        <v>3.3803902357074422E-2</v>
      </c>
      <c r="P530" s="45"/>
      <c r="Q530" s="45"/>
      <c r="R530" s="45">
        <v>308852</v>
      </c>
      <c r="S530" s="45">
        <f>S529+226031</f>
        <v>28966108</v>
      </c>
      <c r="T530" s="45">
        <v>19596083</v>
      </c>
      <c r="U530" s="19">
        <f t="shared" si="87"/>
        <v>15791140</v>
      </c>
      <c r="V530" s="54"/>
      <c r="W530" s="54"/>
      <c r="X530" s="46">
        <f t="shared" si="174"/>
        <v>226031</v>
      </c>
      <c r="Y530" s="46">
        <f t="shared" si="144"/>
        <v>115201</v>
      </c>
      <c r="Z530" s="53">
        <v>110830</v>
      </c>
      <c r="AA530" s="46">
        <f t="shared" si="175"/>
        <v>146481</v>
      </c>
      <c r="AB530" s="46">
        <f t="shared" si="126"/>
        <v>65465</v>
      </c>
      <c r="AC530" s="53">
        <v>81016</v>
      </c>
      <c r="AD530" s="54"/>
      <c r="AE530" s="21">
        <f t="shared" si="190"/>
        <v>72578.085185185191</v>
      </c>
      <c r="AF530" s="24">
        <f t="shared" si="180"/>
        <v>7.6127574053014726</v>
      </c>
      <c r="AG530" s="24">
        <f t="shared" si="181"/>
        <v>5.1501646673813513</v>
      </c>
      <c r="AH530" s="24">
        <f t="shared" si="182"/>
        <v>4.7577302845264393</v>
      </c>
      <c r="AI530" s="23">
        <f t="shared" si="145"/>
        <v>0.19416854888806095</v>
      </c>
      <c r="AJ530" s="23">
        <f t="shared" si="103"/>
        <v>0.21018425597859108</v>
      </c>
      <c r="AK530" s="23">
        <f t="shared" si="191"/>
        <v>8.15758759245447E-3</v>
      </c>
      <c r="AL530" s="32">
        <f t="shared" si="99"/>
        <v>0.21648840170088615</v>
      </c>
      <c r="AM530" s="43">
        <f t="shared" si="177"/>
        <v>197092.57142857142</v>
      </c>
      <c r="AN530" s="43">
        <f t="shared" si="176"/>
        <v>130049.85714285714</v>
      </c>
      <c r="AO530" s="44">
        <f t="shared" si="86"/>
        <v>1.5155154781298161</v>
      </c>
      <c r="AP530" s="27"/>
      <c r="AQ530" s="53">
        <f t="shared" si="193"/>
        <v>52741571</v>
      </c>
      <c r="AR530" s="53">
        <f t="shared" si="193"/>
        <v>27055840</v>
      </c>
      <c r="AS530" s="61"/>
      <c r="AT530" s="61">
        <f t="shared" si="148"/>
        <v>0.19533915185185186</v>
      </c>
      <c r="AU530" s="61">
        <f t="shared" si="146"/>
        <v>0.10020681481481482</v>
      </c>
      <c r="AV530" s="29">
        <f t="shared" si="183"/>
        <v>714115</v>
      </c>
      <c r="AW530" s="45">
        <f t="shared" si="183"/>
        <v>911678</v>
      </c>
      <c r="AX530" s="29">
        <f t="shared" si="91"/>
        <v>1625793</v>
      </c>
      <c r="AY530" s="29">
        <f t="shared" si="154"/>
        <v>456983.28571428574</v>
      </c>
      <c r="AZ530" s="29">
        <f t="shared" si="153"/>
        <v>567688.42857142852</v>
      </c>
      <c r="BA530" s="29">
        <f t="shared" si="93"/>
        <v>1024671.7142857143</v>
      </c>
      <c r="BB530" s="45">
        <v>1609398</v>
      </c>
      <c r="BC530" s="45">
        <v>1485554</v>
      </c>
      <c r="BD530" s="61"/>
      <c r="BE530" s="61">
        <f t="shared" si="184"/>
        <v>1.0957498958307801</v>
      </c>
      <c r="BF530" s="61">
        <f t="shared" si="184"/>
        <v>1.0114313803987571</v>
      </c>
      <c r="BG530" s="45">
        <v>26893964</v>
      </c>
      <c r="BH530" s="45">
        <v>15511202</v>
      </c>
      <c r="BI530" s="61">
        <f t="shared" si="185"/>
        <v>1.5521270153395532</v>
      </c>
      <c r="BJ530" s="61">
        <f t="shared" si="185"/>
        <v>0.89519550426217975</v>
      </c>
      <c r="BK530" s="45">
        <v>5005427</v>
      </c>
      <c r="BL530" s="45">
        <v>3434272</v>
      </c>
      <c r="BM530" s="61">
        <f t="shared" si="186"/>
        <v>0.23223679283897578</v>
      </c>
      <c r="BN530" s="61">
        <f t="shared" si="186"/>
        <v>0.1593399154590997</v>
      </c>
      <c r="BO530" s="29">
        <v>16864413</v>
      </c>
      <c r="BP530" s="29">
        <v>5962101</v>
      </c>
      <c r="BQ530" s="29">
        <v>2368369</v>
      </c>
      <c r="BR530" s="29">
        <v>662711</v>
      </c>
      <c r="BT530" s="27"/>
      <c r="BU530" s="27"/>
      <c r="BV530" s="30"/>
      <c r="BW530" s="30"/>
      <c r="BX530" s="27"/>
      <c r="BY530" s="27"/>
      <c r="BZ530" s="27"/>
      <c r="CA530" s="27"/>
      <c r="CB530" s="27"/>
      <c r="CC530" s="27"/>
      <c r="CD530" s="27"/>
      <c r="CH530" s="27"/>
      <c r="CI530" s="27"/>
      <c r="CJ530" s="27"/>
      <c r="CK530" s="27"/>
      <c r="CL530" s="27"/>
      <c r="CM530" s="27"/>
      <c r="CN530" s="27"/>
      <c r="CO530" s="27"/>
    </row>
    <row r="531" spans="1:93" ht="13">
      <c r="A531" s="18">
        <v>44422</v>
      </c>
      <c r="B531" s="19">
        <f t="shared" si="143"/>
        <v>28598</v>
      </c>
      <c r="C531" s="52"/>
      <c r="D531" s="52"/>
      <c r="E531" s="53">
        <v>3833541</v>
      </c>
      <c r="F531" s="21">
        <f t="shared" si="192"/>
        <v>395577</v>
      </c>
      <c r="G531" s="22">
        <f t="shared" si="178"/>
        <v>0.10318840988005606</v>
      </c>
      <c r="H531" s="19">
        <f t="shared" si="88"/>
        <v>31880</v>
      </c>
      <c r="I531" s="53">
        <v>3321598</v>
      </c>
      <c r="J531" s="22">
        <f t="shared" si="179"/>
        <v>0.86645688672691901</v>
      </c>
      <c r="K531" s="22">
        <f t="shared" si="188"/>
        <v>0.96615264150526303</v>
      </c>
      <c r="L531" s="19">
        <f t="shared" si="82"/>
        <v>1270</v>
      </c>
      <c r="M531" s="53">
        <v>116366</v>
      </c>
      <c r="N531" s="23">
        <f t="shared" ca="1" si="187"/>
        <v>3.0354703393024884E-2</v>
      </c>
      <c r="O531" s="22">
        <f t="shared" si="189"/>
        <v>3.3847358494737002E-2</v>
      </c>
      <c r="P531" s="45"/>
      <c r="Q531" s="45"/>
      <c r="R531" s="45">
        <v>302433</v>
      </c>
      <c r="S531" s="45">
        <v>29188690</v>
      </c>
      <c r="T531" s="45">
        <v>19722499</v>
      </c>
      <c r="U531" s="19">
        <f t="shared" si="87"/>
        <v>15888958</v>
      </c>
      <c r="V531" s="54"/>
      <c r="W531" s="54"/>
      <c r="X531" s="46">
        <f t="shared" si="174"/>
        <v>222582</v>
      </c>
      <c r="Y531" s="46">
        <f t="shared" si="144"/>
        <v>112697</v>
      </c>
      <c r="Z531" s="53">
        <v>109885</v>
      </c>
      <c r="AA531" s="46">
        <f t="shared" si="175"/>
        <v>126416</v>
      </c>
      <c r="AB531" s="46">
        <f t="shared" si="126"/>
        <v>44902</v>
      </c>
      <c r="AC531" s="53">
        <v>81514</v>
      </c>
      <c r="AD531" s="54"/>
      <c r="AE531" s="21">
        <f t="shared" si="190"/>
        <v>73046.292592592596</v>
      </c>
      <c r="AF531" s="24">
        <f t="shared" si="180"/>
        <v>7.6140283878534234</v>
      </c>
      <c r="AG531" s="24">
        <f t="shared" si="181"/>
        <v>5.1447210294607517</v>
      </c>
      <c r="AH531" s="24">
        <f t="shared" si="182"/>
        <v>4.4204489824463247</v>
      </c>
      <c r="AI531" s="23">
        <f t="shared" si="145"/>
        <v>0.19437399895418933</v>
      </c>
      <c r="AJ531" s="23">
        <f t="shared" si="103"/>
        <v>0.22622136438425516</v>
      </c>
      <c r="AK531" s="23">
        <f t="shared" si="191"/>
        <v>7.5160127234494712E-3</v>
      </c>
      <c r="AL531" s="32">
        <f t="shared" si="99"/>
        <v>0.21723179980060714</v>
      </c>
      <c r="AM531" s="43">
        <f t="shared" si="177"/>
        <v>195206.14285714287</v>
      </c>
      <c r="AN531" s="43">
        <f t="shared" si="176"/>
        <v>127530</v>
      </c>
      <c r="AO531" s="44">
        <f t="shared" si="86"/>
        <v>1.5306684141546527</v>
      </c>
      <c r="AP531" s="27"/>
      <c r="AQ531" s="53">
        <f t="shared" si="193"/>
        <v>53365941</v>
      </c>
      <c r="AR531" s="53">
        <f t="shared" si="193"/>
        <v>27899974</v>
      </c>
      <c r="AS531" s="61"/>
      <c r="AT531" s="61">
        <f t="shared" si="148"/>
        <v>0.19765163333333333</v>
      </c>
      <c r="AU531" s="61">
        <f t="shared" si="146"/>
        <v>0.10333323703703703</v>
      </c>
      <c r="AV531" s="29">
        <f t="shared" si="183"/>
        <v>624370</v>
      </c>
      <c r="AW531" s="45">
        <f t="shared" si="183"/>
        <v>844134</v>
      </c>
      <c r="AX531" s="29">
        <f t="shared" si="91"/>
        <v>1468504</v>
      </c>
      <c r="AY531" s="29">
        <f t="shared" si="154"/>
        <v>485885.14285714284</v>
      </c>
      <c r="AZ531" s="29">
        <f t="shared" si="153"/>
        <v>624549.14285714284</v>
      </c>
      <c r="BA531" s="29">
        <f t="shared" si="93"/>
        <v>1110434.2857142857</v>
      </c>
      <c r="BB531" s="45">
        <v>1611081</v>
      </c>
      <c r="BC531" s="45">
        <v>1489303</v>
      </c>
      <c r="BD531" s="61"/>
      <c r="BE531" s="61">
        <f t="shared" si="184"/>
        <v>1.0968957572489522</v>
      </c>
      <c r="BF531" s="61">
        <f t="shared" si="184"/>
        <v>1.0139838667069727</v>
      </c>
      <c r="BG531" s="45">
        <v>26905129</v>
      </c>
      <c r="BH531" s="45">
        <v>15924767</v>
      </c>
      <c r="BI531" s="61">
        <f t="shared" si="185"/>
        <v>1.5527713791873767</v>
      </c>
      <c r="BJ531" s="61">
        <f t="shared" si="185"/>
        <v>0.91906351453760449</v>
      </c>
      <c r="BK531" s="45">
        <v>5022660</v>
      </c>
      <c r="BL531" s="45">
        <v>3464531</v>
      </c>
      <c r="BM531" s="61">
        <f t="shared" si="186"/>
        <v>0.23303635232730596</v>
      </c>
      <c r="BN531" s="61">
        <f t="shared" si="186"/>
        <v>0.16074384225985308</v>
      </c>
      <c r="BO531" s="29">
        <v>17444749</v>
      </c>
      <c r="BP531" s="29">
        <v>6248463</v>
      </c>
      <c r="BQ531" s="29">
        <v>2382322</v>
      </c>
      <c r="BR531" s="29">
        <v>772910</v>
      </c>
      <c r="BT531" s="27"/>
      <c r="BU531" s="27"/>
      <c r="BV531" s="30"/>
      <c r="BW531" s="30"/>
      <c r="BX531" s="27"/>
      <c r="BY531" s="27"/>
      <c r="BZ531" s="27"/>
      <c r="CA531" s="27"/>
      <c r="CB531" s="27"/>
      <c r="CC531" s="27"/>
      <c r="CD531" s="27"/>
      <c r="CH531" s="27"/>
      <c r="CI531" s="27"/>
      <c r="CJ531" s="27"/>
      <c r="CK531" s="27"/>
      <c r="CL531" s="27"/>
      <c r="CM531" s="27"/>
      <c r="CN531" s="27"/>
      <c r="CO531" s="27"/>
    </row>
    <row r="532" spans="1:93" ht="13">
      <c r="A532" s="18">
        <v>44423</v>
      </c>
      <c r="B532" s="19">
        <f t="shared" si="143"/>
        <v>20813</v>
      </c>
      <c r="C532" s="52"/>
      <c r="D532" s="52"/>
      <c r="E532" s="53">
        <v>3854354</v>
      </c>
      <c r="F532" s="21">
        <f t="shared" si="192"/>
        <v>384807</v>
      </c>
      <c r="G532" s="22">
        <f t="shared" si="178"/>
        <v>9.9836963600125991E-2</v>
      </c>
      <c r="H532" s="19">
        <f t="shared" si="88"/>
        <v>30361</v>
      </c>
      <c r="I532" s="53">
        <v>3351959</v>
      </c>
      <c r="J532" s="22">
        <f t="shared" si="179"/>
        <v>0.86965520032669552</v>
      </c>
      <c r="K532" s="22">
        <f t="shared" si="188"/>
        <v>0.96610854385313127</v>
      </c>
      <c r="L532" s="19">
        <f t="shared" si="82"/>
        <v>1222</v>
      </c>
      <c r="M532" s="53">
        <v>117588</v>
      </c>
      <c r="N532" s="23">
        <f t="shared" ca="1" si="187"/>
        <v>3.050783607317854E-2</v>
      </c>
      <c r="O532" s="22">
        <f t="shared" si="189"/>
        <v>3.389145614686874E-2</v>
      </c>
      <c r="P532" s="45"/>
      <c r="Q532" s="45"/>
      <c r="R532" s="45">
        <v>300912</v>
      </c>
      <c r="S532" s="45">
        <v>29347868</v>
      </c>
      <c r="T532" s="45">
        <v>19812267</v>
      </c>
      <c r="U532" s="19">
        <f t="shared" si="87"/>
        <v>15957913</v>
      </c>
      <c r="V532" s="54"/>
      <c r="W532" s="54"/>
      <c r="X532" s="46">
        <f t="shared" si="174"/>
        <v>159178</v>
      </c>
      <c r="Y532" s="46">
        <f t="shared" si="144"/>
        <v>84936</v>
      </c>
      <c r="Z532" s="53">
        <v>74242</v>
      </c>
      <c r="AA532" s="46">
        <f t="shared" si="175"/>
        <v>89768</v>
      </c>
      <c r="AB532" s="46">
        <f t="shared" si="126"/>
        <v>34749</v>
      </c>
      <c r="AC532" s="53">
        <v>55019</v>
      </c>
      <c r="AD532" s="54"/>
      <c r="AE532" s="21">
        <f t="shared" si="190"/>
        <v>73378.766666666663</v>
      </c>
      <c r="AF532" s="24">
        <f t="shared" si="180"/>
        <v>7.6142118757125061</v>
      </c>
      <c r="AG532" s="24">
        <f t="shared" si="181"/>
        <v>5.1402302435116232</v>
      </c>
      <c r="AH532" s="24">
        <f t="shared" si="182"/>
        <v>4.3130735597943595</v>
      </c>
      <c r="AI532" s="23">
        <f t="shared" si="145"/>
        <v>0.1945438146982372</v>
      </c>
      <c r="AJ532" s="23">
        <f t="shared" si="103"/>
        <v>0.23185322163800018</v>
      </c>
      <c r="AK532" s="23">
        <f t="shared" si="191"/>
        <v>5.4291841407200286E-3</v>
      </c>
      <c r="AL532" s="32">
        <f t="shared" si="99"/>
        <v>0.21402456833800615</v>
      </c>
      <c r="AM532" s="43">
        <f t="shared" si="177"/>
        <v>194096.71428571429</v>
      </c>
      <c r="AN532" s="43">
        <f t="shared" si="176"/>
        <v>125701.85714285714</v>
      </c>
      <c r="AO532" s="44">
        <f t="shared" si="86"/>
        <v>1.5441037920794443</v>
      </c>
      <c r="AP532" s="27"/>
      <c r="AQ532" s="53">
        <f t="shared" si="193"/>
        <v>53688122</v>
      </c>
      <c r="AR532" s="53">
        <f t="shared" si="193"/>
        <v>28112285</v>
      </c>
      <c r="AS532" s="61"/>
      <c r="AT532" s="61">
        <f t="shared" si="148"/>
        <v>0.19884489629629629</v>
      </c>
      <c r="AU532" s="61">
        <f t="shared" si="146"/>
        <v>0.10411957407407407</v>
      </c>
      <c r="AV532" s="29">
        <f t="shared" si="183"/>
        <v>322181</v>
      </c>
      <c r="AW532" s="45">
        <f t="shared" si="183"/>
        <v>212311</v>
      </c>
      <c r="AX532" s="29">
        <f t="shared" si="91"/>
        <v>534492</v>
      </c>
      <c r="AY532" s="29">
        <f t="shared" si="154"/>
        <v>436829.57142857142</v>
      </c>
      <c r="AZ532" s="29">
        <f t="shared" si="153"/>
        <v>557180.14285714284</v>
      </c>
      <c r="BA532" s="29">
        <f t="shared" si="93"/>
        <v>994009.71428571432</v>
      </c>
      <c r="BB532" s="45">
        <v>1612024</v>
      </c>
      <c r="BC532" s="45">
        <v>1490394</v>
      </c>
      <c r="BD532" s="61"/>
      <c r="BE532" s="61">
        <f t="shared" si="184"/>
        <v>1.097537793682307</v>
      </c>
      <c r="BF532" s="61">
        <f t="shared" si="184"/>
        <v>1.0147266681372908</v>
      </c>
      <c r="BG532" s="45">
        <v>26927142</v>
      </c>
      <c r="BH532" s="45">
        <v>16030124</v>
      </c>
      <c r="BI532" s="61">
        <f t="shared" si="185"/>
        <v>1.5540418119130497</v>
      </c>
      <c r="BJ532" s="61">
        <f t="shared" si="185"/>
        <v>0.92514396611979322</v>
      </c>
      <c r="BK532" s="45">
        <v>5027024</v>
      </c>
      <c r="BL532" s="45">
        <v>3470203</v>
      </c>
      <c r="BM532" s="61">
        <f t="shared" si="186"/>
        <v>0.23323882883209751</v>
      </c>
      <c r="BN532" s="61">
        <f t="shared" si="186"/>
        <v>0.16100700603968299</v>
      </c>
      <c r="BO532" s="29">
        <v>17736165</v>
      </c>
      <c r="BP532" s="29">
        <v>6325581</v>
      </c>
      <c r="BQ532" s="29">
        <v>2385767</v>
      </c>
      <c r="BR532" s="29">
        <v>795983</v>
      </c>
      <c r="BT532" s="27"/>
      <c r="BU532" s="27"/>
      <c r="BV532" s="30"/>
      <c r="BW532" s="30"/>
      <c r="BX532" s="27"/>
      <c r="BY532" s="27"/>
      <c r="BZ532" s="27"/>
      <c r="CA532" s="27"/>
      <c r="CB532" s="27"/>
      <c r="CC532" s="27"/>
      <c r="CD532" s="27"/>
      <c r="CH532" s="27"/>
      <c r="CI532" s="27"/>
      <c r="CJ532" s="27"/>
      <c r="CK532" s="27"/>
      <c r="CL532" s="27"/>
      <c r="CM532" s="27"/>
      <c r="CN532" s="27"/>
      <c r="CO532" s="27"/>
    </row>
    <row r="533" spans="1:93" ht="13">
      <c r="A533" s="18">
        <v>44424</v>
      </c>
      <c r="B533" s="19">
        <f t="shared" si="143"/>
        <v>17384</v>
      </c>
      <c r="C533" s="52"/>
      <c r="D533" s="52"/>
      <c r="E533" s="53">
        <v>3871738</v>
      </c>
      <c r="F533" s="21">
        <f t="shared" si="192"/>
        <v>371021</v>
      </c>
      <c r="G533" s="22">
        <f t="shared" si="178"/>
        <v>9.5828023487126449E-2</v>
      </c>
      <c r="H533" s="19">
        <f t="shared" si="88"/>
        <v>29925</v>
      </c>
      <c r="I533" s="53">
        <v>3381884</v>
      </c>
      <c r="J533" s="22">
        <f t="shared" si="179"/>
        <v>0.87347955879245964</v>
      </c>
      <c r="K533" s="22">
        <f t="shared" si="188"/>
        <v>0.96605466822939412</v>
      </c>
      <c r="L533" s="19">
        <f t="shared" si="82"/>
        <v>1245</v>
      </c>
      <c r="M533" s="53">
        <v>118833</v>
      </c>
      <c r="N533" s="23">
        <f t="shared" ca="1" si="187"/>
        <v>3.0692417720413933E-2</v>
      </c>
      <c r="O533" s="22">
        <f t="shared" si="189"/>
        <v>3.3945331770605852E-2</v>
      </c>
      <c r="P533" s="45"/>
      <c r="Q533" s="45"/>
      <c r="R533" s="45">
        <v>306164</v>
      </c>
      <c r="S533" s="45">
        <v>29476878</v>
      </c>
      <c r="T533" s="45">
        <v>19890644</v>
      </c>
      <c r="U533" s="19">
        <f t="shared" si="87"/>
        <v>16018906</v>
      </c>
      <c r="V533" s="54"/>
      <c r="W533" s="54"/>
      <c r="X533" s="46">
        <f t="shared" si="174"/>
        <v>129010</v>
      </c>
      <c r="Y533" s="46">
        <f t="shared" si="144"/>
        <v>55285</v>
      </c>
      <c r="Z533" s="53">
        <v>73725</v>
      </c>
      <c r="AA533" s="46">
        <f t="shared" si="175"/>
        <v>78377</v>
      </c>
      <c r="AB533" s="46">
        <f t="shared" si="126"/>
        <v>24983</v>
      </c>
      <c r="AC533" s="53">
        <v>53394</v>
      </c>
      <c r="AD533" s="54"/>
      <c r="AE533" s="21">
        <f t="shared" si="190"/>
        <v>73669.051851851851</v>
      </c>
      <c r="AF533" s="24">
        <f t="shared" si="180"/>
        <v>7.6133452211900705</v>
      </c>
      <c r="AG533" s="24">
        <f t="shared" si="181"/>
        <v>5.1373941108618402</v>
      </c>
      <c r="AH533" s="24">
        <f t="shared" si="182"/>
        <v>4.5085710998619417</v>
      </c>
      <c r="AI533" s="23">
        <f t="shared" si="145"/>
        <v>0.19465121390740289</v>
      </c>
      <c r="AJ533" s="23">
        <f t="shared" si="103"/>
        <v>0.22179976268548171</v>
      </c>
      <c r="AK533" s="23">
        <f t="shared" si="191"/>
        <v>4.5102240219761858E-3</v>
      </c>
      <c r="AL533" s="32">
        <f t="shared" si="99"/>
        <v>0.21538869930597518</v>
      </c>
      <c r="AM533" s="43">
        <f t="shared" si="177"/>
        <v>191783.57142857142</v>
      </c>
      <c r="AN533" s="43">
        <f t="shared" si="176"/>
        <v>122700.42857142857</v>
      </c>
      <c r="AO533" s="44">
        <f t="shared" si="86"/>
        <v>1.5630228326132287</v>
      </c>
      <c r="AP533" s="27"/>
      <c r="AQ533" s="53">
        <f t="shared" si="193"/>
        <v>54028976</v>
      </c>
      <c r="AR533" s="53">
        <f t="shared" si="193"/>
        <v>28609254</v>
      </c>
      <c r="AS533" s="61"/>
      <c r="AT533" s="61">
        <f t="shared" si="148"/>
        <v>0.20010731851851851</v>
      </c>
      <c r="AU533" s="61">
        <f t="shared" si="146"/>
        <v>0.1059602</v>
      </c>
      <c r="AV533" s="29">
        <f t="shared" ref="AV533:AW535" si="194">AQ533-AQ532</f>
        <v>340854</v>
      </c>
      <c r="AW533" s="45">
        <f t="shared" si="194"/>
        <v>496969</v>
      </c>
      <c r="AX533" s="29">
        <f t="shared" si="91"/>
        <v>837823</v>
      </c>
      <c r="AY533" s="29">
        <f t="shared" si="154"/>
        <v>455909.71428571426</v>
      </c>
      <c r="AZ533" s="29">
        <f t="shared" si="153"/>
        <v>570470</v>
      </c>
      <c r="BA533" s="29">
        <f t="shared" si="93"/>
        <v>1026379.7142857143</v>
      </c>
      <c r="BB533" s="45">
        <v>1614606</v>
      </c>
      <c r="BC533" s="45">
        <v>1492997</v>
      </c>
      <c r="BD533" s="61"/>
      <c r="BE533" s="61">
        <f t="shared" ref="BE533:BF535" si="195">BB533/1468764</f>
        <v>1.0992957343725744</v>
      </c>
      <c r="BF533" s="61">
        <f t="shared" si="195"/>
        <v>1.0164989065636141</v>
      </c>
      <c r="BG533" s="45">
        <v>26958719</v>
      </c>
      <c r="BH533" s="45">
        <v>16284905</v>
      </c>
      <c r="BI533" s="61">
        <f t="shared" ref="BI533:BJ535" si="196">BG533/17327167</f>
        <v>1.5558642102312512</v>
      </c>
      <c r="BJ533" s="61">
        <f t="shared" si="196"/>
        <v>0.93984810096191718</v>
      </c>
      <c r="BK533" s="45">
        <v>5038179</v>
      </c>
      <c r="BL533" s="45">
        <v>3492764</v>
      </c>
      <c r="BM533" s="61">
        <f t="shared" ref="BM533:BN535" si="197">BK533/21553118</f>
        <v>0.23375638735889628</v>
      </c>
      <c r="BN533" s="61">
        <f t="shared" si="197"/>
        <v>0.16205376874009597</v>
      </c>
      <c r="BO533" s="29">
        <v>18024343</v>
      </c>
      <c r="BP533" s="29">
        <v>6487403</v>
      </c>
      <c r="BQ533" s="29">
        <v>2393129</v>
      </c>
      <c r="BR533" s="29">
        <v>851185</v>
      </c>
      <c r="BT533" s="27"/>
      <c r="BU533" s="27"/>
      <c r="BV533" s="30"/>
      <c r="BW533" s="30"/>
      <c r="BX533" s="27"/>
      <c r="BY533" s="27"/>
      <c r="BZ533" s="27"/>
      <c r="CA533" s="27"/>
      <c r="CB533" s="27"/>
      <c r="CC533" s="27"/>
      <c r="CD533" s="27"/>
      <c r="CH533" s="27"/>
      <c r="CI533" s="27"/>
      <c r="CJ533" s="27"/>
      <c r="CK533" s="27"/>
      <c r="CL533" s="27"/>
      <c r="CM533" s="27"/>
      <c r="CN533" s="27"/>
      <c r="CO533" s="27"/>
    </row>
    <row r="534" spans="1:93" ht="13">
      <c r="A534" s="18">
        <v>44425</v>
      </c>
      <c r="B534" s="19">
        <f t="shared" si="143"/>
        <v>20741</v>
      </c>
      <c r="C534" s="52"/>
      <c r="D534" s="52"/>
      <c r="E534" s="53">
        <v>3892479</v>
      </c>
      <c r="F534" s="21">
        <f t="shared" si="192"/>
        <v>358357</v>
      </c>
      <c r="G534" s="22">
        <f t="shared" si="178"/>
        <v>9.2063952047011691E-2</v>
      </c>
      <c r="H534" s="19">
        <f t="shared" si="88"/>
        <v>32225</v>
      </c>
      <c r="I534" s="53">
        <v>3414109</v>
      </c>
      <c r="J534" s="22">
        <f t="shared" si="179"/>
        <v>0.87710402548093391</v>
      </c>
      <c r="K534" s="22">
        <f t="shared" si="188"/>
        <v>0.96604163636682605</v>
      </c>
      <c r="L534" s="19">
        <f t="shared" si="82"/>
        <v>1180</v>
      </c>
      <c r="M534" s="53">
        <v>120013</v>
      </c>
      <c r="N534" s="23">
        <f t="shared" ca="1" si="187"/>
        <v>3.0832022472054441E-2</v>
      </c>
      <c r="O534" s="22">
        <f t="shared" si="189"/>
        <v>3.3958363633173956E-2</v>
      </c>
      <c r="P534" s="45"/>
      <c r="Q534" s="45"/>
      <c r="R534" s="45">
        <v>293179</v>
      </c>
      <c r="S534" s="45">
        <v>29659094</v>
      </c>
      <c r="T534" s="45">
        <v>19992070</v>
      </c>
      <c r="U534" s="19">
        <f t="shared" si="87"/>
        <v>16099591</v>
      </c>
      <c r="V534" s="54"/>
      <c r="W534" s="54"/>
      <c r="X534" s="46">
        <f t="shared" si="174"/>
        <v>182216</v>
      </c>
      <c r="Y534" s="46">
        <f t="shared" si="144"/>
        <v>97871</v>
      </c>
      <c r="Z534" s="53">
        <v>84345</v>
      </c>
      <c r="AA534" s="46">
        <f t="shared" si="175"/>
        <v>101426</v>
      </c>
      <c r="AB534" s="46">
        <f t="shared" si="126"/>
        <v>36149</v>
      </c>
      <c r="AC534" s="53">
        <v>65277</v>
      </c>
      <c r="AD534" s="54"/>
      <c r="AE534" s="21">
        <f t="shared" si="190"/>
        <v>74044.703703703708</v>
      </c>
      <c r="AF534" s="24">
        <f t="shared" si="180"/>
        <v>7.619589983658229</v>
      </c>
      <c r="AG534" s="24">
        <f t="shared" si="181"/>
        <v>5.1360765209009474</v>
      </c>
      <c r="AH534" s="24">
        <f t="shared" si="182"/>
        <v>4.8901210163444384</v>
      </c>
      <c r="AI534" s="23">
        <f t="shared" si="145"/>
        <v>0.19470114900558072</v>
      </c>
      <c r="AJ534" s="23">
        <f t="shared" si="103"/>
        <v>0.20449391674718514</v>
      </c>
      <c r="AK534" s="23">
        <f t="shared" si="191"/>
        <v>5.3570257078345692E-3</v>
      </c>
      <c r="AL534" s="32">
        <f t="shared" si="99"/>
        <v>0.21329216302557547</v>
      </c>
      <c r="AM534" s="43">
        <f t="shared" si="177"/>
        <v>183364.14285714287</v>
      </c>
      <c r="AN534" s="43">
        <f t="shared" si="176"/>
        <v>116311.28571428571</v>
      </c>
      <c r="AO534" s="44">
        <f t="shared" si="86"/>
        <v>1.5764948494127216</v>
      </c>
      <c r="AP534" s="27"/>
      <c r="AQ534" s="53">
        <f t="shared" si="193"/>
        <v>54446247</v>
      </c>
      <c r="AR534" s="53">
        <f t="shared" si="193"/>
        <v>28853053</v>
      </c>
      <c r="AS534" s="61"/>
      <c r="AT534" s="61">
        <f t="shared" si="148"/>
        <v>0.20165276666666668</v>
      </c>
      <c r="AU534" s="61">
        <f t="shared" si="146"/>
        <v>0.10686315925925927</v>
      </c>
      <c r="AV534" s="29">
        <f t="shared" si="194"/>
        <v>417271</v>
      </c>
      <c r="AW534" s="45">
        <f t="shared" si="194"/>
        <v>243799</v>
      </c>
      <c r="AX534" s="29">
        <f t="shared" si="91"/>
        <v>661070</v>
      </c>
      <c r="AY534" s="29">
        <f t="shared" si="154"/>
        <v>429029.28571428574</v>
      </c>
      <c r="AZ534" s="29">
        <f t="shared" si="153"/>
        <v>514723</v>
      </c>
      <c r="BA534" s="29">
        <f t="shared" si="93"/>
        <v>943752.28571428568</v>
      </c>
      <c r="BB534" s="45">
        <v>1616049</v>
      </c>
      <c r="BC534" s="45">
        <v>1494565</v>
      </c>
      <c r="BD534" s="61"/>
      <c r="BE534" s="61">
        <f t="shared" si="195"/>
        <v>1.1002781930929679</v>
      </c>
      <c r="BF534" s="61">
        <f t="shared" si="195"/>
        <v>1.0175664708557672</v>
      </c>
      <c r="BG534" s="45">
        <v>26988708</v>
      </c>
      <c r="BH534" s="45">
        <v>16391434</v>
      </c>
      <c r="BI534" s="61">
        <f t="shared" si="196"/>
        <v>1.5575949605610657</v>
      </c>
      <c r="BJ534" s="61">
        <f t="shared" si="196"/>
        <v>0.94599619199145479</v>
      </c>
      <c r="BK534" s="45">
        <v>5044492</v>
      </c>
      <c r="BL534" s="45">
        <v>3499461</v>
      </c>
      <c r="BM534" s="61">
        <f t="shared" si="197"/>
        <v>0.23404929161525492</v>
      </c>
      <c r="BN534" s="61">
        <f t="shared" si="197"/>
        <v>0.16236448944417231</v>
      </c>
      <c r="BO534" s="29">
        <v>18397908</v>
      </c>
      <c r="BP534" s="29">
        <v>6579046</v>
      </c>
      <c r="BQ534" s="29">
        <v>2399090</v>
      </c>
      <c r="BR534" s="29">
        <v>888547</v>
      </c>
      <c r="BT534" s="27"/>
      <c r="BU534" s="27"/>
      <c r="BV534" s="30"/>
      <c r="BW534" s="30"/>
      <c r="BX534" s="27"/>
      <c r="BY534" s="27"/>
      <c r="BZ534" s="27"/>
      <c r="CA534" s="27"/>
      <c r="CB534" s="27"/>
      <c r="CC534" s="27"/>
      <c r="CD534" s="27"/>
      <c r="CH534" s="27"/>
      <c r="CI534" s="27"/>
      <c r="CJ534" s="27"/>
      <c r="CK534" s="27"/>
      <c r="CL534" s="27"/>
      <c r="CM534" s="27"/>
      <c r="CN534" s="27"/>
      <c r="CO534" s="27"/>
    </row>
    <row r="535" spans="1:93" ht="13">
      <c r="A535" s="18">
        <v>44426</v>
      </c>
      <c r="B535" s="19">
        <f t="shared" si="143"/>
        <v>15768</v>
      </c>
      <c r="C535" s="52"/>
      <c r="D535" s="52"/>
      <c r="E535" s="53">
        <v>3908247</v>
      </c>
      <c r="F535" s="21">
        <f t="shared" si="192"/>
        <v>343203</v>
      </c>
      <c r="G535" s="22">
        <f t="shared" si="178"/>
        <v>8.7815074124025422E-2</v>
      </c>
      <c r="H535" s="19">
        <f t="shared" si="88"/>
        <v>29794</v>
      </c>
      <c r="I535" s="53">
        <v>3443903</v>
      </c>
      <c r="J535" s="22">
        <f t="shared" si="179"/>
        <v>0.88118867615071417</v>
      </c>
      <c r="K535" s="22">
        <f t="shared" si="188"/>
        <v>0.96601977422999552</v>
      </c>
      <c r="L535" s="19">
        <f t="shared" si="82"/>
        <v>1128</v>
      </c>
      <c r="M535" s="53">
        <v>121141</v>
      </c>
      <c r="N535" s="23">
        <f t="shared" ca="1" si="187"/>
        <v>3.0996249725260456E-2</v>
      </c>
      <c r="O535" s="22">
        <f t="shared" si="189"/>
        <v>3.3980225770004521E-2</v>
      </c>
      <c r="P535" s="45"/>
      <c r="Q535" s="45"/>
      <c r="R535" s="45">
        <v>282964</v>
      </c>
      <c r="S535" s="45">
        <v>29796276</v>
      </c>
      <c r="T535" s="45">
        <v>20070696</v>
      </c>
      <c r="U535" s="19">
        <f t="shared" si="87"/>
        <v>16162449</v>
      </c>
      <c r="V535" s="54"/>
      <c r="W535" s="54"/>
      <c r="X535" s="46">
        <f t="shared" si="174"/>
        <v>137182</v>
      </c>
      <c r="Y535" s="46">
        <f t="shared" si="144"/>
        <v>63083</v>
      </c>
      <c r="Z535" s="53">
        <v>74099</v>
      </c>
      <c r="AA535" s="46">
        <f t="shared" si="175"/>
        <v>78626</v>
      </c>
      <c r="AB535" s="46">
        <f t="shared" si="126"/>
        <v>25001</v>
      </c>
      <c r="AC535" s="53">
        <v>53625</v>
      </c>
      <c r="AD535" s="54"/>
      <c r="AE535" s="21">
        <f t="shared" si="190"/>
        <v>74335.911111111112</v>
      </c>
      <c r="AF535" s="24">
        <f t="shared" si="180"/>
        <v>7.6239490492796387</v>
      </c>
      <c r="AG535" s="24">
        <f t="shared" si="181"/>
        <v>5.1354727579909865</v>
      </c>
      <c r="AH535" s="24">
        <f t="shared" si="182"/>
        <v>4.9864282090309491</v>
      </c>
      <c r="AI535" s="23">
        <f t="shared" si="145"/>
        <v>0.19472403946529807</v>
      </c>
      <c r="AJ535" s="23">
        <f t="shared" si="103"/>
        <v>0.2005443491974665</v>
      </c>
      <c r="AK535" s="23">
        <f t="shared" si="191"/>
        <v>4.0508889065297461E-3</v>
      </c>
      <c r="AL535" s="32">
        <f t="shared" si="99"/>
        <v>0.20968091202699954</v>
      </c>
      <c r="AM535" s="43">
        <f t="shared" si="177"/>
        <v>172845.14285714287</v>
      </c>
      <c r="AN535" s="43">
        <f t="shared" si="176"/>
        <v>108192.28571428571</v>
      </c>
      <c r="AO535" s="44">
        <f t="shared" si="86"/>
        <v>1.5975736321311529</v>
      </c>
      <c r="AP535" s="27"/>
      <c r="AQ535" s="53">
        <f t="shared" si="193"/>
        <v>54992421</v>
      </c>
      <c r="AR535" s="53">
        <f t="shared" si="193"/>
        <v>29527386</v>
      </c>
      <c r="AS535" s="63">
        <f>BD535</f>
        <v>297422</v>
      </c>
      <c r="AT535" s="61">
        <f t="shared" si="148"/>
        <v>0.20367563333333333</v>
      </c>
      <c r="AU535" s="61">
        <f t="shared" si="146"/>
        <v>0.10936068888888889</v>
      </c>
      <c r="AV535" s="29">
        <f t="shared" si="194"/>
        <v>546174</v>
      </c>
      <c r="AW535" s="45">
        <f t="shared" si="194"/>
        <v>674333</v>
      </c>
      <c r="AX535" s="29">
        <f t="shared" si="91"/>
        <v>1220507</v>
      </c>
      <c r="AY535" s="29">
        <f t="shared" si="154"/>
        <v>456750</v>
      </c>
      <c r="AZ535" s="29">
        <f t="shared" si="153"/>
        <v>574933.85714285716</v>
      </c>
      <c r="BA535" s="29">
        <f t="shared" si="93"/>
        <v>1031683.8571428572</v>
      </c>
      <c r="BB535" s="45">
        <v>1619070</v>
      </c>
      <c r="BC535" s="45">
        <v>1498060</v>
      </c>
      <c r="BD535" s="29">
        <v>297422</v>
      </c>
      <c r="BE535" s="61">
        <f t="shared" si="195"/>
        <v>1.1023350245512553</v>
      </c>
      <c r="BF535" s="61">
        <f t="shared" si="195"/>
        <v>1.019946022642167</v>
      </c>
      <c r="BG535" s="45">
        <v>27270521</v>
      </c>
      <c r="BH535" s="45">
        <v>16710847</v>
      </c>
      <c r="BI535" s="61">
        <f t="shared" si="196"/>
        <v>1.5738591888679783</v>
      </c>
      <c r="BJ535" s="61">
        <f t="shared" si="196"/>
        <v>0.96443042304607551</v>
      </c>
      <c r="BK535" s="45">
        <v>5063765</v>
      </c>
      <c r="BL535" s="45">
        <v>3529094</v>
      </c>
      <c r="BM535" s="61">
        <f t="shared" si="197"/>
        <v>0.23494350098208527</v>
      </c>
      <c r="BN535" s="61">
        <f t="shared" si="197"/>
        <v>0.16373937172338593</v>
      </c>
      <c r="BO535" s="29">
        <v>18626801</v>
      </c>
      <c r="BP535" s="29">
        <v>6811282</v>
      </c>
      <c r="BQ535" s="29">
        <v>2412264</v>
      </c>
      <c r="BR535" s="29">
        <v>978103</v>
      </c>
      <c r="BT535" s="27"/>
      <c r="BU535" s="27"/>
      <c r="BV535" s="30"/>
      <c r="BW535" s="30"/>
      <c r="BX535" s="27"/>
      <c r="BY535" s="27"/>
      <c r="BZ535" s="27"/>
      <c r="CA535" s="27"/>
      <c r="CB535" s="27"/>
      <c r="CC535" s="27"/>
      <c r="CD535" s="27"/>
      <c r="CH535" s="27"/>
      <c r="CI535" s="27"/>
      <c r="CJ535" s="27"/>
      <c r="CK535" s="27"/>
      <c r="CL535" s="27"/>
      <c r="CM535" s="27"/>
      <c r="CN535" s="27"/>
      <c r="CO535" s="27"/>
    </row>
    <row r="536" spans="1:93" ht="13">
      <c r="A536" s="18"/>
      <c r="B536" s="29"/>
      <c r="C536" s="52"/>
      <c r="D536" s="52"/>
      <c r="E536" s="53"/>
      <c r="F536" s="46"/>
      <c r="G536" s="28"/>
      <c r="H536" s="28"/>
      <c r="I536" s="53"/>
      <c r="J536" s="28"/>
      <c r="K536" s="28"/>
      <c r="L536" s="28"/>
      <c r="M536" s="53"/>
      <c r="N536" s="75"/>
      <c r="O536" s="28"/>
      <c r="P536" s="45"/>
      <c r="Q536" s="45"/>
      <c r="R536" s="45"/>
      <c r="S536" s="45"/>
      <c r="T536" s="45"/>
      <c r="U536" s="29"/>
      <c r="V536" s="54"/>
      <c r="W536" s="54"/>
      <c r="X536" s="46"/>
      <c r="Y536" s="46"/>
      <c r="Z536" s="53"/>
      <c r="AA536" s="46"/>
      <c r="AB536" s="46"/>
      <c r="AC536" s="53"/>
      <c r="AD536" s="54"/>
      <c r="AE536" s="47"/>
      <c r="AF536" s="47"/>
      <c r="AG536" s="47"/>
      <c r="AH536" s="47"/>
      <c r="AI536" s="47"/>
      <c r="AJ536" s="47"/>
      <c r="AK536" s="47"/>
      <c r="AL536" s="27"/>
      <c r="AM536" s="27"/>
      <c r="AN536" s="27"/>
      <c r="AO536" s="27"/>
      <c r="AP536" s="27"/>
      <c r="AQ536" s="53"/>
      <c r="AR536" s="53"/>
      <c r="AS536" s="28"/>
      <c r="AT536" s="28"/>
      <c r="AU536" s="28"/>
      <c r="AV536" s="28"/>
      <c r="AW536" s="52"/>
      <c r="AX536" s="29"/>
      <c r="AY536" s="29"/>
      <c r="AZ536" s="29"/>
      <c r="BA536" s="29"/>
      <c r="BB536" s="45"/>
      <c r="BC536" s="45"/>
      <c r="BD536" s="29"/>
      <c r="BE536" s="29"/>
      <c r="BF536" s="29"/>
      <c r="BG536" s="45"/>
      <c r="BH536" s="45"/>
      <c r="BI536" s="29"/>
      <c r="BJ536" s="29"/>
      <c r="BK536" s="45"/>
      <c r="BL536" s="45"/>
      <c r="BO536" s="29"/>
      <c r="BP536" s="29"/>
      <c r="BQ536" s="29"/>
      <c r="BR536" s="29"/>
      <c r="BT536" s="27"/>
      <c r="BU536" s="27"/>
      <c r="BV536" s="30"/>
      <c r="BW536" s="30"/>
      <c r="BX536" s="27"/>
      <c r="BY536" s="27"/>
      <c r="BZ536" s="27"/>
      <c r="CA536" s="27"/>
      <c r="CB536" s="27"/>
      <c r="CC536" s="27"/>
      <c r="CD536" s="27"/>
      <c r="CH536" s="27"/>
      <c r="CI536" s="27"/>
      <c r="CJ536" s="27"/>
      <c r="CK536" s="27"/>
      <c r="CL536" s="27"/>
      <c r="CM536" s="27"/>
      <c r="CN536" s="27"/>
      <c r="CO536" s="27"/>
    </row>
    <row r="537" spans="1:93" ht="13">
      <c r="A537" s="18"/>
      <c r="B537" s="29"/>
      <c r="C537" s="52"/>
      <c r="D537" s="52"/>
      <c r="E537" s="53"/>
      <c r="F537" s="46"/>
      <c r="G537" s="28"/>
      <c r="H537" s="28"/>
      <c r="I537" s="53"/>
      <c r="J537" s="28"/>
      <c r="K537" s="28"/>
      <c r="L537" s="28"/>
      <c r="M537" s="53"/>
      <c r="N537" s="75"/>
      <c r="O537" s="28"/>
      <c r="P537" s="45"/>
      <c r="Q537" s="45"/>
      <c r="R537" s="45"/>
      <c r="S537" s="45"/>
      <c r="T537" s="45"/>
      <c r="U537" s="29"/>
      <c r="V537" s="54"/>
      <c r="W537" s="54"/>
      <c r="X537" s="46"/>
      <c r="Y537" s="46"/>
      <c r="Z537" s="53"/>
      <c r="AA537" s="46"/>
      <c r="AB537" s="46"/>
      <c r="AC537" s="53"/>
      <c r="AD537" s="54"/>
      <c r="AE537" s="47"/>
      <c r="AF537" s="47"/>
      <c r="AG537" s="47"/>
      <c r="AH537" s="47"/>
      <c r="AI537" s="47"/>
      <c r="AJ537" s="47"/>
      <c r="AK537" s="47"/>
      <c r="AL537" s="27"/>
      <c r="AM537" s="27"/>
      <c r="AN537" s="27"/>
      <c r="AO537" s="27"/>
      <c r="AP537" s="27"/>
      <c r="AQ537" s="53"/>
      <c r="AR537" s="53"/>
      <c r="AS537" s="28"/>
      <c r="AT537" s="28"/>
      <c r="AU537" s="28"/>
      <c r="AV537" s="28"/>
      <c r="AW537" s="52"/>
      <c r="AX537" s="29"/>
      <c r="AY537" s="29"/>
      <c r="AZ537" s="29"/>
      <c r="BA537" s="29"/>
      <c r="BB537" s="45"/>
      <c r="BC537" s="45"/>
      <c r="BD537" s="29"/>
      <c r="BE537" s="29"/>
      <c r="BF537" s="29"/>
      <c r="BG537" s="45"/>
      <c r="BH537" s="45"/>
      <c r="BI537" s="29"/>
      <c r="BJ537" s="29"/>
      <c r="BK537" s="45"/>
      <c r="BL537" s="45"/>
      <c r="BO537" s="29"/>
      <c r="BP537" s="29"/>
      <c r="BQ537" s="29"/>
      <c r="BR537" s="29"/>
      <c r="BT537" s="27"/>
      <c r="BU537" s="27"/>
      <c r="BV537" s="30"/>
      <c r="BW537" s="30"/>
      <c r="BX537" s="27"/>
      <c r="BY537" s="27"/>
      <c r="BZ537" s="27"/>
      <c r="CA537" s="27"/>
      <c r="CB537" s="27"/>
      <c r="CC537" s="27"/>
      <c r="CD537" s="27"/>
      <c r="CH537" s="27"/>
      <c r="CI537" s="27"/>
      <c r="CJ537" s="27"/>
      <c r="CK537" s="27"/>
      <c r="CL537" s="27"/>
      <c r="CM537" s="27"/>
      <c r="CN537" s="27"/>
      <c r="CO537" s="27"/>
    </row>
    <row r="538" spans="1:93" ht="13">
      <c r="A538" s="18"/>
      <c r="B538" s="45"/>
      <c r="C538" s="52"/>
      <c r="D538" s="52"/>
      <c r="E538" s="53"/>
      <c r="F538" s="53"/>
      <c r="G538" s="52"/>
      <c r="H538" s="52"/>
      <c r="I538" s="53"/>
      <c r="J538" s="52"/>
      <c r="K538" s="52"/>
      <c r="L538" s="52"/>
      <c r="M538" s="53"/>
      <c r="N538" s="76"/>
      <c r="O538" s="52"/>
      <c r="P538" s="45"/>
      <c r="Q538" s="45"/>
      <c r="R538" s="45"/>
      <c r="S538" s="45"/>
      <c r="T538" s="45"/>
      <c r="U538" s="45"/>
      <c r="V538" s="54"/>
      <c r="W538" s="54"/>
      <c r="X538" s="53"/>
      <c r="Y538" s="53"/>
      <c r="Z538" s="53"/>
      <c r="AA538" s="53"/>
      <c r="AB538" s="53"/>
      <c r="AC538" s="53"/>
      <c r="AD538" s="54"/>
      <c r="AE538" s="54"/>
      <c r="AF538" s="54"/>
      <c r="AG538" s="54"/>
      <c r="AH538" s="54"/>
      <c r="AI538" s="54"/>
      <c r="AJ538" s="54"/>
      <c r="AK538" s="54"/>
      <c r="AL538" s="27"/>
      <c r="AM538" s="27"/>
      <c r="AN538" s="27"/>
      <c r="AO538" s="27"/>
      <c r="AP538" s="27"/>
      <c r="AQ538" s="53"/>
      <c r="AR538" s="53"/>
      <c r="AS538" s="52"/>
      <c r="AT538" s="52"/>
      <c r="AU538" s="52"/>
      <c r="AV538" s="52"/>
      <c r="AW538" s="52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27"/>
      <c r="BN538" s="27"/>
      <c r="BO538" s="45"/>
      <c r="BP538" s="45"/>
      <c r="BQ538" s="45"/>
      <c r="BR538" s="45"/>
      <c r="BS538" s="27"/>
      <c r="BT538" s="27"/>
      <c r="BU538" s="27"/>
      <c r="BV538" s="30"/>
      <c r="BW538" s="30"/>
      <c r="BX538" s="27"/>
      <c r="BY538" s="27"/>
      <c r="BZ538" s="27"/>
      <c r="CA538" s="27"/>
      <c r="CB538" s="27"/>
      <c r="CC538" s="27"/>
      <c r="CD538" s="27"/>
      <c r="CH538" s="27"/>
      <c r="CI538" s="27"/>
      <c r="CJ538" s="27"/>
      <c r="CK538" s="27"/>
      <c r="CL538" s="27"/>
      <c r="CM538" s="27"/>
      <c r="CN538" s="27"/>
      <c r="CO538" s="27"/>
    </row>
    <row r="539" spans="1:93" ht="13">
      <c r="A539" s="18"/>
      <c r="B539" s="45"/>
      <c r="C539" s="52"/>
      <c r="D539" s="52"/>
      <c r="E539" s="53"/>
      <c r="F539" s="53"/>
      <c r="G539" s="52"/>
      <c r="H539" s="52"/>
      <c r="I539" s="53"/>
      <c r="J539" s="52"/>
      <c r="K539" s="52"/>
      <c r="L539" s="52"/>
      <c r="M539" s="53"/>
      <c r="N539" s="76"/>
      <c r="O539" s="52"/>
      <c r="P539" s="45"/>
      <c r="Q539" s="45"/>
      <c r="R539" s="45"/>
      <c r="S539" s="45"/>
      <c r="T539" s="45"/>
      <c r="U539" s="45"/>
      <c r="V539" s="54"/>
      <c r="W539" s="54"/>
      <c r="X539" s="53"/>
      <c r="Y539" s="53"/>
      <c r="Z539" s="53"/>
      <c r="AA539" s="53"/>
      <c r="AB539" s="53"/>
      <c r="AC539" s="53"/>
      <c r="AD539" s="54"/>
      <c r="AE539" s="54"/>
      <c r="AF539" s="54"/>
      <c r="AG539" s="54"/>
      <c r="AH539" s="54"/>
      <c r="AI539" s="54"/>
      <c r="AJ539" s="54"/>
      <c r="AK539" s="54"/>
      <c r="AL539" s="27"/>
      <c r="AM539" s="27"/>
      <c r="AN539" s="27"/>
      <c r="AO539" s="27"/>
      <c r="AP539" s="27"/>
      <c r="AQ539" s="53"/>
      <c r="AR539" s="53"/>
      <c r="AS539" s="52"/>
      <c r="AT539" s="52"/>
      <c r="AU539" s="52"/>
      <c r="AV539" s="52"/>
      <c r="AW539" s="52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27"/>
      <c r="BN539" s="27"/>
      <c r="BO539" s="45"/>
      <c r="BP539" s="45"/>
      <c r="BQ539" s="45"/>
      <c r="BR539" s="45"/>
      <c r="BS539" s="27"/>
      <c r="BT539" s="27"/>
      <c r="BU539" s="27"/>
      <c r="BV539" s="30"/>
      <c r="BW539" s="30"/>
      <c r="BX539" s="27"/>
      <c r="BY539" s="27"/>
      <c r="BZ539" s="27"/>
      <c r="CA539" s="27"/>
      <c r="CB539" s="27"/>
      <c r="CC539" s="27"/>
      <c r="CD539" s="27"/>
      <c r="CH539" s="27"/>
      <c r="CI539" s="27"/>
      <c r="CJ539" s="27"/>
      <c r="CK539" s="27"/>
      <c r="CL539" s="27"/>
      <c r="CM539" s="27"/>
      <c r="CN539" s="27"/>
      <c r="CO539" s="27"/>
    </row>
    <row r="540" spans="1:93" ht="13">
      <c r="A540" s="18"/>
      <c r="B540" s="45"/>
      <c r="C540" s="52"/>
      <c r="D540" s="52"/>
      <c r="E540" s="53"/>
      <c r="F540" s="53"/>
      <c r="G540" s="52"/>
      <c r="H540" s="52"/>
      <c r="I540" s="53"/>
      <c r="J540" s="52"/>
      <c r="K540" s="52"/>
      <c r="L540" s="52"/>
      <c r="M540" s="53"/>
      <c r="N540" s="76"/>
      <c r="O540" s="52"/>
      <c r="P540" s="45"/>
      <c r="Q540" s="45"/>
      <c r="R540" s="45"/>
      <c r="S540" s="45"/>
      <c r="T540" s="45"/>
      <c r="U540" s="45"/>
      <c r="V540" s="54"/>
      <c r="W540" s="54"/>
      <c r="X540" s="53"/>
      <c r="Y540" s="53"/>
      <c r="Z540" s="53"/>
      <c r="AA540" s="53"/>
      <c r="AB540" s="53"/>
      <c r="AC540" s="53"/>
      <c r="AD540" s="54"/>
      <c r="AE540" s="54"/>
      <c r="AF540" s="54"/>
      <c r="AG540" s="54"/>
      <c r="AH540" s="54"/>
      <c r="AI540" s="54"/>
      <c r="AJ540" s="54"/>
      <c r="AK540" s="54"/>
      <c r="AL540" s="27"/>
      <c r="AM540" s="27"/>
      <c r="AN540" s="27"/>
      <c r="AO540" s="27"/>
      <c r="AP540" s="27"/>
      <c r="AQ540" s="53"/>
      <c r="AR540" s="53"/>
      <c r="AS540" s="52"/>
      <c r="AT540" s="52"/>
      <c r="AU540" s="52"/>
      <c r="AV540" s="52"/>
      <c r="AW540" s="52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27"/>
      <c r="BN540" s="27"/>
      <c r="BO540" s="45"/>
      <c r="BP540" s="45"/>
      <c r="BQ540" s="45"/>
      <c r="BR540" s="45"/>
      <c r="BS540" s="27"/>
      <c r="BT540" s="27"/>
      <c r="BU540" s="27"/>
      <c r="BV540" s="30"/>
      <c r="BW540" s="30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</row>
    <row r="541" spans="1:93" ht="13">
      <c r="A541" s="18"/>
      <c r="B541" s="45"/>
      <c r="C541" s="52"/>
      <c r="D541" s="52"/>
      <c r="E541" s="53"/>
      <c r="F541" s="53"/>
      <c r="G541" s="52"/>
      <c r="H541" s="52"/>
      <c r="I541" s="53"/>
      <c r="J541" s="52"/>
      <c r="K541" s="52"/>
      <c r="L541" s="52"/>
      <c r="M541" s="53"/>
      <c r="N541" s="76"/>
      <c r="O541" s="52"/>
      <c r="P541" s="45"/>
      <c r="Q541" s="45"/>
      <c r="R541" s="45"/>
      <c r="S541" s="45"/>
      <c r="T541" s="45"/>
      <c r="U541" s="45"/>
      <c r="V541" s="54"/>
      <c r="W541" s="54"/>
      <c r="X541" s="53"/>
      <c r="Y541" s="53"/>
      <c r="Z541" s="53"/>
      <c r="AA541" s="53"/>
      <c r="AB541" s="53"/>
      <c r="AC541" s="53"/>
      <c r="AD541" s="54"/>
      <c r="AE541" s="54"/>
      <c r="AF541" s="54"/>
      <c r="AG541" s="54"/>
      <c r="AH541" s="54"/>
      <c r="AI541" s="54"/>
      <c r="AJ541" s="54"/>
      <c r="AK541" s="54"/>
      <c r="AL541" s="27"/>
      <c r="AM541" s="27"/>
      <c r="AN541" s="27"/>
      <c r="AO541" s="27"/>
      <c r="AP541" s="27"/>
      <c r="AQ541" s="53"/>
      <c r="AR541" s="53"/>
      <c r="AS541" s="52"/>
      <c r="AT541" s="52"/>
      <c r="AU541" s="52"/>
      <c r="AV541" s="52"/>
      <c r="AW541" s="52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27"/>
      <c r="BN541" s="27"/>
      <c r="BO541" s="45"/>
      <c r="BP541" s="45"/>
      <c r="BQ541" s="45"/>
      <c r="BR541" s="45"/>
      <c r="BS541" s="27"/>
      <c r="BT541" s="27"/>
      <c r="BU541" s="27"/>
      <c r="BV541" s="30"/>
      <c r="BW541" s="30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</row>
    <row r="542" spans="1:93" ht="13">
      <c r="A542" s="18"/>
      <c r="B542" s="45"/>
      <c r="C542" s="52"/>
      <c r="D542" s="52"/>
      <c r="E542" s="53"/>
      <c r="F542" s="53"/>
      <c r="G542" s="52"/>
      <c r="H542" s="52"/>
      <c r="I542" s="53"/>
      <c r="J542" s="52"/>
      <c r="K542" s="52"/>
      <c r="L542" s="52"/>
      <c r="M542" s="53"/>
      <c r="N542" s="76"/>
      <c r="O542" s="52"/>
      <c r="P542" s="45"/>
      <c r="Q542" s="45"/>
      <c r="R542" s="45"/>
      <c r="S542" s="45"/>
      <c r="T542" s="45"/>
      <c r="U542" s="45"/>
      <c r="V542" s="54"/>
      <c r="W542" s="54"/>
      <c r="X542" s="53"/>
      <c r="Y542" s="53"/>
      <c r="Z542" s="53"/>
      <c r="AA542" s="53"/>
      <c r="AB542" s="53"/>
      <c r="AC542" s="53"/>
      <c r="AD542" s="54"/>
      <c r="AE542" s="54"/>
      <c r="AF542" s="54"/>
      <c r="AG542" s="54"/>
      <c r="AH542" s="54"/>
      <c r="AI542" s="54"/>
      <c r="AJ542" s="54"/>
      <c r="AK542" s="54"/>
      <c r="AL542" s="27"/>
      <c r="AM542" s="27"/>
      <c r="AN542" s="27"/>
      <c r="AO542" s="27"/>
      <c r="AP542" s="27"/>
      <c r="AQ542" s="53"/>
      <c r="AR542" s="53"/>
      <c r="AS542" s="52"/>
      <c r="AT542" s="52"/>
      <c r="AU542" s="52"/>
      <c r="AV542" s="52"/>
      <c r="AW542" s="52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27"/>
      <c r="BN542" s="27"/>
      <c r="BO542" s="45"/>
      <c r="BP542" s="45"/>
      <c r="BQ542" s="45"/>
      <c r="BR542" s="45"/>
      <c r="BS542" s="27"/>
      <c r="BT542" s="27"/>
      <c r="BU542" s="27"/>
      <c r="BV542" s="30"/>
      <c r="BW542" s="30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</row>
    <row r="543" spans="1:93" ht="13">
      <c r="A543" s="18"/>
      <c r="B543" s="45"/>
      <c r="C543" s="52"/>
      <c r="D543" s="52"/>
      <c r="E543" s="53"/>
      <c r="F543" s="53"/>
      <c r="G543" s="52"/>
      <c r="H543" s="52"/>
      <c r="I543" s="53"/>
      <c r="J543" s="52"/>
      <c r="K543" s="52"/>
      <c r="L543" s="52"/>
      <c r="M543" s="53"/>
      <c r="N543" s="76"/>
      <c r="O543" s="52"/>
      <c r="P543" s="45"/>
      <c r="Q543" s="45"/>
      <c r="R543" s="45"/>
      <c r="S543" s="45"/>
      <c r="T543" s="45"/>
      <c r="U543" s="45"/>
      <c r="V543" s="54"/>
      <c r="W543" s="54"/>
      <c r="X543" s="53"/>
      <c r="Y543" s="53"/>
      <c r="Z543" s="53"/>
      <c r="AA543" s="53"/>
      <c r="AB543" s="53"/>
      <c r="AC543" s="53"/>
      <c r="AD543" s="54"/>
      <c r="AE543" s="54"/>
      <c r="AF543" s="54"/>
      <c r="AG543" s="54"/>
      <c r="AH543" s="54"/>
      <c r="AI543" s="54"/>
      <c r="AJ543" s="54"/>
      <c r="AK543" s="54"/>
      <c r="AL543" s="27"/>
      <c r="AM543" s="27"/>
      <c r="AN543" s="27"/>
      <c r="AO543" s="27"/>
      <c r="AP543" s="27"/>
      <c r="AQ543" s="53"/>
      <c r="AR543" s="53"/>
      <c r="AS543" s="52"/>
      <c r="AT543" s="52"/>
      <c r="AU543" s="52"/>
      <c r="AV543" s="52"/>
      <c r="AW543" s="52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27"/>
      <c r="BN543" s="27"/>
      <c r="BO543" s="45"/>
      <c r="BP543" s="45"/>
      <c r="BQ543" s="45"/>
      <c r="BR543" s="45"/>
      <c r="BS543" s="27"/>
      <c r="BT543" s="27"/>
      <c r="BU543" s="27"/>
      <c r="BV543" s="30"/>
      <c r="BW543" s="30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</row>
    <row r="544" spans="1:93" ht="13">
      <c r="A544" s="18"/>
      <c r="B544" s="45"/>
      <c r="C544" s="52"/>
      <c r="D544" s="52"/>
      <c r="E544" s="53"/>
      <c r="F544" s="53"/>
      <c r="G544" s="52"/>
      <c r="H544" s="52"/>
      <c r="I544" s="53"/>
      <c r="J544" s="52"/>
      <c r="K544" s="52"/>
      <c r="L544" s="52"/>
      <c r="M544" s="53"/>
      <c r="N544" s="76"/>
      <c r="O544" s="52"/>
      <c r="P544" s="45"/>
      <c r="Q544" s="45"/>
      <c r="R544" s="45"/>
      <c r="S544" s="45"/>
      <c r="T544" s="45"/>
      <c r="U544" s="45"/>
      <c r="V544" s="54"/>
      <c r="W544" s="54"/>
      <c r="X544" s="53"/>
      <c r="Y544" s="53"/>
      <c r="Z544" s="53"/>
      <c r="AA544" s="53"/>
      <c r="AB544" s="53"/>
      <c r="AC544" s="53"/>
      <c r="AD544" s="54"/>
      <c r="AE544" s="54"/>
      <c r="AF544" s="54"/>
      <c r="AG544" s="54"/>
      <c r="AH544" s="54"/>
      <c r="AI544" s="54"/>
      <c r="AJ544" s="54"/>
      <c r="AK544" s="54"/>
      <c r="AL544" s="27"/>
      <c r="AM544" s="27"/>
      <c r="AN544" s="27"/>
      <c r="AO544" s="27"/>
      <c r="AP544" s="27"/>
      <c r="AQ544" s="53"/>
      <c r="AR544" s="53"/>
      <c r="AS544" s="52"/>
      <c r="AT544" s="52"/>
      <c r="AU544" s="52"/>
      <c r="AV544" s="52"/>
      <c r="AW544" s="52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27"/>
      <c r="BN544" s="27"/>
      <c r="BO544" s="45"/>
      <c r="BP544" s="45"/>
      <c r="BQ544" s="45"/>
      <c r="BR544" s="45"/>
      <c r="BS544" s="27"/>
      <c r="BT544" s="27"/>
      <c r="BU544" s="27"/>
      <c r="BV544" s="30"/>
      <c r="BW544" s="30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</row>
    <row r="545" spans="1:93" ht="13">
      <c r="A545" s="18"/>
      <c r="B545" s="45"/>
      <c r="C545" s="52"/>
      <c r="D545" s="52"/>
      <c r="E545" s="53"/>
      <c r="F545" s="53"/>
      <c r="G545" s="52"/>
      <c r="H545" s="52"/>
      <c r="I545" s="53"/>
      <c r="J545" s="52"/>
      <c r="K545" s="52"/>
      <c r="L545" s="52"/>
      <c r="M545" s="53"/>
      <c r="N545" s="76"/>
      <c r="O545" s="52"/>
      <c r="P545" s="45"/>
      <c r="Q545" s="45"/>
      <c r="R545" s="45"/>
      <c r="S545" s="45"/>
      <c r="T545" s="45"/>
      <c r="U545" s="45"/>
      <c r="V545" s="54"/>
      <c r="W545" s="54"/>
      <c r="X545" s="53"/>
      <c r="Y545" s="53"/>
      <c r="Z545" s="53"/>
      <c r="AA545" s="53"/>
      <c r="AB545" s="53"/>
      <c r="AC545" s="53"/>
      <c r="AD545" s="54"/>
      <c r="AE545" s="54"/>
      <c r="AF545" s="54"/>
      <c r="AG545" s="54"/>
      <c r="AH545" s="54"/>
      <c r="AI545" s="54"/>
      <c r="AJ545" s="54"/>
      <c r="AK545" s="54"/>
      <c r="AL545" s="27"/>
      <c r="AM545" s="27"/>
      <c r="AN545" s="27"/>
      <c r="AO545" s="27"/>
      <c r="AP545" s="27"/>
      <c r="AQ545" s="53"/>
      <c r="AR545" s="53"/>
      <c r="AS545" s="52"/>
      <c r="AT545" s="52"/>
      <c r="AU545" s="52"/>
      <c r="AV545" s="52"/>
      <c r="AW545" s="52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27"/>
      <c r="BN545" s="27"/>
      <c r="BO545" s="45"/>
      <c r="BP545" s="45"/>
      <c r="BQ545" s="45"/>
      <c r="BR545" s="45"/>
      <c r="BS545" s="27"/>
      <c r="BT545" s="27"/>
      <c r="BU545" s="27"/>
      <c r="BV545" s="30"/>
      <c r="BW545" s="30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</row>
    <row r="546" spans="1:93" ht="13">
      <c r="A546" s="18"/>
      <c r="B546" s="45"/>
      <c r="C546" s="52"/>
      <c r="D546" s="52"/>
      <c r="E546" s="53"/>
      <c r="F546" s="53"/>
      <c r="G546" s="52"/>
      <c r="H546" s="52"/>
      <c r="I546" s="53"/>
      <c r="J546" s="52"/>
      <c r="K546" s="52"/>
      <c r="L546" s="52"/>
      <c r="M546" s="53"/>
      <c r="N546" s="76"/>
      <c r="O546" s="52"/>
      <c r="P546" s="45"/>
      <c r="Q546" s="45"/>
      <c r="R546" s="45"/>
      <c r="S546" s="45"/>
      <c r="T546" s="45"/>
      <c r="U546" s="45"/>
      <c r="V546" s="54"/>
      <c r="W546" s="54"/>
      <c r="X546" s="53"/>
      <c r="Y546" s="53"/>
      <c r="Z546" s="53"/>
      <c r="AA546" s="53"/>
      <c r="AB546" s="53"/>
      <c r="AC546" s="53"/>
      <c r="AD546" s="54"/>
      <c r="AE546" s="54"/>
      <c r="AF546" s="54"/>
      <c r="AG546" s="54"/>
      <c r="AH546" s="54"/>
      <c r="AI546" s="54"/>
      <c r="AJ546" s="54"/>
      <c r="AK546" s="54"/>
      <c r="AL546" s="27"/>
      <c r="AM546" s="27"/>
      <c r="AN546" s="27"/>
      <c r="AO546" s="27"/>
      <c r="AP546" s="27"/>
      <c r="AQ546" s="53"/>
      <c r="AR546" s="53"/>
      <c r="AS546" s="52"/>
      <c r="AT546" s="52"/>
      <c r="AU546" s="52"/>
      <c r="AV546" s="52"/>
      <c r="AW546" s="52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27"/>
      <c r="BN546" s="27"/>
      <c r="BO546" s="45"/>
      <c r="BP546" s="45"/>
      <c r="BQ546" s="45"/>
      <c r="BR546" s="45"/>
      <c r="BS546" s="27"/>
      <c r="BT546" s="27"/>
      <c r="BU546" s="27"/>
      <c r="BV546" s="30"/>
      <c r="BW546" s="30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</row>
    <row r="547" spans="1:93" ht="13">
      <c r="A547" s="18"/>
      <c r="B547" s="45"/>
      <c r="C547" s="52"/>
      <c r="D547" s="52"/>
      <c r="E547" s="53"/>
      <c r="F547" s="53"/>
      <c r="G547" s="52"/>
      <c r="H547" s="52"/>
      <c r="I547" s="53"/>
      <c r="J547" s="52"/>
      <c r="K547" s="52"/>
      <c r="L547" s="52"/>
      <c r="M547" s="53"/>
      <c r="N547" s="76"/>
      <c r="O547" s="52"/>
      <c r="P547" s="45"/>
      <c r="Q547" s="45"/>
      <c r="R547" s="45"/>
      <c r="S547" s="45"/>
      <c r="T547" s="45"/>
      <c r="U547" s="45"/>
      <c r="V547" s="54"/>
      <c r="W547" s="54"/>
      <c r="X547" s="53"/>
      <c r="Y547" s="53"/>
      <c r="Z547" s="53"/>
      <c r="AA547" s="53"/>
      <c r="AB547" s="53"/>
      <c r="AC547" s="53"/>
      <c r="AD547" s="54"/>
      <c r="AE547" s="54"/>
      <c r="AF547" s="54"/>
      <c r="AG547" s="54"/>
      <c r="AH547" s="54"/>
      <c r="AI547" s="54"/>
      <c r="AJ547" s="54"/>
      <c r="AK547" s="54"/>
      <c r="AL547" s="27"/>
      <c r="AM547" s="27"/>
      <c r="AN547" s="27"/>
      <c r="AO547" s="27"/>
      <c r="AP547" s="27"/>
      <c r="AQ547" s="53"/>
      <c r="AR547" s="53"/>
      <c r="AS547" s="52"/>
      <c r="AT547" s="52"/>
      <c r="AU547" s="52"/>
      <c r="AV547" s="52"/>
      <c r="AW547" s="52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27"/>
      <c r="BN547" s="27"/>
      <c r="BO547" s="45"/>
      <c r="BP547" s="45"/>
      <c r="BQ547" s="45"/>
      <c r="BR547" s="45"/>
      <c r="BS547" s="27"/>
      <c r="BT547" s="27"/>
      <c r="BU547" s="27"/>
      <c r="BV547" s="30"/>
      <c r="BW547" s="30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</row>
    <row r="548" spans="1:93" ht="13">
      <c r="A548" s="18"/>
      <c r="B548" s="45"/>
      <c r="C548" s="52"/>
      <c r="D548" s="52"/>
      <c r="E548" s="53"/>
      <c r="F548" s="53"/>
      <c r="G548" s="52"/>
      <c r="H548" s="52"/>
      <c r="I548" s="53"/>
      <c r="J548" s="52"/>
      <c r="K548" s="52"/>
      <c r="L548" s="52"/>
      <c r="M548" s="53"/>
      <c r="N548" s="76"/>
      <c r="O548" s="52"/>
      <c r="P548" s="45"/>
      <c r="Q548" s="45"/>
      <c r="R548" s="45"/>
      <c r="S548" s="45"/>
      <c r="T548" s="45"/>
      <c r="U548" s="45"/>
      <c r="V548" s="54"/>
      <c r="W548" s="54"/>
      <c r="X548" s="53"/>
      <c r="Y548" s="53"/>
      <c r="Z548" s="53"/>
      <c r="AA548" s="53"/>
      <c r="AB548" s="53"/>
      <c r="AC548" s="53"/>
      <c r="AD548" s="54"/>
      <c r="AE548" s="54"/>
      <c r="AF548" s="54"/>
      <c r="AG548" s="54"/>
      <c r="AH548" s="54"/>
      <c r="AI548" s="54"/>
      <c r="AJ548" s="54"/>
      <c r="AK548" s="54"/>
      <c r="AL548" s="27"/>
      <c r="AM548" s="27"/>
      <c r="AN548" s="27"/>
      <c r="AO548" s="27"/>
      <c r="AP548" s="27"/>
      <c r="AQ548" s="53"/>
      <c r="AR548" s="53"/>
      <c r="AS548" s="52"/>
      <c r="AT548" s="52"/>
      <c r="AU548" s="52"/>
      <c r="AV548" s="52"/>
      <c r="AW548" s="52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27"/>
      <c r="BN548" s="27"/>
      <c r="BO548" s="45"/>
      <c r="BP548" s="45"/>
      <c r="BQ548" s="45"/>
      <c r="BR548" s="45"/>
      <c r="BS548" s="27"/>
      <c r="BT548" s="27"/>
      <c r="BU548" s="27"/>
      <c r="BV548" s="30"/>
      <c r="BW548" s="30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</row>
    <row r="549" spans="1:93" ht="13">
      <c r="A549" s="18"/>
      <c r="B549" s="45"/>
      <c r="C549" s="52"/>
      <c r="D549" s="52"/>
      <c r="E549" s="53"/>
      <c r="F549" s="53"/>
      <c r="G549" s="52"/>
      <c r="H549" s="52"/>
      <c r="I549" s="53"/>
      <c r="J549" s="52"/>
      <c r="K549" s="52"/>
      <c r="L549" s="52"/>
      <c r="M549" s="53"/>
      <c r="N549" s="76"/>
      <c r="O549" s="52"/>
      <c r="P549" s="45"/>
      <c r="Q549" s="45"/>
      <c r="R549" s="45"/>
      <c r="S549" s="45"/>
      <c r="T549" s="45"/>
      <c r="U549" s="45"/>
      <c r="V549" s="54"/>
      <c r="W549" s="54"/>
      <c r="X549" s="53"/>
      <c r="Y549" s="53"/>
      <c r="Z549" s="53"/>
      <c r="AA549" s="53"/>
      <c r="AB549" s="53"/>
      <c r="AC549" s="53"/>
      <c r="AD549" s="54"/>
      <c r="AE549" s="54"/>
      <c r="AF549" s="54"/>
      <c r="AG549" s="54"/>
      <c r="AH549" s="54"/>
      <c r="AI549" s="54"/>
      <c r="AJ549" s="54"/>
      <c r="AK549" s="54"/>
      <c r="AL549" s="27"/>
      <c r="AM549" s="27"/>
      <c r="AN549" s="27"/>
      <c r="AO549" s="27"/>
      <c r="AP549" s="27"/>
      <c r="AQ549" s="53"/>
      <c r="AR549" s="53"/>
      <c r="AS549" s="52"/>
      <c r="AT549" s="52"/>
      <c r="AU549" s="52"/>
      <c r="AV549" s="52"/>
      <c r="AW549" s="52"/>
      <c r="AX549" s="27"/>
      <c r="AY549" s="27"/>
      <c r="AZ549" s="27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27"/>
      <c r="BN549" s="27"/>
      <c r="BO549" s="45"/>
      <c r="BP549" s="45"/>
      <c r="BQ549" s="45"/>
      <c r="BR549" s="45"/>
      <c r="BS549" s="27"/>
      <c r="BT549" s="27"/>
      <c r="BU549" s="27"/>
      <c r="BV549" s="30"/>
      <c r="BW549" s="30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</row>
    <row r="550" spans="1:93" ht="13">
      <c r="A550" s="18"/>
      <c r="B550" s="45"/>
      <c r="C550" s="52"/>
      <c r="D550" s="52"/>
      <c r="E550" s="53"/>
      <c r="F550" s="53"/>
      <c r="G550" s="52"/>
      <c r="H550" s="52"/>
      <c r="I550" s="53"/>
      <c r="J550" s="52"/>
      <c r="K550" s="52"/>
      <c r="L550" s="52"/>
      <c r="M550" s="53"/>
      <c r="N550" s="76"/>
      <c r="O550" s="52"/>
      <c r="P550" s="45"/>
      <c r="Q550" s="45"/>
      <c r="R550" s="45"/>
      <c r="S550" s="45"/>
      <c r="T550" s="45"/>
      <c r="U550" s="45"/>
      <c r="V550" s="54"/>
      <c r="W550" s="54"/>
      <c r="X550" s="53"/>
      <c r="Y550" s="53"/>
      <c r="Z550" s="53"/>
      <c r="AA550" s="53"/>
      <c r="AB550" s="53"/>
      <c r="AC550" s="53"/>
      <c r="AD550" s="54"/>
      <c r="AE550" s="54"/>
      <c r="AF550" s="54"/>
      <c r="AG550" s="54"/>
      <c r="AH550" s="54"/>
      <c r="AI550" s="54"/>
      <c r="AJ550" s="54"/>
      <c r="AK550" s="54"/>
      <c r="AL550" s="27"/>
      <c r="AM550" s="27"/>
      <c r="AN550" s="27"/>
      <c r="AO550" s="27"/>
      <c r="AP550" s="27"/>
      <c r="AQ550" s="53"/>
      <c r="AR550" s="53"/>
      <c r="AS550" s="52"/>
      <c r="AT550" s="52"/>
      <c r="AU550" s="52"/>
      <c r="AV550" s="52"/>
      <c r="AW550" s="52"/>
      <c r="AX550" s="27"/>
      <c r="AY550" s="27"/>
      <c r="AZ550" s="27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27"/>
      <c r="BN550" s="27"/>
      <c r="BO550" s="45"/>
      <c r="BP550" s="45"/>
      <c r="BQ550" s="45"/>
      <c r="BR550" s="45"/>
      <c r="BS550" s="27"/>
      <c r="BT550" s="27"/>
      <c r="BU550" s="27"/>
      <c r="BV550" s="30"/>
      <c r="BW550" s="30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</row>
    <row r="551" spans="1:93" ht="13">
      <c r="A551" s="18"/>
      <c r="B551" s="45"/>
      <c r="C551" s="52"/>
      <c r="D551" s="52"/>
      <c r="E551" s="53"/>
      <c r="F551" s="53"/>
      <c r="G551" s="52"/>
      <c r="H551" s="52"/>
      <c r="I551" s="53"/>
      <c r="J551" s="52"/>
      <c r="K551" s="52"/>
      <c r="L551" s="52"/>
      <c r="M551" s="53"/>
      <c r="N551" s="76"/>
      <c r="O551" s="52"/>
      <c r="P551" s="45"/>
      <c r="Q551" s="45"/>
      <c r="R551" s="45"/>
      <c r="S551" s="45"/>
      <c r="T551" s="45"/>
      <c r="U551" s="45"/>
      <c r="V551" s="54"/>
      <c r="W551" s="54"/>
      <c r="X551" s="53"/>
      <c r="Y551" s="53"/>
      <c r="Z551" s="53"/>
      <c r="AA551" s="53"/>
      <c r="AB551" s="53"/>
      <c r="AC551" s="53"/>
      <c r="AD551" s="54"/>
      <c r="AE551" s="54"/>
      <c r="AF551" s="54"/>
      <c r="AG551" s="54"/>
      <c r="AH551" s="54"/>
      <c r="AI551" s="54"/>
      <c r="AJ551" s="54"/>
      <c r="AK551" s="54"/>
      <c r="AL551" s="27"/>
      <c r="AM551" s="27"/>
      <c r="AN551" s="27"/>
      <c r="AO551" s="27"/>
      <c r="AP551" s="27"/>
      <c r="AQ551" s="53"/>
      <c r="AR551" s="53"/>
      <c r="AS551" s="52"/>
      <c r="AT551" s="52"/>
      <c r="AU551" s="52"/>
      <c r="AV551" s="52"/>
      <c r="AW551" s="52"/>
      <c r="AX551" s="27"/>
      <c r="AY551" s="27"/>
      <c r="AZ551" s="27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27"/>
      <c r="BN551" s="27"/>
      <c r="BO551" s="45"/>
      <c r="BP551" s="45"/>
      <c r="BQ551" s="45"/>
      <c r="BR551" s="45"/>
      <c r="BS551" s="27"/>
      <c r="BT551" s="27"/>
      <c r="BU551" s="27"/>
      <c r="BV551" s="30"/>
      <c r="BW551" s="30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</row>
    <row r="552" spans="1:93" ht="13">
      <c r="A552" s="18"/>
      <c r="B552" s="45"/>
      <c r="C552" s="52"/>
      <c r="D552" s="52"/>
      <c r="E552" s="53"/>
      <c r="F552" s="53"/>
      <c r="G552" s="52"/>
      <c r="H552" s="52"/>
      <c r="I552" s="53"/>
      <c r="J552" s="52"/>
      <c r="K552" s="52"/>
      <c r="L552" s="52"/>
      <c r="M552" s="53"/>
      <c r="N552" s="76"/>
      <c r="O552" s="52"/>
      <c r="P552" s="45"/>
      <c r="Q552" s="45"/>
      <c r="R552" s="45"/>
      <c r="S552" s="45"/>
      <c r="T552" s="45"/>
      <c r="U552" s="45"/>
      <c r="V552" s="54"/>
      <c r="W552" s="54"/>
      <c r="X552" s="53"/>
      <c r="Y552" s="53"/>
      <c r="Z552" s="53"/>
      <c r="AA552" s="53"/>
      <c r="AB552" s="53"/>
      <c r="AC552" s="53"/>
      <c r="AD552" s="54"/>
      <c r="AE552" s="54"/>
      <c r="AF552" s="54"/>
      <c r="AG552" s="54"/>
      <c r="AH552" s="54"/>
      <c r="AI552" s="54"/>
      <c r="AJ552" s="54"/>
      <c r="AK552" s="54"/>
      <c r="AL552" s="27"/>
      <c r="AM552" s="27"/>
      <c r="AN552" s="27"/>
      <c r="AO552" s="27"/>
      <c r="AP552" s="27"/>
      <c r="AQ552" s="53"/>
      <c r="AR552" s="53"/>
      <c r="AS552" s="52"/>
      <c r="AT552" s="52"/>
      <c r="AU552" s="52"/>
      <c r="AV552" s="52"/>
      <c r="AW552" s="52"/>
      <c r="AX552" s="27"/>
      <c r="AY552" s="27"/>
      <c r="AZ552" s="27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27"/>
      <c r="BN552" s="27"/>
      <c r="BO552" s="45"/>
      <c r="BP552" s="45"/>
      <c r="BQ552" s="45"/>
      <c r="BR552" s="45"/>
      <c r="BS552" s="27"/>
      <c r="BT552" s="27"/>
      <c r="BU552" s="27"/>
      <c r="BV552" s="30"/>
      <c r="BW552" s="30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</row>
    <row r="553" spans="1:93" ht="13">
      <c r="A553" s="18"/>
      <c r="B553" s="45"/>
      <c r="C553" s="52"/>
      <c r="D553" s="52"/>
      <c r="E553" s="53"/>
      <c r="F553" s="53"/>
      <c r="G553" s="52"/>
      <c r="H553" s="52"/>
      <c r="I553" s="53"/>
      <c r="J553" s="52"/>
      <c r="K553" s="52"/>
      <c r="L553" s="52"/>
      <c r="M553" s="53"/>
      <c r="N553" s="76"/>
      <c r="O553" s="52"/>
      <c r="P553" s="45"/>
      <c r="Q553" s="45"/>
      <c r="R553" s="45"/>
      <c r="S553" s="45"/>
      <c r="T553" s="45"/>
      <c r="U553" s="45"/>
      <c r="V553" s="54"/>
      <c r="W553" s="54"/>
      <c r="X553" s="53"/>
      <c r="Y553" s="53"/>
      <c r="Z553" s="53"/>
      <c r="AA553" s="53"/>
      <c r="AB553" s="53"/>
      <c r="AC553" s="53"/>
      <c r="AD553" s="54"/>
      <c r="AE553" s="54"/>
      <c r="AF553" s="54"/>
      <c r="AG553" s="54"/>
      <c r="AH553" s="54"/>
      <c r="AI553" s="54"/>
      <c r="AJ553" s="54"/>
      <c r="AK553" s="54"/>
      <c r="AL553" s="27"/>
      <c r="AM553" s="27"/>
      <c r="AN553" s="27"/>
      <c r="AO553" s="27"/>
      <c r="AP553" s="27"/>
      <c r="AQ553" s="53"/>
      <c r="AR553" s="53"/>
      <c r="AS553" s="52"/>
      <c r="AT553" s="52"/>
      <c r="AU553" s="52"/>
      <c r="AV553" s="52"/>
      <c r="AW553" s="52"/>
      <c r="AX553" s="27"/>
      <c r="AY553" s="27"/>
      <c r="AZ553" s="27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27"/>
      <c r="BN553" s="27"/>
      <c r="BO553" s="45"/>
      <c r="BP553" s="45"/>
      <c r="BQ553" s="45"/>
      <c r="BR553" s="45"/>
      <c r="BS553" s="27"/>
      <c r="BT553" s="27"/>
      <c r="BU553" s="27"/>
      <c r="BV553" s="30"/>
      <c r="BW553" s="30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</row>
    <row r="554" spans="1:93" ht="13">
      <c r="A554" s="18"/>
      <c r="B554" s="45"/>
      <c r="C554" s="52"/>
      <c r="D554" s="52"/>
      <c r="E554" s="53"/>
      <c r="F554" s="53"/>
      <c r="G554" s="52"/>
      <c r="H554" s="52"/>
      <c r="I554" s="53"/>
      <c r="J554" s="52"/>
      <c r="K554" s="52"/>
      <c r="L554" s="52"/>
      <c r="M554" s="53"/>
      <c r="N554" s="76"/>
      <c r="O554" s="52"/>
      <c r="P554" s="45"/>
      <c r="Q554" s="45"/>
      <c r="R554" s="45"/>
      <c r="S554" s="45"/>
      <c r="T554" s="45"/>
      <c r="U554" s="45"/>
      <c r="V554" s="54"/>
      <c r="W554" s="54"/>
      <c r="X554" s="53"/>
      <c r="Y554" s="53"/>
      <c r="Z554" s="53"/>
      <c r="AA554" s="53"/>
      <c r="AB554" s="53"/>
      <c r="AC554" s="53"/>
      <c r="AD554" s="54"/>
      <c r="AE554" s="54"/>
      <c r="AF554" s="54"/>
      <c r="AG554" s="54"/>
      <c r="AH554" s="54"/>
      <c r="AI554" s="54"/>
      <c r="AJ554" s="54"/>
      <c r="AK554" s="54"/>
      <c r="AL554" s="27"/>
      <c r="AM554" s="27"/>
      <c r="AN554" s="27"/>
      <c r="AO554" s="27"/>
      <c r="AP554" s="27"/>
      <c r="AQ554" s="53"/>
      <c r="AR554" s="53"/>
      <c r="AS554" s="52"/>
      <c r="AT554" s="52"/>
      <c r="AU554" s="52"/>
      <c r="AV554" s="52"/>
      <c r="AW554" s="52"/>
      <c r="AX554" s="27"/>
      <c r="AY554" s="27"/>
      <c r="AZ554" s="27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27"/>
      <c r="BN554" s="27"/>
      <c r="BO554" s="45"/>
      <c r="BP554" s="45"/>
      <c r="BQ554" s="45"/>
      <c r="BR554" s="45"/>
      <c r="BS554" s="27"/>
      <c r="BT554" s="27"/>
      <c r="BU554" s="27"/>
      <c r="BV554" s="30"/>
      <c r="BW554" s="30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</row>
    <row r="555" spans="1:93" ht="13">
      <c r="A555" s="18"/>
      <c r="B555" s="45"/>
      <c r="C555" s="52"/>
      <c r="D555" s="52"/>
      <c r="E555" s="53"/>
      <c r="F555" s="53"/>
      <c r="G555" s="52"/>
      <c r="H555" s="52"/>
      <c r="I555" s="53"/>
      <c r="J555" s="52"/>
      <c r="K555" s="52"/>
      <c r="L555" s="52"/>
      <c r="M555" s="53"/>
      <c r="N555" s="76"/>
      <c r="O555" s="52"/>
      <c r="P555" s="45"/>
      <c r="Q555" s="45"/>
      <c r="R555" s="45"/>
      <c r="S555" s="45"/>
      <c r="T555" s="45"/>
      <c r="U555" s="45"/>
      <c r="V555" s="54"/>
      <c r="W555" s="54"/>
      <c r="X555" s="53"/>
      <c r="Y555" s="53"/>
      <c r="Z555" s="53"/>
      <c r="AA555" s="53"/>
      <c r="AB555" s="53"/>
      <c r="AC555" s="53"/>
      <c r="AD555" s="54"/>
      <c r="AE555" s="54"/>
      <c r="AF555" s="54"/>
      <c r="AG555" s="54"/>
      <c r="AH555" s="54"/>
      <c r="AI555" s="54"/>
      <c r="AJ555" s="54"/>
      <c r="AK555" s="54"/>
      <c r="AL555" s="27"/>
      <c r="AM555" s="27"/>
      <c r="AN555" s="27"/>
      <c r="AO555" s="27"/>
      <c r="AP555" s="27"/>
      <c r="AQ555" s="53"/>
      <c r="AR555" s="53"/>
      <c r="AS555" s="52"/>
      <c r="AT555" s="52"/>
      <c r="AU555" s="52"/>
      <c r="AV555" s="52"/>
      <c r="AW555" s="52"/>
      <c r="AX555" s="27"/>
      <c r="AY555" s="27"/>
      <c r="AZ555" s="27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27"/>
      <c r="BN555" s="27"/>
      <c r="BO555" s="45"/>
      <c r="BP555" s="45"/>
      <c r="BQ555" s="45"/>
      <c r="BR555" s="45"/>
      <c r="BS555" s="27"/>
      <c r="BT555" s="27"/>
      <c r="BU555" s="27"/>
      <c r="BV555" s="30"/>
      <c r="BW555" s="30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</row>
    <row r="556" spans="1:93" ht="13">
      <c r="A556" s="18"/>
      <c r="B556" s="45"/>
      <c r="C556" s="52"/>
      <c r="D556" s="52"/>
      <c r="E556" s="53"/>
      <c r="F556" s="53"/>
      <c r="G556" s="52"/>
      <c r="H556" s="52"/>
      <c r="I556" s="53"/>
      <c r="J556" s="52"/>
      <c r="K556" s="52"/>
      <c r="L556" s="52"/>
      <c r="M556" s="53"/>
      <c r="N556" s="76"/>
      <c r="O556" s="52"/>
      <c r="P556" s="45"/>
      <c r="Q556" s="45"/>
      <c r="R556" s="45"/>
      <c r="S556" s="45"/>
      <c r="T556" s="45"/>
      <c r="U556" s="45"/>
      <c r="V556" s="54"/>
      <c r="W556" s="54"/>
      <c r="X556" s="53"/>
      <c r="Y556" s="53"/>
      <c r="Z556" s="53"/>
      <c r="AA556" s="53"/>
      <c r="AB556" s="53"/>
      <c r="AC556" s="53"/>
      <c r="AD556" s="54"/>
      <c r="AE556" s="54"/>
      <c r="AF556" s="54"/>
      <c r="AG556" s="54"/>
      <c r="AH556" s="54"/>
      <c r="AI556" s="54"/>
      <c r="AJ556" s="54"/>
      <c r="AK556" s="54"/>
      <c r="AL556" s="27"/>
      <c r="AM556" s="27"/>
      <c r="AN556" s="27"/>
      <c r="AO556" s="27"/>
      <c r="AP556" s="27"/>
      <c r="AQ556" s="53"/>
      <c r="AR556" s="53"/>
      <c r="AS556" s="52"/>
      <c r="AT556" s="52"/>
      <c r="AU556" s="52"/>
      <c r="AV556" s="52"/>
      <c r="AW556" s="52"/>
      <c r="AX556" s="27"/>
      <c r="AY556" s="27"/>
      <c r="AZ556" s="27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27"/>
      <c r="BN556" s="27"/>
      <c r="BO556" s="45"/>
      <c r="BP556" s="45"/>
      <c r="BQ556" s="45"/>
      <c r="BR556" s="45"/>
      <c r="BS556" s="27"/>
      <c r="BT556" s="27"/>
      <c r="BU556" s="27"/>
      <c r="BV556" s="30"/>
      <c r="BW556" s="30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</row>
    <row r="557" spans="1:93" ht="13">
      <c r="A557" s="18"/>
      <c r="B557" s="45"/>
      <c r="C557" s="52"/>
      <c r="D557" s="52"/>
      <c r="E557" s="53"/>
      <c r="F557" s="53"/>
      <c r="G557" s="52"/>
      <c r="H557" s="52"/>
      <c r="I557" s="53"/>
      <c r="J557" s="52"/>
      <c r="K557" s="52"/>
      <c r="L557" s="52"/>
      <c r="M557" s="53"/>
      <c r="N557" s="76"/>
      <c r="O557" s="52"/>
      <c r="P557" s="45"/>
      <c r="Q557" s="45"/>
      <c r="R557" s="45"/>
      <c r="S557" s="45"/>
      <c r="T557" s="45"/>
      <c r="U557" s="45"/>
      <c r="V557" s="54"/>
      <c r="W557" s="54"/>
      <c r="X557" s="53"/>
      <c r="Y557" s="53"/>
      <c r="Z557" s="53"/>
      <c r="AA557" s="53"/>
      <c r="AB557" s="53"/>
      <c r="AC557" s="53"/>
      <c r="AD557" s="54"/>
      <c r="AE557" s="54"/>
      <c r="AF557" s="54"/>
      <c r="AG557" s="54"/>
      <c r="AH557" s="54"/>
      <c r="AI557" s="54"/>
      <c r="AJ557" s="54"/>
      <c r="AK557" s="54"/>
      <c r="AL557" s="27"/>
      <c r="AM557" s="27"/>
      <c r="AN557" s="27"/>
      <c r="AO557" s="27"/>
      <c r="AP557" s="27"/>
      <c r="AQ557" s="53"/>
      <c r="AR557" s="53"/>
      <c r="AS557" s="52"/>
      <c r="AT557" s="52"/>
      <c r="AU557" s="52"/>
      <c r="AY557" s="27"/>
      <c r="AZ557" s="27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27"/>
      <c r="BN557" s="27"/>
      <c r="BO557" s="45"/>
      <c r="BP557" s="45"/>
      <c r="BQ557" s="45"/>
      <c r="BR557" s="45"/>
      <c r="BS557" s="27"/>
      <c r="BT557" s="27"/>
      <c r="BU557" s="27"/>
      <c r="BV557" s="30"/>
      <c r="BW557" s="30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</row>
    <row r="558" spans="1:93" ht="13">
      <c r="A558" s="18"/>
      <c r="B558" s="45"/>
      <c r="C558" s="52"/>
      <c r="D558" s="52"/>
      <c r="E558" s="53"/>
      <c r="F558" s="53"/>
      <c r="G558" s="52"/>
      <c r="H558" s="52"/>
      <c r="I558" s="53"/>
      <c r="J558" s="52"/>
      <c r="K558" s="52"/>
      <c r="L558" s="52"/>
      <c r="M558" s="53"/>
      <c r="N558" s="76"/>
      <c r="O558" s="52"/>
      <c r="P558" s="45"/>
      <c r="Q558" s="45"/>
      <c r="R558" s="45"/>
      <c r="S558" s="45"/>
      <c r="T558" s="45"/>
      <c r="U558" s="45"/>
      <c r="V558" s="54"/>
      <c r="W558" s="54"/>
      <c r="X558" s="53"/>
      <c r="Y558" s="53"/>
      <c r="Z558" s="53"/>
      <c r="AA558" s="53"/>
      <c r="AB558" s="53"/>
      <c r="AC558" s="53"/>
      <c r="AD558" s="54"/>
      <c r="AE558" s="54"/>
      <c r="AF558" s="54"/>
      <c r="AG558" s="54"/>
      <c r="AH558" s="54"/>
      <c r="AI558" s="54"/>
      <c r="AJ558" s="54"/>
      <c r="AK558" s="54"/>
      <c r="AL558" s="27"/>
      <c r="AM558" s="27"/>
      <c r="AN558" s="27"/>
      <c r="AO558" s="27"/>
      <c r="AP558" s="27"/>
      <c r="AQ558" s="53"/>
      <c r="AR558" s="53"/>
      <c r="AS558" s="52"/>
      <c r="AT558" s="52"/>
      <c r="AU558" s="52"/>
      <c r="AY558" s="27"/>
      <c r="AZ558" s="27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27"/>
      <c r="BN558" s="27"/>
      <c r="BO558" s="45"/>
      <c r="BP558" s="45"/>
      <c r="BQ558" s="45"/>
      <c r="BR558" s="45"/>
      <c r="BS558" s="27"/>
      <c r="BT558" s="27"/>
      <c r="BU558" s="27"/>
      <c r="BV558" s="30"/>
      <c r="BW558" s="30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</row>
    <row r="559" spans="1:93" ht="13">
      <c r="A559" s="18"/>
      <c r="B559" s="45"/>
      <c r="C559" s="52"/>
      <c r="D559" s="52"/>
      <c r="E559" s="53"/>
      <c r="F559" s="53"/>
      <c r="G559" s="52"/>
      <c r="H559" s="52"/>
      <c r="I559" s="53"/>
      <c r="J559" s="52"/>
      <c r="K559" s="52"/>
      <c r="L559" s="52"/>
      <c r="M559" s="53"/>
      <c r="N559" s="76"/>
      <c r="O559" s="52"/>
      <c r="P559" s="45"/>
      <c r="Q559" s="45"/>
      <c r="R559" s="45"/>
      <c r="S559" s="45"/>
      <c r="T559" s="45"/>
      <c r="U559" s="45"/>
      <c r="V559" s="54"/>
      <c r="W559" s="54"/>
      <c r="X559" s="53"/>
      <c r="Y559" s="53"/>
      <c r="Z559" s="53"/>
      <c r="AA559" s="53"/>
      <c r="AB559" s="53"/>
      <c r="AC559" s="53"/>
      <c r="AD559" s="54"/>
      <c r="AE559" s="54"/>
      <c r="AF559" s="54"/>
      <c r="AG559" s="54"/>
      <c r="AH559" s="54"/>
      <c r="AI559" s="54"/>
      <c r="AJ559" s="54"/>
      <c r="AK559" s="54"/>
      <c r="AL559" s="27"/>
      <c r="AM559" s="27"/>
      <c r="AN559" s="27"/>
      <c r="AO559" s="27"/>
      <c r="AP559" s="27"/>
      <c r="AQ559" s="53"/>
      <c r="AR559" s="53"/>
      <c r="AS559" s="52"/>
      <c r="AT559" s="52"/>
      <c r="AU559" s="52"/>
      <c r="AY559" s="27"/>
      <c r="AZ559" s="27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27"/>
      <c r="BN559" s="27"/>
      <c r="BO559" s="45"/>
      <c r="BP559" s="45"/>
      <c r="BQ559" s="45"/>
      <c r="BR559" s="45"/>
      <c r="BS559" s="27"/>
      <c r="BT559" s="27"/>
      <c r="BU559" s="27"/>
      <c r="BV559" s="30"/>
      <c r="BW559" s="30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</row>
    <row r="560" spans="1:93" ht="13">
      <c r="A560" s="18"/>
      <c r="B560" s="45"/>
      <c r="C560" s="52"/>
      <c r="D560" s="52"/>
      <c r="E560" s="53"/>
      <c r="F560" s="53"/>
      <c r="G560" s="52"/>
      <c r="H560" s="52"/>
      <c r="I560" s="53"/>
      <c r="J560" s="52"/>
      <c r="K560" s="52"/>
      <c r="L560" s="52"/>
      <c r="M560" s="53"/>
      <c r="N560" s="76"/>
      <c r="O560" s="52"/>
      <c r="P560" s="45"/>
      <c r="Q560" s="45"/>
      <c r="R560" s="45"/>
      <c r="S560" s="45"/>
      <c r="T560" s="45"/>
      <c r="U560" s="45"/>
      <c r="V560" s="54"/>
      <c r="W560" s="54"/>
      <c r="X560" s="53"/>
      <c r="Y560" s="53"/>
      <c r="Z560" s="53"/>
      <c r="AA560" s="53"/>
      <c r="AB560" s="53"/>
      <c r="AC560" s="53"/>
      <c r="AD560" s="54"/>
      <c r="AE560" s="54"/>
      <c r="AF560" s="54"/>
      <c r="AG560" s="54"/>
      <c r="AH560" s="54"/>
      <c r="AI560" s="54"/>
      <c r="AJ560" s="54"/>
      <c r="AK560" s="54"/>
      <c r="AL560" s="27"/>
      <c r="AM560" s="27"/>
      <c r="AN560" s="27"/>
      <c r="AO560" s="27"/>
      <c r="AP560" s="27"/>
      <c r="AQ560" s="53"/>
      <c r="AR560" s="53"/>
      <c r="AS560" s="52"/>
      <c r="AT560" s="52"/>
      <c r="AU560" s="52"/>
      <c r="AV560" s="52"/>
      <c r="AW560" s="52"/>
      <c r="AX560" s="27"/>
      <c r="AY560" s="27"/>
      <c r="AZ560" s="27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27"/>
      <c r="BN560" s="27"/>
      <c r="BO560" s="45"/>
      <c r="BP560" s="45"/>
      <c r="BQ560" s="45"/>
      <c r="BR560" s="45"/>
      <c r="BS560" s="27"/>
      <c r="BT560" s="27"/>
      <c r="BU560" s="27"/>
      <c r="BV560" s="30"/>
      <c r="BW560" s="30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</row>
    <row r="561" spans="1:93" ht="13">
      <c r="A561" s="18"/>
      <c r="B561" s="45"/>
      <c r="C561" s="52"/>
      <c r="D561" s="52"/>
      <c r="E561" s="53"/>
      <c r="F561" s="53"/>
      <c r="G561" s="52"/>
      <c r="H561" s="52"/>
      <c r="I561" s="53"/>
      <c r="J561" s="52"/>
      <c r="K561" s="52"/>
      <c r="L561" s="52"/>
      <c r="M561" s="53"/>
      <c r="N561" s="76"/>
      <c r="O561" s="52"/>
      <c r="P561" s="45"/>
      <c r="Q561" s="45"/>
      <c r="R561" s="45"/>
      <c r="S561" s="45"/>
      <c r="T561" s="45"/>
      <c r="U561" s="45"/>
      <c r="V561" s="54"/>
      <c r="W561" s="54"/>
      <c r="X561" s="53"/>
      <c r="Y561" s="53"/>
      <c r="Z561" s="53"/>
      <c r="AA561" s="53"/>
      <c r="AB561" s="53"/>
      <c r="AC561" s="53"/>
      <c r="AD561" s="54"/>
      <c r="AE561" s="54"/>
      <c r="AF561" s="54"/>
      <c r="AG561" s="54"/>
      <c r="AH561" s="54"/>
      <c r="AI561" s="54"/>
      <c r="AJ561" s="54"/>
      <c r="AK561" s="54"/>
      <c r="AL561" s="27"/>
      <c r="AM561" s="27"/>
      <c r="AN561" s="27"/>
      <c r="AO561" s="27"/>
      <c r="AP561" s="27"/>
      <c r="AQ561" s="53"/>
      <c r="AR561" s="53"/>
      <c r="AS561" s="52"/>
      <c r="AT561" s="52"/>
      <c r="AU561" s="52"/>
      <c r="AV561" s="52"/>
      <c r="AW561" s="52"/>
      <c r="AX561" s="27"/>
      <c r="AY561" s="27"/>
      <c r="AZ561" s="27"/>
      <c r="BA561" s="45"/>
      <c r="BB561" s="45"/>
      <c r="BC561" s="45"/>
      <c r="BD561" s="45"/>
      <c r="BE561" s="45"/>
      <c r="BF561" s="45"/>
      <c r="BG561" s="45"/>
      <c r="BH561" s="45"/>
      <c r="BI561" s="45"/>
      <c r="BL561" s="45"/>
      <c r="BM561" s="27"/>
      <c r="BN561" s="27"/>
      <c r="BO561" s="45"/>
      <c r="BP561" s="45"/>
      <c r="BQ561" s="45"/>
      <c r="BR561" s="45"/>
      <c r="BS561" s="27"/>
      <c r="BT561" s="27"/>
      <c r="BU561" s="27"/>
      <c r="BV561" s="30"/>
      <c r="BW561" s="30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</row>
    <row r="562" spans="1:93" ht="13">
      <c r="A562" s="18"/>
      <c r="B562" s="45"/>
      <c r="C562" s="52"/>
      <c r="D562" s="52"/>
      <c r="E562" s="53"/>
      <c r="F562" s="53"/>
      <c r="G562" s="52"/>
      <c r="H562" s="52"/>
      <c r="I562" s="53"/>
      <c r="J562" s="52"/>
      <c r="K562" s="52"/>
      <c r="L562" s="52"/>
      <c r="M562" s="53"/>
      <c r="N562" s="76"/>
      <c r="O562" s="52"/>
      <c r="P562" s="45"/>
      <c r="Q562" s="45"/>
      <c r="R562" s="45"/>
      <c r="S562" s="45"/>
      <c r="T562" s="45"/>
      <c r="U562" s="45"/>
      <c r="V562" s="54"/>
      <c r="W562" s="54"/>
      <c r="X562" s="53"/>
      <c r="Y562" s="53"/>
      <c r="Z562" s="53"/>
      <c r="AA562" s="53"/>
      <c r="AB562" s="53"/>
      <c r="AC562" s="53"/>
      <c r="AD562" s="54"/>
      <c r="AE562" s="54"/>
      <c r="AF562" s="54"/>
      <c r="AG562" s="54"/>
      <c r="AH562" s="54"/>
      <c r="AI562" s="54"/>
      <c r="AJ562" s="54"/>
      <c r="AK562" s="54"/>
      <c r="AL562" s="27"/>
      <c r="AM562" s="27"/>
      <c r="AN562" s="27"/>
      <c r="AO562" s="27"/>
      <c r="AP562" s="27"/>
      <c r="AQ562" s="53"/>
      <c r="AR562" s="53"/>
      <c r="AS562" s="52"/>
      <c r="AT562" s="52"/>
      <c r="AU562" s="52"/>
      <c r="AV562" s="52"/>
      <c r="AW562" s="52"/>
      <c r="AX562" s="27"/>
      <c r="AY562" s="27"/>
      <c r="AZ562" s="27"/>
      <c r="BA562" s="45"/>
      <c r="BB562" s="45"/>
      <c r="BC562" s="45"/>
      <c r="BD562" s="45"/>
      <c r="BE562" s="45"/>
      <c r="BF562" s="45"/>
      <c r="BG562" s="45"/>
      <c r="BH562" s="45"/>
      <c r="BI562" s="45"/>
      <c r="BL562" s="45"/>
      <c r="BM562" s="27"/>
      <c r="BN562" s="27"/>
      <c r="BO562" s="45"/>
      <c r="BP562" s="45"/>
      <c r="BQ562" s="45"/>
      <c r="BR562" s="45"/>
      <c r="BS562" s="28"/>
      <c r="BT562" s="28">
        <v>158561</v>
      </c>
      <c r="BU562" s="28">
        <v>33820</v>
      </c>
      <c r="BV562" s="30"/>
      <c r="BW562" s="30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</row>
    <row r="563" spans="1:93" ht="13">
      <c r="A563" s="18"/>
      <c r="B563" s="45"/>
      <c r="C563" s="52"/>
      <c r="D563" s="52"/>
      <c r="E563" s="53"/>
      <c r="F563" s="53"/>
      <c r="G563" s="52"/>
      <c r="H563" s="52"/>
      <c r="I563" s="53"/>
      <c r="J563" s="52"/>
      <c r="K563" s="52"/>
      <c r="L563" s="52"/>
      <c r="M563" s="53"/>
      <c r="N563" s="76"/>
      <c r="O563" s="52"/>
      <c r="P563" s="45"/>
      <c r="Q563" s="45"/>
      <c r="R563" s="45"/>
      <c r="S563" s="45"/>
      <c r="T563" s="45"/>
      <c r="U563" s="45"/>
      <c r="V563" s="54"/>
      <c r="W563" s="54"/>
      <c r="X563" s="53"/>
      <c r="Y563" s="53"/>
      <c r="Z563" s="53"/>
      <c r="AA563" s="53"/>
      <c r="AB563" s="53"/>
      <c r="AC563" s="53"/>
      <c r="AD563" s="54"/>
      <c r="AE563" s="54"/>
      <c r="AF563" s="54"/>
      <c r="AG563" s="54"/>
      <c r="AH563" s="54"/>
      <c r="AI563" s="54"/>
      <c r="AJ563" s="54"/>
      <c r="AK563" s="54"/>
      <c r="AL563" s="27"/>
      <c r="AM563" s="27"/>
      <c r="AN563" s="27"/>
      <c r="AO563" s="27"/>
      <c r="AP563" s="27"/>
      <c r="AQ563" s="53"/>
      <c r="AR563" s="53"/>
      <c r="AS563" s="52"/>
      <c r="AT563" s="52"/>
      <c r="AU563" s="52"/>
      <c r="AV563" s="52"/>
      <c r="AW563" s="52"/>
      <c r="AX563" s="27"/>
      <c r="AY563" s="27"/>
      <c r="AZ563" s="27"/>
      <c r="BA563" s="45"/>
      <c r="BB563" s="45"/>
      <c r="BC563" s="45"/>
      <c r="BD563" s="45"/>
      <c r="BE563" s="45"/>
      <c r="BF563" s="45"/>
      <c r="BG563" s="45"/>
      <c r="BH563" s="45"/>
      <c r="BI563" s="45"/>
      <c r="BL563" s="45"/>
      <c r="BM563" s="27"/>
      <c r="BN563" s="27"/>
      <c r="BO563" s="45"/>
      <c r="BP563" s="45"/>
      <c r="BQ563" s="45"/>
      <c r="BR563" s="45"/>
      <c r="BS563" s="52"/>
      <c r="BT563" s="52">
        <v>60631</v>
      </c>
      <c r="BU563" s="52">
        <v>32853</v>
      </c>
      <c r="BV563" s="30"/>
      <c r="BW563" s="30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</row>
    <row r="564" spans="1:93" ht="13">
      <c r="A564" s="18"/>
      <c r="B564" s="45"/>
      <c r="C564" s="52"/>
      <c r="D564" s="52"/>
      <c r="E564" s="53"/>
      <c r="F564" s="53"/>
      <c r="G564" s="52"/>
      <c r="H564" s="52"/>
      <c r="I564" s="53"/>
      <c r="J564" s="52"/>
      <c r="K564" s="52"/>
      <c r="L564" s="52"/>
      <c r="M564" s="53"/>
      <c r="N564" s="76"/>
      <c r="O564" s="52"/>
      <c r="P564" s="45"/>
      <c r="Q564" s="45"/>
      <c r="R564" s="45"/>
      <c r="S564" s="45"/>
      <c r="T564" s="45"/>
      <c r="U564" s="45"/>
      <c r="V564" s="54"/>
      <c r="W564" s="54"/>
      <c r="X564" s="53"/>
      <c r="Y564" s="53"/>
      <c r="Z564" s="53"/>
      <c r="AA564" s="53"/>
      <c r="AB564" s="53"/>
      <c r="AC564" s="53"/>
      <c r="AD564" s="54"/>
      <c r="AE564" s="54"/>
      <c r="AF564" s="54"/>
      <c r="AG564" s="54"/>
      <c r="AH564" s="54"/>
      <c r="AI564" s="54"/>
      <c r="AJ564" s="54"/>
      <c r="AK564" s="54"/>
      <c r="AL564" s="27"/>
      <c r="AM564" s="27"/>
      <c r="AN564" s="27"/>
      <c r="AO564" s="27"/>
      <c r="AP564" s="27"/>
      <c r="AQ564" s="53"/>
      <c r="AR564" s="53"/>
      <c r="AS564" s="52"/>
      <c r="AT564" s="52"/>
      <c r="AU564" s="52"/>
      <c r="AV564" s="52"/>
      <c r="AW564" s="52"/>
      <c r="AX564" s="27"/>
      <c r="AY564" s="27"/>
      <c r="AZ564" s="27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27"/>
      <c r="BN564" s="27"/>
      <c r="BO564" s="45"/>
      <c r="BP564" s="45"/>
      <c r="BQ564" s="45"/>
      <c r="BR564" s="45"/>
      <c r="BS564" s="52"/>
      <c r="BT564" s="52">
        <v>2246327</v>
      </c>
      <c r="BU564" s="52">
        <v>431313</v>
      </c>
      <c r="BV564" s="30"/>
      <c r="BW564" s="30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</row>
    <row r="565" spans="1:93" ht="13">
      <c r="A565" s="18"/>
      <c r="B565" s="45"/>
      <c r="C565" s="52"/>
      <c r="D565" s="52"/>
      <c r="E565" s="53"/>
      <c r="F565" s="53"/>
      <c r="G565" s="52"/>
      <c r="H565" s="52"/>
      <c r="I565" s="53"/>
      <c r="J565" s="52"/>
      <c r="K565" s="52"/>
      <c r="L565" s="52"/>
      <c r="M565" s="53"/>
      <c r="N565" s="76"/>
      <c r="O565" s="52"/>
      <c r="P565" s="45"/>
      <c r="Q565" s="45"/>
      <c r="R565" s="45"/>
      <c r="S565" s="45"/>
      <c r="T565" s="45"/>
      <c r="U565" s="45"/>
      <c r="V565" s="54"/>
      <c r="W565" s="54"/>
      <c r="X565" s="53"/>
      <c r="Y565" s="53"/>
      <c r="Z565" s="53"/>
      <c r="AA565" s="53"/>
      <c r="AB565" s="53"/>
      <c r="AC565" s="53"/>
      <c r="AD565" s="54"/>
      <c r="AE565" s="54"/>
      <c r="AF565" s="54"/>
      <c r="AG565" s="54"/>
      <c r="AH565" s="54"/>
      <c r="AI565" s="54"/>
      <c r="AJ565" s="54"/>
      <c r="AK565" s="54"/>
      <c r="AL565" s="27"/>
      <c r="AM565" s="27"/>
      <c r="AN565" s="27"/>
      <c r="AO565" s="27"/>
      <c r="AP565" s="27"/>
      <c r="AQ565" s="53"/>
      <c r="AR565" s="53"/>
      <c r="AS565" s="52"/>
      <c r="AT565" s="52"/>
      <c r="AU565" s="52"/>
      <c r="AV565" s="52"/>
      <c r="AW565" s="52"/>
      <c r="AX565" s="27"/>
      <c r="AY565" s="27"/>
      <c r="AZ565" s="27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27"/>
      <c r="BN565" s="27"/>
      <c r="BO565" s="45"/>
      <c r="BP565" s="45"/>
      <c r="BQ565" s="45"/>
      <c r="BR565" s="45"/>
      <c r="BS565" s="27"/>
      <c r="BT565" s="27"/>
      <c r="BU565" s="27"/>
      <c r="BV565" s="30"/>
      <c r="BW565" s="30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</row>
    <row r="566" spans="1:93" ht="13">
      <c r="A566" s="18"/>
      <c r="B566" s="45"/>
      <c r="C566" s="52"/>
      <c r="D566" s="52"/>
      <c r="E566" s="53"/>
      <c r="F566" s="53"/>
      <c r="G566" s="52"/>
      <c r="H566" s="52"/>
      <c r="I566" s="53"/>
      <c r="J566" s="52"/>
      <c r="K566" s="52"/>
      <c r="L566" s="52"/>
      <c r="M566" s="53"/>
      <c r="N566" s="76"/>
      <c r="O566" s="52"/>
      <c r="P566" s="45"/>
      <c r="Q566" s="45"/>
      <c r="R566" s="45"/>
      <c r="S566" s="45"/>
      <c r="T566" s="45"/>
      <c r="U566" s="45"/>
      <c r="V566" s="54"/>
      <c r="W566" s="54"/>
      <c r="X566" s="53"/>
      <c r="Y566" s="53"/>
      <c r="Z566" s="53"/>
      <c r="AA566" s="53"/>
      <c r="AB566" s="53"/>
      <c r="AC566" s="53"/>
      <c r="AD566" s="54"/>
      <c r="AE566" s="54"/>
      <c r="AF566" s="54"/>
      <c r="AG566" s="54"/>
      <c r="AH566" s="54"/>
      <c r="AI566" s="54"/>
      <c r="AJ566" s="54"/>
      <c r="AK566" s="54"/>
      <c r="AL566" s="27"/>
      <c r="AM566" s="27"/>
      <c r="AN566" s="27"/>
      <c r="AO566" s="27"/>
      <c r="AP566" s="27"/>
      <c r="AQ566" s="53"/>
      <c r="AR566" s="53"/>
      <c r="AS566" s="52"/>
      <c r="AT566" s="52"/>
      <c r="AU566" s="52"/>
      <c r="AV566" s="52"/>
      <c r="AW566" s="52"/>
      <c r="AX566" s="27"/>
      <c r="AY566" s="27"/>
      <c r="AZ566" s="27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27"/>
      <c r="BN566" s="27"/>
      <c r="BO566" s="45"/>
      <c r="BP566" s="45"/>
      <c r="BQ566" s="45"/>
      <c r="BR566" s="45"/>
      <c r="BS566" s="27"/>
      <c r="BT566" s="27"/>
      <c r="BU566" s="27"/>
      <c r="BV566" s="30"/>
      <c r="BW566" s="30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</row>
    <row r="567" spans="1:93" ht="13">
      <c r="A567" s="18"/>
      <c r="B567" s="45"/>
      <c r="C567" s="52"/>
      <c r="D567" s="52"/>
      <c r="E567" s="53"/>
      <c r="F567" s="53"/>
      <c r="G567" s="52"/>
      <c r="H567" s="52"/>
      <c r="I567" s="53"/>
      <c r="J567" s="52"/>
      <c r="K567" s="52"/>
      <c r="L567" s="52"/>
      <c r="M567" s="53"/>
      <c r="N567" s="76"/>
      <c r="O567" s="52"/>
      <c r="P567" s="45"/>
      <c r="Q567" s="45"/>
      <c r="R567" s="45"/>
      <c r="S567" s="45"/>
      <c r="T567" s="45"/>
      <c r="U567" s="45"/>
      <c r="V567" s="54"/>
      <c r="W567" s="54"/>
      <c r="X567" s="53"/>
      <c r="Y567" s="53"/>
      <c r="Z567" s="53"/>
      <c r="AA567" s="53"/>
      <c r="AB567" s="53"/>
      <c r="AC567" s="53"/>
      <c r="AD567" s="54"/>
      <c r="AE567" s="54"/>
      <c r="AF567" s="54"/>
      <c r="AG567" s="54"/>
      <c r="AH567" s="54"/>
      <c r="AI567" s="54"/>
      <c r="AJ567" s="54"/>
      <c r="AK567" s="54"/>
      <c r="AL567" s="27"/>
      <c r="AM567" s="27"/>
      <c r="AN567" s="27"/>
      <c r="AO567" s="27"/>
      <c r="AP567" s="27"/>
      <c r="AQ567" s="53"/>
      <c r="AR567" s="53"/>
      <c r="AS567" s="52"/>
      <c r="AT567" s="52"/>
      <c r="AU567" s="52"/>
      <c r="AV567" s="52"/>
      <c r="AW567" s="52"/>
      <c r="AX567" s="27"/>
      <c r="AY567" s="27"/>
      <c r="AZ567" s="27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27"/>
      <c r="BN567" s="27"/>
      <c r="BO567" s="45"/>
      <c r="BP567" s="45"/>
      <c r="BQ567" s="45"/>
      <c r="BR567" s="45"/>
      <c r="BS567" s="27"/>
      <c r="BT567" s="27"/>
      <c r="BU567" s="27"/>
      <c r="BV567" s="30"/>
      <c r="BW567" s="30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</row>
    <row r="568" spans="1:93" ht="13">
      <c r="A568" s="18"/>
      <c r="B568" s="45"/>
      <c r="C568" s="52"/>
      <c r="D568" s="52"/>
      <c r="E568" s="53"/>
      <c r="F568" s="53"/>
      <c r="G568" s="52"/>
      <c r="H568" s="52"/>
      <c r="I568" s="53"/>
      <c r="J568" s="52"/>
      <c r="K568" s="52"/>
      <c r="L568" s="52"/>
      <c r="M568" s="53"/>
      <c r="N568" s="76"/>
      <c r="O568" s="52"/>
      <c r="P568" s="45"/>
      <c r="Q568" s="45"/>
      <c r="R568" s="45"/>
      <c r="S568" s="45"/>
      <c r="T568" s="45"/>
      <c r="U568" s="45"/>
      <c r="V568" s="54"/>
      <c r="W568" s="54"/>
      <c r="X568" s="53"/>
      <c r="Y568" s="53"/>
      <c r="Z568" s="53"/>
      <c r="AA568" s="53"/>
      <c r="AB568" s="53"/>
      <c r="AC568" s="53"/>
      <c r="AD568" s="54"/>
      <c r="AE568" s="54"/>
      <c r="AF568" s="54"/>
      <c r="AG568" s="54"/>
      <c r="AH568" s="54"/>
      <c r="AI568" s="54"/>
      <c r="AJ568" s="54"/>
      <c r="AK568" s="54"/>
      <c r="AL568" s="27"/>
      <c r="AM568" s="27"/>
      <c r="AN568" s="27"/>
      <c r="AO568" s="27"/>
      <c r="AP568" s="27"/>
      <c r="AQ568" s="53"/>
      <c r="AR568" s="53"/>
      <c r="AS568" s="52"/>
      <c r="AT568" s="52"/>
      <c r="AU568" s="52"/>
      <c r="AV568" s="52"/>
      <c r="AW568" s="52"/>
      <c r="AX568" s="27"/>
      <c r="AY568" s="27"/>
      <c r="AZ568" s="27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27"/>
      <c r="BN568" s="27"/>
      <c r="BO568" s="45"/>
      <c r="BP568" s="45"/>
      <c r="BQ568" s="45"/>
      <c r="BR568" s="45"/>
      <c r="BS568" s="27"/>
      <c r="BT568" s="27"/>
      <c r="BU568" s="27"/>
      <c r="BV568" s="30"/>
      <c r="BW568" s="30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</row>
    <row r="569" spans="1:93" ht="13">
      <c r="A569" s="18"/>
      <c r="B569" s="45"/>
      <c r="C569" s="52"/>
      <c r="D569" s="52"/>
      <c r="E569" s="53"/>
      <c r="F569" s="53"/>
      <c r="G569" s="52"/>
      <c r="H569" s="52"/>
      <c r="I569" s="53"/>
      <c r="J569" s="52"/>
      <c r="K569" s="52"/>
      <c r="L569" s="52"/>
      <c r="M569" s="53"/>
      <c r="N569" s="76"/>
      <c r="O569" s="52"/>
      <c r="P569" s="45"/>
      <c r="Q569" s="45"/>
      <c r="R569" s="45"/>
      <c r="S569" s="45"/>
      <c r="T569" s="45"/>
      <c r="U569" s="45"/>
      <c r="V569" s="54"/>
      <c r="W569" s="54"/>
      <c r="X569" s="53"/>
      <c r="Y569" s="53"/>
      <c r="Z569" s="53"/>
      <c r="AA569" s="53"/>
      <c r="AB569" s="53"/>
      <c r="AC569" s="53"/>
      <c r="AD569" s="54"/>
      <c r="AE569" s="54"/>
      <c r="AF569" s="54"/>
      <c r="AG569" s="54"/>
      <c r="AH569" s="54"/>
      <c r="AI569" s="54"/>
      <c r="AJ569" s="54"/>
      <c r="AK569" s="54"/>
      <c r="AL569" s="27"/>
      <c r="AM569" s="27"/>
      <c r="AN569" s="27"/>
      <c r="AO569" s="27"/>
      <c r="AP569" s="27"/>
      <c r="AQ569" s="53"/>
      <c r="AR569" s="53"/>
      <c r="AS569" s="52"/>
      <c r="AT569" s="52"/>
      <c r="AU569" s="52"/>
      <c r="AV569" s="52"/>
      <c r="AW569" s="52"/>
      <c r="AX569" s="27"/>
      <c r="AY569" s="27"/>
      <c r="AZ569" s="27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27"/>
      <c r="BN569" s="27"/>
      <c r="BO569" s="45"/>
      <c r="BP569" s="45"/>
      <c r="BQ569" s="45"/>
      <c r="BR569" s="45"/>
      <c r="BS569" s="27"/>
      <c r="BT569" s="27"/>
      <c r="BU569" s="27"/>
      <c r="BV569" s="30"/>
      <c r="BW569" s="30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</row>
    <row r="570" spans="1:93" ht="13">
      <c r="A570" s="18"/>
      <c r="B570" s="45"/>
      <c r="C570" s="52"/>
      <c r="D570" s="52"/>
      <c r="E570" s="53"/>
      <c r="F570" s="53"/>
      <c r="G570" s="52"/>
      <c r="H570" s="52"/>
      <c r="I570" s="53"/>
      <c r="J570" s="52"/>
      <c r="K570" s="52"/>
      <c r="L570" s="52"/>
      <c r="M570" s="53"/>
      <c r="N570" s="76"/>
      <c r="O570" s="52"/>
      <c r="P570" s="45"/>
      <c r="Q570" s="45"/>
      <c r="R570" s="45"/>
      <c r="S570" s="45"/>
      <c r="T570" s="45"/>
      <c r="U570" s="45"/>
      <c r="V570" s="54"/>
      <c r="W570" s="54"/>
      <c r="X570" s="53"/>
      <c r="Y570" s="53"/>
      <c r="Z570" s="53"/>
      <c r="AA570" s="53"/>
      <c r="AB570" s="53"/>
      <c r="AC570" s="53"/>
      <c r="AD570" s="54"/>
      <c r="AE570" s="54"/>
      <c r="AF570" s="54"/>
      <c r="AG570" s="54"/>
      <c r="AH570" s="54"/>
      <c r="AI570" s="54"/>
      <c r="AJ570" s="54"/>
      <c r="AK570" s="54"/>
      <c r="AL570" s="27"/>
      <c r="AM570" s="27"/>
      <c r="AN570" s="27"/>
      <c r="AO570" s="27"/>
      <c r="AP570" s="27"/>
      <c r="AQ570" s="53"/>
      <c r="AR570" s="53"/>
      <c r="AS570" s="52"/>
      <c r="AT570" s="52"/>
      <c r="AU570" s="52"/>
      <c r="AV570" s="52"/>
      <c r="AW570" s="52"/>
      <c r="AX570" s="27"/>
      <c r="AY570" s="27"/>
      <c r="AZ570" s="27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27"/>
      <c r="BN570" s="27"/>
      <c r="BO570" s="45"/>
      <c r="BP570" s="45"/>
      <c r="BQ570" s="45"/>
      <c r="BR570" s="45"/>
      <c r="BS570" s="27"/>
      <c r="BT570" s="27"/>
      <c r="BU570" s="27"/>
      <c r="BV570" s="30"/>
      <c r="BW570" s="30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</row>
    <row r="571" spans="1:93" ht="13">
      <c r="A571" s="18"/>
      <c r="B571" s="45"/>
      <c r="C571" s="52"/>
      <c r="D571" s="52"/>
      <c r="E571" s="53"/>
      <c r="F571" s="53"/>
      <c r="G571" s="52"/>
      <c r="H571" s="52"/>
      <c r="I571" s="53"/>
      <c r="J571" s="52"/>
      <c r="K571" s="52"/>
      <c r="L571" s="52"/>
      <c r="M571" s="53"/>
      <c r="N571" s="76"/>
      <c r="O571" s="52"/>
      <c r="P571" s="45"/>
      <c r="Q571" s="45"/>
      <c r="R571" s="45"/>
      <c r="S571" s="45"/>
      <c r="T571" s="45"/>
      <c r="U571" s="45"/>
      <c r="V571" s="54"/>
      <c r="W571" s="54"/>
      <c r="X571" s="53"/>
      <c r="Y571" s="53"/>
      <c r="Z571" s="53"/>
      <c r="AA571" s="53"/>
      <c r="AB571" s="53"/>
      <c r="AC571" s="53"/>
      <c r="AD571" s="54"/>
      <c r="AE571" s="54"/>
      <c r="AF571" s="54"/>
      <c r="AG571" s="54"/>
      <c r="AH571" s="54"/>
      <c r="AI571" s="54"/>
      <c r="AJ571" s="54"/>
      <c r="AK571" s="54"/>
      <c r="AL571" s="27"/>
      <c r="AM571" s="27"/>
      <c r="AN571" s="27"/>
      <c r="AO571" s="27"/>
      <c r="AP571" s="27"/>
      <c r="AQ571" s="53"/>
      <c r="AR571" s="53"/>
      <c r="AS571" s="52"/>
      <c r="AT571" s="52"/>
      <c r="AU571" s="52"/>
      <c r="AV571" s="52"/>
      <c r="AW571" s="52"/>
      <c r="AX571" s="27"/>
      <c r="AY571" s="27"/>
      <c r="AZ571" s="27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27"/>
      <c r="BN571" s="27"/>
      <c r="BO571" s="45"/>
      <c r="BP571" s="45"/>
      <c r="BQ571" s="45"/>
      <c r="BR571" s="45"/>
      <c r="BS571" s="27"/>
      <c r="BT571" s="27"/>
      <c r="BU571" s="27"/>
      <c r="BV571" s="30"/>
      <c r="BW571" s="30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</row>
    <row r="572" spans="1:93" ht="13">
      <c r="A572" s="18"/>
      <c r="B572" s="45"/>
      <c r="C572" s="52"/>
      <c r="D572" s="52"/>
      <c r="E572" s="53"/>
      <c r="F572" s="53"/>
      <c r="G572" s="52"/>
      <c r="H572" s="52"/>
      <c r="I572" s="53"/>
      <c r="J572" s="52"/>
      <c r="K572" s="52"/>
      <c r="L572" s="52"/>
      <c r="M572" s="53"/>
      <c r="N572" s="76"/>
      <c r="O572" s="52"/>
      <c r="P572" s="45"/>
      <c r="Q572" s="45"/>
      <c r="R572" s="45"/>
      <c r="S572" s="45"/>
      <c r="T572" s="45"/>
      <c r="U572" s="45"/>
      <c r="V572" s="54"/>
      <c r="W572" s="54"/>
      <c r="X572" s="53"/>
      <c r="Y572" s="53"/>
      <c r="Z572" s="53"/>
      <c r="AA572" s="53"/>
      <c r="AB572" s="53"/>
      <c r="AC572" s="53"/>
      <c r="AD572" s="54"/>
      <c r="AE572" s="54"/>
      <c r="AF572" s="54"/>
      <c r="AG572" s="54"/>
      <c r="AH572" s="54"/>
      <c r="AI572" s="54"/>
      <c r="AJ572" s="54"/>
      <c r="AK572" s="54"/>
      <c r="AL572" s="27"/>
      <c r="AM572" s="27"/>
      <c r="AN572" s="27"/>
      <c r="AO572" s="27"/>
      <c r="AP572" s="27"/>
      <c r="AQ572" s="53"/>
      <c r="AR572" s="53"/>
      <c r="AS572" s="52"/>
      <c r="AT572" s="52"/>
      <c r="AU572" s="52"/>
      <c r="AV572" s="52"/>
      <c r="AW572" s="52"/>
      <c r="AX572" s="27"/>
      <c r="AY572" s="27"/>
      <c r="AZ572" s="27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27"/>
      <c r="BN572" s="27"/>
      <c r="BO572" s="45"/>
      <c r="BP572" s="45"/>
      <c r="BQ572" s="45"/>
      <c r="BR572" s="45"/>
      <c r="BS572" s="27"/>
      <c r="BT572" s="27"/>
      <c r="BU572" s="27"/>
      <c r="BV572" s="30"/>
      <c r="BW572" s="30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</row>
    <row r="573" spans="1:93" ht="13">
      <c r="A573" s="18"/>
      <c r="B573" s="45"/>
      <c r="C573" s="52"/>
      <c r="D573" s="52"/>
      <c r="E573" s="53"/>
      <c r="F573" s="53"/>
      <c r="G573" s="52"/>
      <c r="H573" s="52"/>
      <c r="I573" s="53"/>
      <c r="J573" s="52"/>
      <c r="K573" s="52"/>
      <c r="L573" s="52"/>
      <c r="M573" s="53"/>
      <c r="N573" s="76"/>
      <c r="O573" s="52"/>
      <c r="P573" s="45"/>
      <c r="Q573" s="45"/>
      <c r="R573" s="45"/>
      <c r="S573" s="45"/>
      <c r="T573" s="45"/>
      <c r="U573" s="45"/>
      <c r="V573" s="54"/>
      <c r="W573" s="54"/>
      <c r="X573" s="53"/>
      <c r="Y573" s="53"/>
      <c r="Z573" s="53"/>
      <c r="AA573" s="53"/>
      <c r="AB573" s="53"/>
      <c r="AC573" s="53"/>
      <c r="AD573" s="54"/>
      <c r="AE573" s="54"/>
      <c r="AF573" s="54"/>
      <c r="AG573" s="54"/>
      <c r="AH573" s="54"/>
      <c r="AI573" s="54"/>
      <c r="AJ573" s="54"/>
      <c r="AK573" s="54"/>
      <c r="AL573" s="27"/>
      <c r="AM573" s="27"/>
      <c r="AN573" s="27"/>
      <c r="AO573" s="27"/>
      <c r="AP573" s="27"/>
      <c r="AQ573" s="53"/>
      <c r="AR573" s="53"/>
      <c r="AS573" s="52"/>
      <c r="AT573" s="52"/>
      <c r="AU573" s="52"/>
      <c r="AV573" s="52"/>
      <c r="AW573" s="52"/>
      <c r="AX573" s="27"/>
      <c r="AY573" s="27"/>
      <c r="AZ573" s="27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27"/>
      <c r="BN573" s="27"/>
      <c r="BO573" s="45"/>
      <c r="BP573" s="45"/>
      <c r="BQ573" s="45"/>
      <c r="BR573" s="45"/>
      <c r="BS573" s="27"/>
      <c r="BT573" s="27"/>
      <c r="BU573" s="27"/>
      <c r="BV573" s="30"/>
      <c r="BW573" s="30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</row>
    <row r="574" spans="1:93" ht="13">
      <c r="A574" s="18"/>
      <c r="B574" s="45"/>
      <c r="C574" s="52"/>
      <c r="D574" s="52"/>
      <c r="E574" s="53"/>
      <c r="F574" s="53"/>
      <c r="G574" s="52"/>
      <c r="H574" s="52"/>
      <c r="I574" s="53"/>
      <c r="J574" s="52"/>
      <c r="K574" s="52"/>
      <c r="L574" s="52"/>
      <c r="M574" s="53"/>
      <c r="N574" s="76"/>
      <c r="O574" s="52"/>
      <c r="P574" s="45"/>
      <c r="Q574" s="45"/>
      <c r="R574" s="45"/>
      <c r="S574" s="45"/>
      <c r="T574" s="45"/>
      <c r="U574" s="45"/>
      <c r="V574" s="54"/>
      <c r="W574" s="54"/>
      <c r="X574" s="53"/>
      <c r="Y574" s="53"/>
      <c r="Z574" s="53"/>
      <c r="AA574" s="53"/>
      <c r="AB574" s="53"/>
      <c r="AC574" s="53"/>
      <c r="AD574" s="54"/>
      <c r="AE574" s="54"/>
      <c r="AF574" s="54"/>
      <c r="AG574" s="54"/>
      <c r="AH574" s="54"/>
      <c r="AI574" s="54"/>
      <c r="AJ574" s="54"/>
      <c r="AK574" s="54"/>
      <c r="AL574" s="27"/>
      <c r="AM574" s="27"/>
      <c r="AN574" s="27"/>
      <c r="AO574" s="27"/>
      <c r="AP574" s="27"/>
      <c r="AQ574" s="53"/>
      <c r="AR574" s="53"/>
      <c r="AS574" s="52"/>
      <c r="AT574" s="52"/>
      <c r="AU574" s="52"/>
      <c r="AV574" s="52"/>
      <c r="AW574" s="52"/>
      <c r="AX574" s="27"/>
      <c r="AY574" s="27"/>
      <c r="AZ574" s="27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27"/>
      <c r="BN574" s="27"/>
      <c r="BO574" s="45"/>
      <c r="BP574" s="45"/>
      <c r="BQ574" s="45"/>
      <c r="BR574" s="45"/>
      <c r="BS574" s="27"/>
      <c r="BT574" s="27"/>
      <c r="BU574" s="27"/>
      <c r="BV574" s="30"/>
      <c r="BW574" s="30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</row>
    <row r="575" spans="1:93" ht="13">
      <c r="A575" s="18"/>
      <c r="B575" s="45"/>
      <c r="C575" s="52"/>
      <c r="D575" s="52"/>
      <c r="E575" s="53"/>
      <c r="F575" s="53"/>
      <c r="G575" s="52"/>
      <c r="H575" s="52"/>
      <c r="I575" s="53"/>
      <c r="J575" s="52"/>
      <c r="K575" s="52"/>
      <c r="L575" s="52"/>
      <c r="M575" s="53"/>
      <c r="N575" s="76"/>
      <c r="O575" s="52"/>
      <c r="P575" s="45"/>
      <c r="Q575" s="45"/>
      <c r="R575" s="45"/>
      <c r="S575" s="45"/>
      <c r="T575" s="45"/>
      <c r="U575" s="45"/>
      <c r="V575" s="54"/>
      <c r="W575" s="54"/>
      <c r="X575" s="53"/>
      <c r="Y575" s="53"/>
      <c r="Z575" s="53"/>
      <c r="AA575" s="53"/>
      <c r="AB575" s="53"/>
      <c r="AC575" s="53"/>
      <c r="AD575" s="54"/>
      <c r="AE575" s="54"/>
      <c r="AF575" s="54"/>
      <c r="AG575" s="54"/>
      <c r="AH575" s="54"/>
      <c r="AI575" s="54"/>
      <c r="AJ575" s="54"/>
      <c r="AK575" s="54"/>
      <c r="AL575" s="27"/>
      <c r="AM575" s="27"/>
      <c r="AN575" s="27"/>
      <c r="AO575" s="27"/>
      <c r="AP575" s="27"/>
      <c r="AQ575" s="53"/>
      <c r="AR575" s="53"/>
      <c r="AS575" s="52"/>
      <c r="AT575" s="52"/>
      <c r="AU575" s="52"/>
      <c r="AV575" s="52"/>
      <c r="AW575" s="52"/>
      <c r="AX575" s="27"/>
      <c r="AY575" s="27"/>
      <c r="AZ575" s="27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27"/>
      <c r="BN575" s="27"/>
      <c r="BO575" s="45"/>
      <c r="BP575" s="45"/>
      <c r="BQ575" s="45"/>
      <c r="BR575" s="45"/>
      <c r="BS575" s="27"/>
      <c r="BT575" s="27"/>
      <c r="BU575" s="27"/>
      <c r="BV575" s="30"/>
      <c r="BW575" s="30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</row>
    <row r="576" spans="1:93" ht="13">
      <c r="A576" s="18"/>
      <c r="B576" s="45"/>
      <c r="C576" s="52"/>
      <c r="D576" s="52"/>
      <c r="E576" s="53"/>
      <c r="F576" s="53"/>
      <c r="G576" s="52"/>
      <c r="H576" s="52"/>
      <c r="I576" s="53"/>
      <c r="J576" s="52"/>
      <c r="K576" s="52"/>
      <c r="L576" s="52"/>
      <c r="M576" s="53"/>
      <c r="N576" s="76"/>
      <c r="O576" s="52"/>
      <c r="P576" s="45"/>
      <c r="Q576" s="45"/>
      <c r="R576" s="45"/>
      <c r="S576" s="45"/>
      <c r="T576" s="45"/>
      <c r="U576" s="45"/>
      <c r="V576" s="54"/>
      <c r="W576" s="54"/>
      <c r="X576" s="53"/>
      <c r="Y576" s="53"/>
      <c r="Z576" s="53"/>
      <c r="AA576" s="53"/>
      <c r="AB576" s="53"/>
      <c r="AC576" s="53"/>
      <c r="AD576" s="54"/>
      <c r="AE576" s="54"/>
      <c r="AF576" s="54"/>
      <c r="AG576" s="54"/>
      <c r="AH576" s="54"/>
      <c r="AI576" s="54"/>
      <c r="AJ576" s="54"/>
      <c r="AK576" s="54"/>
      <c r="AL576" s="27"/>
      <c r="AM576" s="27"/>
      <c r="AN576" s="27"/>
      <c r="AO576" s="27"/>
      <c r="AP576" s="27"/>
      <c r="AQ576" s="53"/>
      <c r="AR576" s="53"/>
      <c r="AS576" s="52"/>
      <c r="AT576" s="52"/>
      <c r="AU576" s="52"/>
      <c r="AV576" s="52"/>
      <c r="AW576" s="52"/>
      <c r="AX576" s="27"/>
      <c r="AY576" s="27"/>
      <c r="AZ576" s="27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27"/>
      <c r="BN576" s="27"/>
      <c r="BO576" s="45"/>
      <c r="BP576" s="45"/>
      <c r="BQ576" s="45"/>
      <c r="BR576" s="45"/>
      <c r="BS576" s="27"/>
      <c r="BT576" s="27"/>
      <c r="BU576" s="27"/>
      <c r="BV576" s="30"/>
      <c r="BW576" s="30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</row>
    <row r="577" spans="1:93" ht="13">
      <c r="A577" s="18"/>
      <c r="B577" s="45"/>
      <c r="C577" s="52"/>
      <c r="D577" s="52"/>
      <c r="E577" s="53"/>
      <c r="F577" s="53"/>
      <c r="G577" s="52"/>
      <c r="H577" s="52"/>
      <c r="I577" s="53"/>
      <c r="J577" s="52"/>
      <c r="K577" s="52"/>
      <c r="L577" s="52"/>
      <c r="M577" s="53"/>
      <c r="N577" s="76"/>
      <c r="O577" s="52"/>
      <c r="P577" s="45"/>
      <c r="Q577" s="45"/>
      <c r="R577" s="45"/>
      <c r="S577" s="45"/>
      <c r="T577" s="45"/>
      <c r="U577" s="45"/>
      <c r="V577" s="54"/>
      <c r="W577" s="54"/>
      <c r="X577" s="53"/>
      <c r="Y577" s="53"/>
      <c r="Z577" s="53"/>
      <c r="AA577" s="53"/>
      <c r="AB577" s="53"/>
      <c r="AC577" s="53"/>
      <c r="AD577" s="54"/>
      <c r="AE577" s="54"/>
      <c r="AF577" s="54"/>
      <c r="AG577" s="54"/>
      <c r="AH577" s="54"/>
      <c r="AI577" s="54"/>
      <c r="AJ577" s="54"/>
      <c r="AK577" s="54"/>
      <c r="AL577" s="27"/>
      <c r="AM577" s="27"/>
      <c r="AN577" s="27"/>
      <c r="AO577" s="27"/>
      <c r="AP577" s="27"/>
      <c r="AQ577" s="53"/>
      <c r="AR577" s="53"/>
      <c r="AS577" s="52"/>
      <c r="AT577" s="52"/>
      <c r="AU577" s="52"/>
      <c r="AV577" s="52"/>
      <c r="AW577" s="52"/>
      <c r="AX577" s="27"/>
      <c r="AY577" s="27"/>
      <c r="AZ577" s="27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27"/>
      <c r="BN577" s="27"/>
      <c r="BO577" s="45"/>
      <c r="BP577" s="45"/>
      <c r="BQ577" s="45"/>
      <c r="BR577" s="45"/>
      <c r="BS577" s="27"/>
      <c r="BT577" s="27"/>
      <c r="BU577" s="27"/>
      <c r="BV577" s="30"/>
      <c r="BW577" s="30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</row>
    <row r="578" spans="1:93" ht="13">
      <c r="A578" s="18"/>
      <c r="B578" s="45"/>
      <c r="C578" s="52"/>
      <c r="D578" s="52"/>
      <c r="E578" s="53"/>
      <c r="F578" s="53"/>
      <c r="G578" s="52"/>
      <c r="H578" s="52"/>
      <c r="I578" s="53"/>
      <c r="J578" s="52"/>
      <c r="K578" s="52"/>
      <c r="L578" s="52"/>
      <c r="M578" s="53"/>
      <c r="N578" s="76"/>
      <c r="O578" s="52"/>
      <c r="P578" s="45"/>
      <c r="Q578" s="45"/>
      <c r="R578" s="45"/>
      <c r="S578" s="45"/>
      <c r="T578" s="45"/>
      <c r="U578" s="45"/>
      <c r="V578" s="54"/>
      <c r="W578" s="54"/>
      <c r="X578" s="53"/>
      <c r="Y578" s="53"/>
      <c r="Z578" s="53"/>
      <c r="AA578" s="53"/>
      <c r="AB578" s="53"/>
      <c r="AC578" s="53"/>
      <c r="AD578" s="54"/>
      <c r="AE578" s="54"/>
      <c r="AF578" s="54"/>
      <c r="AG578" s="54"/>
      <c r="AH578" s="54"/>
      <c r="AI578" s="54"/>
      <c r="AJ578" s="54"/>
      <c r="AK578" s="54"/>
      <c r="AL578" s="27"/>
      <c r="AM578" s="27"/>
      <c r="AN578" s="27"/>
      <c r="AO578" s="27"/>
      <c r="AP578" s="27"/>
      <c r="AQ578" s="53"/>
      <c r="AR578" s="53"/>
      <c r="AS578" s="52"/>
      <c r="AT578" s="52"/>
      <c r="AU578" s="52"/>
      <c r="AV578" s="52"/>
      <c r="AW578" s="52"/>
      <c r="AX578" s="27"/>
      <c r="AY578" s="27"/>
      <c r="AZ578" s="27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27"/>
      <c r="BN578" s="27"/>
      <c r="BO578" s="45"/>
      <c r="BP578" s="45"/>
      <c r="BQ578" s="45"/>
      <c r="BR578" s="45"/>
      <c r="BS578" s="27"/>
      <c r="BT578" s="27"/>
      <c r="BU578" s="27"/>
      <c r="BV578" s="30"/>
      <c r="BW578" s="30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</row>
    <row r="579" spans="1:93" ht="13">
      <c r="A579" s="18"/>
      <c r="B579" s="45"/>
      <c r="C579" s="52"/>
      <c r="D579" s="52"/>
      <c r="E579" s="53"/>
      <c r="F579" s="53"/>
      <c r="G579" s="52"/>
      <c r="H579" s="52"/>
      <c r="I579" s="53"/>
      <c r="J579" s="52"/>
      <c r="K579" s="52"/>
      <c r="L579" s="52"/>
      <c r="M579" s="53"/>
      <c r="N579" s="76"/>
      <c r="O579" s="52"/>
      <c r="P579" s="45"/>
      <c r="Q579" s="45"/>
      <c r="R579" s="45"/>
      <c r="S579" s="45"/>
      <c r="T579" s="45"/>
      <c r="U579" s="45"/>
      <c r="V579" s="54"/>
      <c r="W579" s="54"/>
      <c r="X579" s="53"/>
      <c r="Y579" s="53"/>
      <c r="Z579" s="53"/>
      <c r="AA579" s="53"/>
      <c r="AB579" s="53"/>
      <c r="AC579" s="53"/>
      <c r="AD579" s="54"/>
      <c r="AE579" s="54"/>
      <c r="AF579" s="54"/>
      <c r="AG579" s="54"/>
      <c r="AH579" s="54"/>
      <c r="AI579" s="54"/>
      <c r="AJ579" s="54"/>
      <c r="AK579" s="54"/>
      <c r="AL579" s="27"/>
      <c r="AM579" s="27"/>
      <c r="AN579" s="27"/>
      <c r="AO579" s="27"/>
      <c r="AP579" s="27"/>
      <c r="AQ579" s="53"/>
      <c r="AR579" s="53"/>
      <c r="AS579" s="52"/>
      <c r="AT579" s="52"/>
      <c r="AU579" s="52"/>
      <c r="AV579" s="52"/>
      <c r="AW579" s="52"/>
      <c r="AX579" s="27"/>
      <c r="AY579" s="27"/>
      <c r="AZ579" s="27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27"/>
      <c r="BN579" s="27"/>
      <c r="BO579" s="45"/>
      <c r="BP579" s="45"/>
      <c r="BQ579" s="45"/>
      <c r="BR579" s="45"/>
      <c r="BS579" s="27"/>
      <c r="BT579" s="27"/>
      <c r="BU579" s="27"/>
      <c r="BV579" s="30"/>
      <c r="BW579" s="30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</row>
    <row r="580" spans="1:93" ht="13">
      <c r="A580" s="18"/>
      <c r="B580" s="45"/>
      <c r="C580" s="52"/>
      <c r="D580" s="52"/>
      <c r="E580" s="53"/>
      <c r="F580" s="53"/>
      <c r="G580" s="52"/>
      <c r="H580" s="52"/>
      <c r="I580" s="53"/>
      <c r="J580" s="52"/>
      <c r="K580" s="52"/>
      <c r="L580" s="52"/>
      <c r="M580" s="53"/>
      <c r="N580" s="76"/>
      <c r="O580" s="52"/>
      <c r="P580" s="45"/>
      <c r="Q580" s="45"/>
      <c r="R580" s="45"/>
      <c r="S580" s="45"/>
      <c r="T580" s="45"/>
      <c r="U580" s="45"/>
      <c r="V580" s="54"/>
      <c r="W580" s="54"/>
      <c r="X580" s="53"/>
      <c r="Y580" s="53"/>
      <c r="Z580" s="53"/>
      <c r="AA580" s="53"/>
      <c r="AB580" s="53"/>
      <c r="AC580" s="53"/>
      <c r="AD580" s="54"/>
      <c r="AE580" s="54"/>
      <c r="AF580" s="54"/>
      <c r="AG580" s="54"/>
      <c r="AH580" s="54"/>
      <c r="AI580" s="54"/>
      <c r="AJ580" s="54"/>
      <c r="AK580" s="54"/>
      <c r="AL580" s="27"/>
      <c r="AM580" s="27"/>
      <c r="AN580" s="27"/>
      <c r="AO580" s="27"/>
      <c r="AP580" s="27"/>
      <c r="AQ580" s="53"/>
      <c r="AR580" s="53"/>
      <c r="AS580" s="52"/>
      <c r="AT580" s="52"/>
      <c r="AU580" s="52"/>
      <c r="AV580" s="52"/>
      <c r="AW580" s="52"/>
      <c r="AX580" s="27"/>
      <c r="AY580" s="27"/>
      <c r="AZ580" s="27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27"/>
      <c r="BN580" s="27"/>
      <c r="BO580" s="45"/>
      <c r="BP580" s="45"/>
      <c r="BQ580" s="45"/>
      <c r="BR580" s="45"/>
      <c r="BS580" s="27"/>
      <c r="BT580" s="27"/>
      <c r="BU580" s="27"/>
      <c r="BV580" s="30"/>
      <c r="BW580" s="30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</row>
    <row r="581" spans="1:93" ht="13">
      <c r="A581" s="18"/>
      <c r="B581" s="45"/>
      <c r="C581" s="52"/>
      <c r="D581" s="52"/>
      <c r="E581" s="53"/>
      <c r="F581" s="53"/>
      <c r="G581" s="52"/>
      <c r="H581" s="52"/>
      <c r="I581" s="53"/>
      <c r="J581" s="52"/>
      <c r="K581" s="52"/>
      <c r="L581" s="52"/>
      <c r="M581" s="53"/>
      <c r="N581" s="76"/>
      <c r="O581" s="52"/>
      <c r="P581" s="45"/>
      <c r="Q581" s="45"/>
      <c r="R581" s="45"/>
      <c r="S581" s="45"/>
      <c r="T581" s="45"/>
      <c r="U581" s="45"/>
      <c r="V581" s="54"/>
      <c r="W581" s="54"/>
      <c r="X581" s="53"/>
      <c r="Y581" s="53"/>
      <c r="Z581" s="53"/>
      <c r="AA581" s="53"/>
      <c r="AB581" s="53"/>
      <c r="AC581" s="53"/>
      <c r="AD581" s="54"/>
      <c r="AE581" s="54"/>
      <c r="AF581" s="54"/>
      <c r="AG581" s="54"/>
      <c r="AH581" s="54"/>
      <c r="AI581" s="54"/>
      <c r="AJ581" s="54"/>
      <c r="AK581" s="54"/>
      <c r="AL581" s="27"/>
      <c r="AM581" s="27"/>
      <c r="AN581" s="27"/>
      <c r="AO581" s="27"/>
      <c r="AP581" s="27"/>
      <c r="AQ581" s="53"/>
      <c r="AR581" s="53"/>
      <c r="AS581" s="52"/>
      <c r="AT581" s="52"/>
      <c r="AU581" s="52"/>
      <c r="AV581" s="52"/>
      <c r="AW581" s="52"/>
      <c r="AX581" s="27"/>
      <c r="AY581" s="27"/>
      <c r="AZ581" s="27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27"/>
      <c r="BN581" s="27"/>
      <c r="BO581" s="45"/>
      <c r="BP581" s="45"/>
      <c r="BQ581" s="45"/>
      <c r="BR581" s="45"/>
      <c r="BS581" s="27"/>
      <c r="BT581" s="27"/>
      <c r="BU581" s="27"/>
      <c r="BV581" s="30"/>
      <c r="BW581" s="30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</row>
    <row r="582" spans="1:93" ht="13">
      <c r="A582" s="18"/>
      <c r="B582" s="45"/>
      <c r="C582" s="52"/>
      <c r="D582" s="52"/>
      <c r="E582" s="53"/>
      <c r="F582" s="53"/>
      <c r="G582" s="52"/>
      <c r="H582" s="52"/>
      <c r="I582" s="53"/>
      <c r="J582" s="52"/>
      <c r="K582" s="52"/>
      <c r="L582" s="52"/>
      <c r="M582" s="53"/>
      <c r="N582" s="76"/>
      <c r="O582" s="52"/>
      <c r="P582" s="45"/>
      <c r="Q582" s="45"/>
      <c r="R582" s="45"/>
      <c r="S582" s="45"/>
      <c r="T582" s="45"/>
      <c r="U582" s="45"/>
      <c r="V582" s="54"/>
      <c r="W582" s="54"/>
      <c r="X582" s="53"/>
      <c r="Y582" s="53"/>
      <c r="Z582" s="53"/>
      <c r="AA582" s="53"/>
      <c r="AB582" s="53"/>
      <c r="AC582" s="53"/>
      <c r="AD582" s="54"/>
      <c r="AE582" s="54"/>
      <c r="AF582" s="54"/>
      <c r="AG582" s="54"/>
      <c r="AH582" s="54"/>
      <c r="AI582" s="54"/>
      <c r="AJ582" s="54"/>
      <c r="AK582" s="54"/>
      <c r="AL582" s="27"/>
      <c r="AM582" s="27"/>
      <c r="AN582" s="27"/>
      <c r="AO582" s="27"/>
      <c r="AP582" s="27"/>
      <c r="AQ582" s="53"/>
      <c r="AR582" s="53"/>
      <c r="AS582" s="52"/>
      <c r="AT582" s="52"/>
      <c r="AU582" s="52"/>
      <c r="AV582" s="52"/>
      <c r="AW582" s="52"/>
      <c r="AX582" s="27"/>
      <c r="AY582" s="27"/>
      <c r="AZ582" s="27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27"/>
      <c r="BN582" s="27"/>
      <c r="BO582" s="45"/>
      <c r="BP582" s="45"/>
      <c r="BQ582" s="45"/>
      <c r="BR582" s="45"/>
      <c r="BS582" s="27"/>
      <c r="BT582" s="27"/>
      <c r="BU582" s="27"/>
      <c r="BV582" s="30"/>
      <c r="BW582" s="30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</row>
    <row r="583" spans="1:93" ht="13">
      <c r="A583" s="18"/>
      <c r="B583" s="45"/>
      <c r="C583" s="52"/>
      <c r="D583" s="52"/>
      <c r="E583" s="53"/>
      <c r="F583" s="53"/>
      <c r="G583" s="52"/>
      <c r="H583" s="52"/>
      <c r="I583" s="53"/>
      <c r="J583" s="52"/>
      <c r="K583" s="52"/>
      <c r="L583" s="52"/>
      <c r="M583" s="53"/>
      <c r="N583" s="76"/>
      <c r="O583" s="52"/>
      <c r="P583" s="45"/>
      <c r="Q583" s="45"/>
      <c r="R583" s="45"/>
      <c r="S583" s="45"/>
      <c r="T583" s="45"/>
      <c r="U583" s="45"/>
      <c r="V583" s="54"/>
      <c r="W583" s="54"/>
      <c r="X583" s="53"/>
      <c r="Y583" s="53"/>
      <c r="Z583" s="53"/>
      <c r="AA583" s="53"/>
      <c r="AB583" s="53"/>
      <c r="AC583" s="53"/>
      <c r="AD583" s="54"/>
      <c r="AE583" s="54"/>
      <c r="AF583" s="54"/>
      <c r="AG583" s="54"/>
      <c r="AH583" s="54"/>
      <c r="AI583" s="54"/>
      <c r="AJ583" s="54"/>
      <c r="AK583" s="54"/>
      <c r="AL583" s="27"/>
      <c r="AM583" s="27"/>
      <c r="AN583" s="27"/>
      <c r="AO583" s="27"/>
      <c r="AP583" s="27"/>
      <c r="AQ583" s="53"/>
      <c r="AR583" s="53"/>
      <c r="AS583" s="52"/>
      <c r="AT583" s="52"/>
      <c r="AU583" s="52"/>
      <c r="AV583" s="52"/>
      <c r="AW583" s="52"/>
      <c r="AX583" s="27"/>
      <c r="AY583" s="27"/>
      <c r="AZ583" s="27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27"/>
      <c r="BN583" s="27"/>
      <c r="BO583" s="45"/>
      <c r="BP583" s="45"/>
      <c r="BQ583" s="45"/>
      <c r="BR583" s="45"/>
      <c r="BS583" s="27"/>
      <c r="BT583" s="27"/>
      <c r="BU583" s="27"/>
      <c r="BV583" s="30"/>
      <c r="BW583" s="30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</row>
    <row r="584" spans="1:93" ht="13">
      <c r="A584" s="18"/>
      <c r="B584" s="45"/>
      <c r="C584" s="52"/>
      <c r="D584" s="52"/>
      <c r="E584" s="53"/>
      <c r="F584" s="53"/>
      <c r="G584" s="52"/>
      <c r="H584" s="52"/>
      <c r="I584" s="53"/>
      <c r="J584" s="52"/>
      <c r="K584" s="52"/>
      <c r="L584" s="52"/>
      <c r="M584" s="53"/>
      <c r="N584" s="76"/>
      <c r="O584" s="52"/>
      <c r="P584" s="45"/>
      <c r="Q584" s="45"/>
      <c r="R584" s="45"/>
      <c r="S584" s="45"/>
      <c r="T584" s="45"/>
      <c r="U584" s="45"/>
      <c r="V584" s="54"/>
      <c r="W584" s="54"/>
      <c r="X584" s="53"/>
      <c r="Y584" s="53"/>
      <c r="Z584" s="53"/>
      <c r="AA584" s="53"/>
      <c r="AB584" s="53"/>
      <c r="AC584" s="53"/>
      <c r="AD584" s="54"/>
      <c r="AE584" s="54"/>
      <c r="AF584" s="54"/>
      <c r="AG584" s="54"/>
      <c r="AH584" s="54"/>
      <c r="AI584" s="54"/>
      <c r="AJ584" s="54"/>
      <c r="AK584" s="54"/>
      <c r="AL584" s="27"/>
      <c r="AM584" s="27"/>
      <c r="AN584" s="27"/>
      <c r="AO584" s="27"/>
      <c r="AP584" s="27"/>
      <c r="AQ584" s="53"/>
      <c r="AR584" s="53"/>
      <c r="AS584" s="52"/>
      <c r="AT584" s="52"/>
      <c r="AU584" s="52"/>
      <c r="AV584" s="52"/>
      <c r="AW584" s="52"/>
      <c r="AX584" s="27"/>
      <c r="AY584" s="27"/>
      <c r="AZ584" s="27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27"/>
      <c r="BN584" s="27"/>
      <c r="BO584" s="45"/>
      <c r="BP584" s="45"/>
      <c r="BQ584" s="45"/>
      <c r="BR584" s="45"/>
      <c r="BS584" s="27"/>
      <c r="BT584" s="27"/>
      <c r="BU584" s="27"/>
      <c r="BV584" s="30"/>
      <c r="BW584" s="30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</row>
    <row r="585" spans="1:93" ht="13">
      <c r="A585" s="18"/>
      <c r="B585" s="45"/>
      <c r="C585" s="52"/>
      <c r="D585" s="52"/>
      <c r="E585" s="53"/>
      <c r="F585" s="53"/>
      <c r="G585" s="52"/>
      <c r="H585" s="52"/>
      <c r="I585" s="53"/>
      <c r="J585" s="52"/>
      <c r="K585" s="52"/>
      <c r="L585" s="52"/>
      <c r="M585" s="53"/>
      <c r="N585" s="76"/>
      <c r="O585" s="52"/>
      <c r="P585" s="45"/>
      <c r="Q585" s="45"/>
      <c r="R585" s="45"/>
      <c r="S585" s="45"/>
      <c r="T585" s="45"/>
      <c r="U585" s="45"/>
      <c r="V585" s="54"/>
      <c r="W585" s="54"/>
      <c r="X585" s="53"/>
      <c r="Y585" s="53"/>
      <c r="Z585" s="53"/>
      <c r="AA585" s="53"/>
      <c r="AB585" s="53"/>
      <c r="AC585" s="53"/>
      <c r="AD585" s="54"/>
      <c r="AE585" s="54"/>
      <c r="AF585" s="54"/>
      <c r="AG585" s="54"/>
      <c r="AH585" s="54"/>
      <c r="AI585" s="54"/>
      <c r="AJ585" s="54"/>
      <c r="AK585" s="54"/>
      <c r="AL585" s="27"/>
      <c r="AM585" s="27"/>
      <c r="AN585" s="27"/>
      <c r="AO585" s="27"/>
      <c r="AP585" s="27"/>
      <c r="AQ585" s="53"/>
      <c r="AR585" s="53"/>
      <c r="AS585" s="52"/>
      <c r="AT585" s="52"/>
      <c r="AU585" s="52"/>
      <c r="AV585" s="52"/>
      <c r="AW585" s="52"/>
      <c r="AX585" s="27"/>
      <c r="AY585" s="27"/>
      <c r="AZ585" s="27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27"/>
      <c r="BN585" s="27"/>
      <c r="BO585" s="45"/>
      <c r="BP585" s="45"/>
      <c r="BQ585" s="45"/>
      <c r="BR585" s="45"/>
      <c r="BS585" s="27"/>
      <c r="BT585" s="27"/>
      <c r="BU585" s="27"/>
      <c r="BV585" s="30"/>
      <c r="BW585" s="30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</row>
    <row r="586" spans="1:93" ht="13">
      <c r="A586" s="18"/>
      <c r="B586" s="45"/>
      <c r="C586" s="52"/>
      <c r="D586" s="52"/>
      <c r="E586" s="53"/>
      <c r="F586" s="53"/>
      <c r="G586" s="52"/>
      <c r="H586" s="52"/>
      <c r="I586" s="53"/>
      <c r="J586" s="52"/>
      <c r="K586" s="52"/>
      <c r="L586" s="52"/>
      <c r="M586" s="53"/>
      <c r="N586" s="76"/>
      <c r="O586" s="52"/>
      <c r="P586" s="45"/>
      <c r="Q586" s="45"/>
      <c r="R586" s="45"/>
      <c r="S586" s="45"/>
      <c r="T586" s="45"/>
      <c r="U586" s="45"/>
      <c r="V586" s="54"/>
      <c r="W586" s="54"/>
      <c r="X586" s="53"/>
      <c r="Y586" s="53"/>
      <c r="Z586" s="53"/>
      <c r="AA586" s="53"/>
      <c r="AB586" s="53"/>
      <c r="AC586" s="53"/>
      <c r="AD586" s="54"/>
      <c r="AE586" s="54"/>
      <c r="AF586" s="54"/>
      <c r="AG586" s="54"/>
      <c r="AH586" s="54"/>
      <c r="AI586" s="54"/>
      <c r="AJ586" s="54"/>
      <c r="AK586" s="54"/>
      <c r="AL586" s="27"/>
      <c r="AM586" s="27"/>
      <c r="AN586" s="27"/>
      <c r="AO586" s="27"/>
      <c r="AP586" s="27"/>
      <c r="AQ586" s="53"/>
      <c r="AR586" s="53"/>
      <c r="AS586" s="52"/>
      <c r="AT586" s="52"/>
      <c r="AU586" s="52"/>
      <c r="AV586" s="52"/>
      <c r="AW586" s="52"/>
      <c r="AX586" s="27"/>
      <c r="AY586" s="27"/>
      <c r="AZ586" s="27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27"/>
      <c r="BN586" s="27"/>
      <c r="BO586" s="45"/>
      <c r="BP586" s="45"/>
      <c r="BQ586" s="45"/>
      <c r="BR586" s="45"/>
      <c r="BS586" s="27"/>
      <c r="BT586" s="27"/>
      <c r="BU586" s="27"/>
      <c r="BV586" s="30"/>
      <c r="BW586" s="30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</row>
    <row r="587" spans="1:93" ht="13">
      <c r="A587" s="18"/>
      <c r="B587" s="45"/>
      <c r="C587" s="52"/>
      <c r="D587" s="52"/>
      <c r="E587" s="53"/>
      <c r="F587" s="53"/>
      <c r="G587" s="52"/>
      <c r="H587" s="52"/>
      <c r="I587" s="53"/>
      <c r="J587" s="52"/>
      <c r="K587" s="52"/>
      <c r="L587" s="52"/>
      <c r="M587" s="53"/>
      <c r="N587" s="76"/>
      <c r="O587" s="52"/>
      <c r="P587" s="45"/>
      <c r="Q587" s="45"/>
      <c r="R587" s="45"/>
      <c r="S587" s="45"/>
      <c r="T587" s="45"/>
      <c r="U587" s="45"/>
      <c r="V587" s="54"/>
      <c r="W587" s="54"/>
      <c r="X587" s="53"/>
      <c r="Y587" s="53"/>
      <c r="Z587" s="53"/>
      <c r="AA587" s="53"/>
      <c r="AB587" s="53"/>
      <c r="AC587" s="53"/>
      <c r="AD587" s="54"/>
      <c r="AE587" s="54"/>
      <c r="AF587" s="54"/>
      <c r="AG587" s="54"/>
      <c r="AH587" s="54"/>
      <c r="AI587" s="54"/>
      <c r="AJ587" s="54"/>
      <c r="AK587" s="54"/>
      <c r="AL587" s="27"/>
      <c r="AM587" s="27"/>
      <c r="AN587" s="27"/>
      <c r="AO587" s="27"/>
      <c r="AP587" s="27"/>
      <c r="AQ587" s="53"/>
      <c r="AR587" s="53"/>
      <c r="AS587" s="52"/>
      <c r="AT587" s="52"/>
      <c r="AU587" s="52"/>
      <c r="AV587" s="52"/>
      <c r="AW587" s="52"/>
      <c r="AX587" s="27"/>
      <c r="AY587" s="27"/>
      <c r="AZ587" s="27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27"/>
      <c r="BN587" s="27"/>
      <c r="BO587" s="45"/>
      <c r="BP587" s="45"/>
      <c r="BQ587" s="45"/>
      <c r="BR587" s="45"/>
      <c r="BS587" s="27"/>
      <c r="BT587" s="27"/>
      <c r="BU587" s="27"/>
      <c r="BV587" s="30"/>
      <c r="BW587" s="30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</row>
    <row r="588" spans="1:93" ht="13">
      <c r="A588" s="18"/>
      <c r="B588" s="45"/>
      <c r="C588" s="52"/>
      <c r="D588" s="52"/>
      <c r="E588" s="53"/>
      <c r="F588" s="53"/>
      <c r="G588" s="52"/>
      <c r="H588" s="52"/>
      <c r="I588" s="53"/>
      <c r="J588" s="52"/>
      <c r="K588" s="52"/>
      <c r="L588" s="52"/>
      <c r="M588" s="53"/>
      <c r="N588" s="76"/>
      <c r="O588" s="52"/>
      <c r="P588" s="45"/>
      <c r="Q588" s="45"/>
      <c r="R588" s="45"/>
      <c r="S588" s="45"/>
      <c r="T588" s="45"/>
      <c r="U588" s="45"/>
      <c r="V588" s="54"/>
      <c r="W588" s="54"/>
      <c r="X588" s="53"/>
      <c r="Y588" s="53"/>
      <c r="Z588" s="53"/>
      <c r="AA588" s="53"/>
      <c r="AB588" s="53"/>
      <c r="AC588" s="53"/>
      <c r="AD588" s="54"/>
      <c r="AE588" s="54"/>
      <c r="AF588" s="54"/>
      <c r="AG588" s="54"/>
      <c r="AH588" s="54"/>
      <c r="AI588" s="54"/>
      <c r="AJ588" s="54"/>
      <c r="AK588" s="54"/>
      <c r="AL588" s="27"/>
      <c r="AM588" s="27"/>
      <c r="AN588" s="27"/>
      <c r="AO588" s="27"/>
      <c r="AP588" s="27"/>
      <c r="AQ588" s="53"/>
      <c r="AR588" s="53"/>
      <c r="AS588" s="52"/>
      <c r="AT588" s="52"/>
      <c r="AU588" s="52"/>
      <c r="AV588" s="52"/>
      <c r="AW588" s="52"/>
      <c r="AX588" s="27"/>
      <c r="AY588" s="27"/>
      <c r="AZ588" s="27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27"/>
      <c r="BN588" s="27"/>
      <c r="BO588" s="45"/>
      <c r="BP588" s="45"/>
      <c r="BQ588" s="45"/>
      <c r="BR588" s="45"/>
      <c r="BS588" s="27"/>
      <c r="BT588" s="27"/>
      <c r="BU588" s="27"/>
      <c r="BV588" s="30"/>
      <c r="BW588" s="30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</row>
    <row r="589" spans="1:93" ht="13">
      <c r="A589" s="18"/>
      <c r="B589" s="45"/>
      <c r="C589" s="52"/>
      <c r="D589" s="52"/>
      <c r="E589" s="53"/>
      <c r="F589" s="53"/>
      <c r="G589" s="52"/>
      <c r="H589" s="52"/>
      <c r="I589" s="53"/>
      <c r="J589" s="52"/>
      <c r="K589" s="52"/>
      <c r="L589" s="52"/>
      <c r="M589" s="53"/>
      <c r="N589" s="76"/>
      <c r="O589" s="52"/>
      <c r="P589" s="45"/>
      <c r="Q589" s="45"/>
      <c r="R589" s="45"/>
      <c r="S589" s="45"/>
      <c r="T589" s="45"/>
      <c r="U589" s="45"/>
      <c r="V589" s="54"/>
      <c r="W589" s="54"/>
      <c r="X589" s="53"/>
      <c r="Y589" s="53"/>
      <c r="Z589" s="53"/>
      <c r="AA589" s="53"/>
      <c r="AB589" s="53"/>
      <c r="AC589" s="53"/>
      <c r="AD589" s="54"/>
      <c r="AE589" s="54"/>
      <c r="AF589" s="54"/>
      <c r="AG589" s="54"/>
      <c r="AH589" s="54"/>
      <c r="AI589" s="54"/>
      <c r="AJ589" s="54"/>
      <c r="AK589" s="54"/>
      <c r="AL589" s="27"/>
      <c r="AM589" s="27"/>
      <c r="AN589" s="27"/>
      <c r="AO589" s="27"/>
      <c r="AP589" s="27"/>
      <c r="AQ589" s="53"/>
      <c r="AR589" s="53"/>
      <c r="AS589" s="52"/>
      <c r="AT589" s="52"/>
      <c r="AU589" s="52"/>
      <c r="AV589" s="52"/>
      <c r="AW589" s="52"/>
      <c r="AX589" s="27"/>
      <c r="AY589" s="27"/>
      <c r="AZ589" s="27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27"/>
      <c r="BN589" s="27"/>
      <c r="BO589" s="45"/>
      <c r="BP589" s="45"/>
      <c r="BQ589" s="45"/>
      <c r="BR589" s="45"/>
      <c r="BS589" s="27"/>
      <c r="BT589" s="27"/>
      <c r="BU589" s="27"/>
      <c r="BV589" s="30"/>
      <c r="BW589" s="30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</row>
    <row r="590" spans="1:93" ht="13">
      <c r="A590" s="18"/>
      <c r="B590" s="45"/>
      <c r="C590" s="52"/>
      <c r="D590" s="52"/>
      <c r="E590" s="53"/>
      <c r="F590" s="53"/>
      <c r="G590" s="52"/>
      <c r="H590" s="52"/>
      <c r="I590" s="53"/>
      <c r="J590" s="52"/>
      <c r="K590" s="52"/>
      <c r="L590" s="52"/>
      <c r="M590" s="53"/>
      <c r="N590" s="76"/>
      <c r="O590" s="52"/>
      <c r="P590" s="45"/>
      <c r="Q590" s="45"/>
      <c r="R590" s="45"/>
      <c r="S590" s="45"/>
      <c r="T590" s="45"/>
      <c r="U590" s="45"/>
      <c r="V590" s="54"/>
      <c r="W590" s="54"/>
      <c r="X590" s="53"/>
      <c r="Y590" s="53"/>
      <c r="Z590" s="53"/>
      <c r="AA590" s="53"/>
      <c r="AB590" s="53"/>
      <c r="AC590" s="53"/>
      <c r="AD590" s="54"/>
      <c r="AE590" s="54"/>
      <c r="AF590" s="54"/>
      <c r="AG590" s="54"/>
      <c r="AH590" s="54"/>
      <c r="AI590" s="54"/>
      <c r="AJ590" s="54"/>
      <c r="AK590" s="54"/>
      <c r="AL590" s="27"/>
      <c r="AM590" s="27"/>
      <c r="AN590" s="27"/>
      <c r="AO590" s="27"/>
      <c r="AP590" s="27"/>
      <c r="AQ590" s="53"/>
      <c r="AR590" s="53"/>
      <c r="AS590" s="52"/>
      <c r="AT590" s="52"/>
      <c r="AU590" s="52"/>
      <c r="AV590" s="52"/>
      <c r="AW590" s="52"/>
      <c r="AX590" s="27"/>
      <c r="AY590" s="27"/>
      <c r="AZ590" s="27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27"/>
      <c r="BN590" s="27"/>
      <c r="BO590" s="45"/>
      <c r="BP590" s="45"/>
      <c r="BQ590" s="45"/>
      <c r="BR590" s="45"/>
      <c r="BS590" s="27"/>
      <c r="BT590" s="27"/>
      <c r="BU590" s="27"/>
      <c r="BV590" s="30"/>
      <c r="BW590" s="30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</row>
    <row r="591" spans="1:93" ht="13">
      <c r="A591" s="18"/>
      <c r="B591" s="45"/>
      <c r="C591" s="52"/>
      <c r="D591" s="52"/>
      <c r="E591" s="53"/>
      <c r="F591" s="53"/>
      <c r="G591" s="52"/>
      <c r="H591" s="52"/>
      <c r="I591" s="53"/>
      <c r="J591" s="52"/>
      <c r="K591" s="52"/>
      <c r="L591" s="52"/>
      <c r="M591" s="53"/>
      <c r="N591" s="76"/>
      <c r="O591" s="52"/>
      <c r="P591" s="45"/>
      <c r="Q591" s="45"/>
      <c r="R591" s="45"/>
      <c r="S591" s="45"/>
      <c r="T591" s="45"/>
      <c r="U591" s="45"/>
      <c r="V591" s="54"/>
      <c r="W591" s="54"/>
      <c r="X591" s="53"/>
      <c r="Y591" s="53"/>
      <c r="Z591" s="53"/>
      <c r="AA591" s="53"/>
      <c r="AB591" s="53"/>
      <c r="AC591" s="53"/>
      <c r="AD591" s="54"/>
      <c r="AE591" s="54"/>
      <c r="AF591" s="54"/>
      <c r="AG591" s="54"/>
      <c r="AH591" s="54"/>
      <c r="AI591" s="54"/>
      <c r="AJ591" s="54"/>
      <c r="AK591" s="54"/>
      <c r="AL591" s="27"/>
      <c r="AM591" s="27"/>
      <c r="AN591" s="27"/>
      <c r="AO591" s="27"/>
      <c r="AP591" s="27"/>
      <c r="AQ591" s="53"/>
      <c r="AR591" s="53"/>
      <c r="AS591" s="52"/>
      <c r="AT591" s="52"/>
      <c r="AU591" s="52"/>
      <c r="AV591" s="52"/>
      <c r="AW591" s="52"/>
      <c r="AX591" s="27"/>
      <c r="AY591" s="27"/>
      <c r="AZ591" s="27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27"/>
      <c r="BN591" s="27"/>
      <c r="BO591" s="45"/>
      <c r="BP591" s="45"/>
      <c r="BQ591" s="45"/>
      <c r="BR591" s="45"/>
      <c r="BS591" s="27"/>
      <c r="BT591" s="27"/>
      <c r="BU591" s="27"/>
      <c r="BV591" s="30"/>
      <c r="BW591" s="30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</row>
    <row r="592" spans="1:93" ht="13">
      <c r="A592" s="18"/>
      <c r="B592" s="45"/>
      <c r="C592" s="52"/>
      <c r="D592" s="52"/>
      <c r="E592" s="53"/>
      <c r="F592" s="53"/>
      <c r="G592" s="52"/>
      <c r="H592" s="52"/>
      <c r="I592" s="53"/>
      <c r="J592" s="52"/>
      <c r="K592" s="52"/>
      <c r="L592" s="52"/>
      <c r="M592" s="53"/>
      <c r="N592" s="76"/>
      <c r="O592" s="52"/>
      <c r="P592" s="45"/>
      <c r="Q592" s="45"/>
      <c r="R592" s="45"/>
      <c r="S592" s="45"/>
      <c r="T592" s="45"/>
      <c r="U592" s="45"/>
      <c r="V592" s="54"/>
      <c r="W592" s="54"/>
      <c r="X592" s="53"/>
      <c r="Y592" s="53"/>
      <c r="Z592" s="53"/>
      <c r="AA592" s="53"/>
      <c r="AB592" s="53"/>
      <c r="AC592" s="53"/>
      <c r="AD592" s="54"/>
      <c r="AE592" s="54"/>
      <c r="AF592" s="54"/>
      <c r="AG592" s="54"/>
      <c r="AH592" s="54"/>
      <c r="AI592" s="54"/>
      <c r="AJ592" s="54"/>
      <c r="AK592" s="54"/>
      <c r="AL592" s="27"/>
      <c r="AM592" s="27"/>
      <c r="AN592" s="27"/>
      <c r="AO592" s="27"/>
      <c r="AP592" s="27"/>
      <c r="AQ592" s="53"/>
      <c r="AR592" s="53"/>
      <c r="AS592" s="52"/>
      <c r="AT592" s="52"/>
      <c r="AU592" s="52"/>
      <c r="AV592" s="52"/>
      <c r="AW592" s="52"/>
      <c r="AX592" s="27"/>
      <c r="AY592" s="27"/>
      <c r="AZ592" s="27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27"/>
      <c r="BN592" s="27"/>
      <c r="BO592" s="45"/>
      <c r="BP592" s="45"/>
      <c r="BQ592" s="45"/>
      <c r="BR592" s="45"/>
      <c r="BS592" s="27"/>
      <c r="BT592" s="27"/>
      <c r="BU592" s="27"/>
      <c r="BV592" s="30"/>
      <c r="BW592" s="30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</row>
    <row r="593" spans="1:93" ht="13">
      <c r="A593" s="18"/>
      <c r="B593" s="45"/>
      <c r="C593" s="52"/>
      <c r="D593" s="52"/>
      <c r="E593" s="53"/>
      <c r="F593" s="53"/>
      <c r="G593" s="52"/>
      <c r="H593" s="52"/>
      <c r="I593" s="53"/>
      <c r="J593" s="52"/>
      <c r="K593" s="52"/>
      <c r="L593" s="52"/>
      <c r="M593" s="53"/>
      <c r="N593" s="76"/>
      <c r="O593" s="52"/>
      <c r="P593" s="45"/>
      <c r="Q593" s="45"/>
      <c r="R593" s="45"/>
      <c r="S593" s="45"/>
      <c r="T593" s="45"/>
      <c r="U593" s="45"/>
      <c r="V593" s="54"/>
      <c r="W593" s="54"/>
      <c r="X593" s="53"/>
      <c r="Y593" s="53"/>
      <c r="Z593" s="53"/>
      <c r="AA593" s="53"/>
      <c r="AB593" s="53"/>
      <c r="AC593" s="53"/>
      <c r="AD593" s="54"/>
      <c r="AE593" s="54"/>
      <c r="AF593" s="54"/>
      <c r="AG593" s="54"/>
      <c r="AH593" s="54"/>
      <c r="AI593" s="54"/>
      <c r="AJ593" s="54"/>
      <c r="AK593" s="54"/>
      <c r="AL593" s="27"/>
      <c r="AM593" s="27"/>
      <c r="AN593" s="27"/>
      <c r="AO593" s="27"/>
      <c r="AP593" s="27"/>
      <c r="AQ593" s="53"/>
      <c r="AR593" s="53"/>
      <c r="AS593" s="52"/>
      <c r="AT593" s="52"/>
      <c r="AU593" s="52"/>
      <c r="AV593" s="52"/>
      <c r="AW593" s="52"/>
      <c r="AX593" s="27"/>
      <c r="AY593" s="27"/>
      <c r="AZ593" s="27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27"/>
      <c r="BN593" s="27"/>
      <c r="BO593" s="45"/>
      <c r="BP593" s="45"/>
      <c r="BQ593" s="45"/>
      <c r="BR593" s="45"/>
      <c r="BS593" s="27"/>
      <c r="BT593" s="27"/>
      <c r="BU593" s="27"/>
      <c r="BV593" s="30"/>
      <c r="BW593" s="30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</row>
    <row r="594" spans="1:93" ht="13">
      <c r="A594" s="18"/>
      <c r="B594" s="45"/>
      <c r="C594" s="52"/>
      <c r="D594" s="52"/>
      <c r="E594" s="53"/>
      <c r="F594" s="53"/>
      <c r="G594" s="52"/>
      <c r="H594" s="52"/>
      <c r="I594" s="53"/>
      <c r="J594" s="52"/>
      <c r="K594" s="52"/>
      <c r="L594" s="52"/>
      <c r="M594" s="53"/>
      <c r="N594" s="76"/>
      <c r="O594" s="52"/>
      <c r="P594" s="45"/>
      <c r="Q594" s="45"/>
      <c r="R594" s="45"/>
      <c r="S594" s="45"/>
      <c r="T594" s="45"/>
      <c r="U594" s="45"/>
      <c r="V594" s="54"/>
      <c r="W594" s="54"/>
      <c r="X594" s="53"/>
      <c r="Y594" s="53"/>
      <c r="Z594" s="53"/>
      <c r="AA594" s="53"/>
      <c r="AB594" s="53"/>
      <c r="AC594" s="53"/>
      <c r="AD594" s="54"/>
      <c r="AE594" s="54"/>
      <c r="AF594" s="54"/>
      <c r="AG594" s="54"/>
      <c r="AH594" s="54"/>
      <c r="AI594" s="54"/>
      <c r="AJ594" s="54"/>
      <c r="AK594" s="54"/>
      <c r="AL594" s="27"/>
      <c r="AM594" s="27"/>
      <c r="AN594" s="27"/>
      <c r="AO594" s="27"/>
      <c r="AP594" s="27"/>
      <c r="AQ594" s="53"/>
      <c r="AR594" s="53"/>
      <c r="AS594" s="52"/>
      <c r="AT594" s="52"/>
      <c r="AU594" s="52"/>
      <c r="AV594" s="52"/>
      <c r="AW594" s="52"/>
      <c r="AX594" s="27"/>
      <c r="AY594" s="27"/>
      <c r="AZ594" s="27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27"/>
      <c r="BN594" s="27"/>
      <c r="BO594" s="45"/>
      <c r="BP594" s="45"/>
      <c r="BQ594" s="45"/>
      <c r="BR594" s="45"/>
      <c r="BS594" s="27"/>
      <c r="BT594" s="27"/>
      <c r="BU594" s="27"/>
      <c r="BV594" s="30"/>
      <c r="BW594" s="30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</row>
    <row r="595" spans="1:93" ht="13">
      <c r="A595" s="18"/>
      <c r="B595" s="45"/>
      <c r="C595" s="52"/>
      <c r="D595" s="52"/>
      <c r="E595" s="53"/>
      <c r="F595" s="53"/>
      <c r="G595" s="52"/>
      <c r="H595" s="52"/>
      <c r="I595" s="53"/>
      <c r="J595" s="52"/>
      <c r="K595" s="52"/>
      <c r="L595" s="52"/>
      <c r="M595" s="53"/>
      <c r="N595" s="76"/>
      <c r="O595" s="52"/>
      <c r="P595" s="45"/>
      <c r="Q595" s="45"/>
      <c r="R595" s="45"/>
      <c r="S595" s="45"/>
      <c r="T595" s="45"/>
      <c r="U595" s="45"/>
      <c r="V595" s="54"/>
      <c r="W595" s="54"/>
      <c r="X595" s="53"/>
      <c r="Y595" s="53"/>
      <c r="Z595" s="53"/>
      <c r="AA595" s="53"/>
      <c r="AB595" s="53"/>
      <c r="AC595" s="53"/>
      <c r="AD595" s="54"/>
      <c r="AE595" s="54"/>
      <c r="AF595" s="54"/>
      <c r="AG595" s="54"/>
      <c r="AH595" s="54"/>
      <c r="AI595" s="54"/>
      <c r="AJ595" s="54"/>
      <c r="AK595" s="54"/>
      <c r="AL595" s="27"/>
      <c r="AM595" s="27"/>
      <c r="AN595" s="27"/>
      <c r="AO595" s="27"/>
      <c r="AP595" s="27"/>
      <c r="AQ595" s="53"/>
      <c r="AR595" s="53"/>
      <c r="AS595" s="52"/>
      <c r="AT595" s="52"/>
      <c r="AU595" s="52"/>
      <c r="AV595" s="52"/>
      <c r="AW595" s="52"/>
      <c r="AX595" s="27"/>
      <c r="AY595" s="27"/>
      <c r="AZ595" s="27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27"/>
      <c r="BN595" s="27"/>
      <c r="BO595" s="45"/>
      <c r="BP595" s="45"/>
      <c r="BQ595" s="45"/>
      <c r="BR595" s="45"/>
      <c r="BS595" s="27"/>
      <c r="BT595" s="27"/>
      <c r="BU595" s="27"/>
      <c r="BV595" s="30"/>
      <c r="BW595" s="30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</row>
    <row r="596" spans="1:93" ht="13">
      <c r="A596" s="18"/>
      <c r="B596" s="45"/>
      <c r="C596" s="52"/>
      <c r="D596" s="52"/>
      <c r="E596" s="53"/>
      <c r="F596" s="53"/>
      <c r="G596" s="52"/>
      <c r="H596" s="52"/>
      <c r="I596" s="53"/>
      <c r="J596" s="52"/>
      <c r="K596" s="52"/>
      <c r="L596" s="52"/>
      <c r="M596" s="53"/>
      <c r="N596" s="76"/>
      <c r="O596" s="52"/>
      <c r="P596" s="45"/>
      <c r="Q596" s="45"/>
      <c r="R596" s="45"/>
      <c r="S596" s="45"/>
      <c r="T596" s="45"/>
      <c r="U596" s="45"/>
      <c r="V596" s="54"/>
      <c r="W596" s="54"/>
      <c r="X596" s="53"/>
      <c r="Y596" s="53"/>
      <c r="Z596" s="53"/>
      <c r="AA596" s="53"/>
      <c r="AB596" s="53"/>
      <c r="AC596" s="53"/>
      <c r="AD596" s="54"/>
      <c r="AE596" s="54"/>
      <c r="AF596" s="54"/>
      <c r="AG596" s="54"/>
      <c r="AH596" s="54"/>
      <c r="AI596" s="54"/>
      <c r="AJ596" s="54"/>
      <c r="AK596" s="54"/>
      <c r="AL596" s="27"/>
      <c r="AM596" s="27"/>
      <c r="AN596" s="27"/>
      <c r="AO596" s="27"/>
      <c r="AP596" s="27"/>
      <c r="AQ596" s="53"/>
      <c r="AR596" s="53"/>
      <c r="AS596" s="52"/>
      <c r="AT596" s="52"/>
      <c r="AU596" s="52"/>
      <c r="AV596" s="52"/>
      <c r="AW596" s="52"/>
      <c r="AX596" s="27"/>
      <c r="AY596" s="27"/>
      <c r="AZ596" s="27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27"/>
      <c r="BN596" s="27"/>
      <c r="BO596" s="45"/>
      <c r="BP596" s="45"/>
      <c r="BQ596" s="45"/>
      <c r="BR596" s="45"/>
      <c r="BS596" s="27"/>
      <c r="BT596" s="27"/>
      <c r="BU596" s="27"/>
      <c r="BV596" s="30"/>
      <c r="BW596" s="30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</row>
    <row r="597" spans="1:93" ht="13">
      <c r="A597" s="18"/>
      <c r="B597" s="45"/>
      <c r="C597" s="52"/>
      <c r="D597" s="52"/>
      <c r="E597" s="53"/>
      <c r="F597" s="53"/>
      <c r="G597" s="52"/>
      <c r="H597" s="52"/>
      <c r="I597" s="53"/>
      <c r="J597" s="52"/>
      <c r="K597" s="52"/>
      <c r="L597" s="52"/>
      <c r="M597" s="53"/>
      <c r="N597" s="76"/>
      <c r="O597" s="52"/>
      <c r="P597" s="45"/>
      <c r="Q597" s="45"/>
      <c r="R597" s="45"/>
      <c r="S597" s="45"/>
      <c r="T597" s="45"/>
      <c r="U597" s="45"/>
      <c r="V597" s="54"/>
      <c r="W597" s="54"/>
      <c r="X597" s="53"/>
      <c r="Y597" s="53"/>
      <c r="Z597" s="53"/>
      <c r="AA597" s="53"/>
      <c r="AB597" s="53"/>
      <c r="AC597" s="53"/>
      <c r="AD597" s="54"/>
      <c r="AE597" s="54"/>
      <c r="AF597" s="54"/>
      <c r="AG597" s="54"/>
      <c r="AH597" s="54"/>
      <c r="AI597" s="54"/>
      <c r="AJ597" s="54"/>
      <c r="AK597" s="54"/>
      <c r="AL597" s="27"/>
      <c r="AM597" s="27"/>
      <c r="AN597" s="27"/>
      <c r="AO597" s="27"/>
      <c r="AP597" s="27"/>
      <c r="AQ597" s="53"/>
      <c r="AR597" s="53"/>
      <c r="AS597" s="52"/>
      <c r="AT597" s="52"/>
      <c r="AU597" s="52"/>
      <c r="AV597" s="52"/>
      <c r="AW597" s="52"/>
      <c r="AX597" s="27"/>
      <c r="AY597" s="27"/>
      <c r="AZ597" s="27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27"/>
      <c r="BN597" s="27"/>
      <c r="BO597" s="45"/>
      <c r="BP597" s="45"/>
      <c r="BQ597" s="45"/>
      <c r="BR597" s="45"/>
      <c r="BS597" s="27"/>
      <c r="BT597" s="27"/>
      <c r="BU597" s="27"/>
      <c r="BV597" s="30"/>
      <c r="BW597" s="30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</row>
    <row r="598" spans="1:93" ht="13">
      <c r="A598" s="18"/>
      <c r="B598" s="45"/>
      <c r="C598" s="52"/>
      <c r="D598" s="52"/>
      <c r="E598" s="53"/>
      <c r="F598" s="53"/>
      <c r="G598" s="52"/>
      <c r="H598" s="52"/>
      <c r="I598" s="53"/>
      <c r="J598" s="52"/>
      <c r="K598" s="52"/>
      <c r="L598" s="52"/>
      <c r="M598" s="53"/>
      <c r="N598" s="76"/>
      <c r="O598" s="52"/>
      <c r="P598" s="45"/>
      <c r="Q598" s="45"/>
      <c r="R598" s="45"/>
      <c r="S598" s="45"/>
      <c r="T598" s="45"/>
      <c r="U598" s="45"/>
      <c r="V598" s="54"/>
      <c r="W598" s="54"/>
      <c r="X598" s="53"/>
      <c r="Y598" s="53"/>
      <c r="Z598" s="53"/>
      <c r="AA598" s="53"/>
      <c r="AB598" s="53"/>
      <c r="AC598" s="53"/>
      <c r="AD598" s="54"/>
      <c r="AE598" s="54"/>
      <c r="AF598" s="54"/>
      <c r="AG598" s="54"/>
      <c r="AH598" s="54"/>
      <c r="AI598" s="54"/>
      <c r="AJ598" s="54"/>
      <c r="AK598" s="54"/>
      <c r="AL598" s="27"/>
      <c r="AM598" s="27"/>
      <c r="AN598" s="27"/>
      <c r="AO598" s="27"/>
      <c r="AP598" s="27"/>
      <c r="AQ598" s="53"/>
      <c r="AR598" s="53"/>
      <c r="AS598" s="52"/>
      <c r="AT598" s="52"/>
      <c r="AU598" s="52"/>
      <c r="AV598" s="52"/>
      <c r="AW598" s="52"/>
      <c r="AX598" s="27"/>
      <c r="AY598" s="27"/>
      <c r="AZ598" s="27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27"/>
      <c r="BN598" s="27"/>
      <c r="BO598" s="45"/>
      <c r="BP598" s="45"/>
      <c r="BQ598" s="45"/>
      <c r="BR598" s="45"/>
      <c r="BS598" s="27"/>
      <c r="BT598" s="27"/>
      <c r="BU598" s="27"/>
      <c r="BV598" s="30"/>
      <c r="BW598" s="30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</row>
    <row r="599" spans="1:93" ht="13">
      <c r="A599" s="18"/>
      <c r="B599" s="45"/>
      <c r="C599" s="52"/>
      <c r="D599" s="52"/>
      <c r="E599" s="53"/>
      <c r="F599" s="53"/>
      <c r="G599" s="52"/>
      <c r="H599" s="52"/>
      <c r="I599" s="53"/>
      <c r="J599" s="52"/>
      <c r="K599" s="52"/>
      <c r="L599" s="52"/>
      <c r="M599" s="53"/>
      <c r="N599" s="76"/>
      <c r="O599" s="52"/>
      <c r="P599" s="45"/>
      <c r="Q599" s="45"/>
      <c r="R599" s="45"/>
      <c r="S599" s="45"/>
      <c r="T599" s="45"/>
      <c r="U599" s="45"/>
      <c r="V599" s="54"/>
      <c r="W599" s="54"/>
      <c r="X599" s="53"/>
      <c r="Y599" s="53"/>
      <c r="Z599" s="53"/>
      <c r="AA599" s="53"/>
      <c r="AB599" s="53"/>
      <c r="AC599" s="53"/>
      <c r="AD599" s="54"/>
      <c r="AE599" s="54"/>
      <c r="AF599" s="54"/>
      <c r="AG599" s="54"/>
      <c r="AH599" s="54"/>
      <c r="AI599" s="54"/>
      <c r="AJ599" s="54"/>
      <c r="AK599" s="54"/>
      <c r="AL599" s="27"/>
      <c r="AM599" s="27"/>
      <c r="AN599" s="27"/>
      <c r="AO599" s="27"/>
      <c r="AP599" s="27"/>
      <c r="AQ599" s="53"/>
      <c r="AR599" s="53"/>
      <c r="AS599" s="52"/>
      <c r="AT599" s="52"/>
      <c r="AU599" s="52"/>
      <c r="AV599" s="52"/>
      <c r="AW599" s="52"/>
      <c r="AX599" s="27"/>
      <c r="AY599" s="27"/>
      <c r="AZ599" s="27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27"/>
      <c r="BN599" s="27"/>
      <c r="BO599" s="45"/>
      <c r="BP599" s="45"/>
      <c r="BQ599" s="45"/>
      <c r="BR599" s="45"/>
      <c r="BS599" s="27"/>
      <c r="BT599" s="27"/>
      <c r="BU599" s="27"/>
      <c r="BV599" s="30"/>
      <c r="BW599" s="30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</row>
    <row r="600" spans="1:93" ht="13">
      <c r="A600" s="18"/>
      <c r="B600" s="45"/>
      <c r="C600" s="52"/>
      <c r="D600" s="52"/>
      <c r="E600" s="53"/>
      <c r="F600" s="53"/>
      <c r="G600" s="52"/>
      <c r="H600" s="52"/>
      <c r="I600" s="53"/>
      <c r="J600" s="52"/>
      <c r="K600" s="52"/>
      <c r="L600" s="52"/>
      <c r="M600" s="53"/>
      <c r="N600" s="76"/>
      <c r="O600" s="52"/>
      <c r="P600" s="45"/>
      <c r="Q600" s="45"/>
      <c r="R600" s="45"/>
      <c r="S600" s="45"/>
      <c r="T600" s="45"/>
      <c r="U600" s="45"/>
      <c r="V600" s="54"/>
      <c r="W600" s="54"/>
      <c r="X600" s="53"/>
      <c r="Y600" s="53"/>
      <c r="Z600" s="53"/>
      <c r="AA600" s="53"/>
      <c r="AB600" s="53"/>
      <c r="AC600" s="53"/>
      <c r="AD600" s="54"/>
      <c r="AE600" s="54"/>
      <c r="AF600" s="54"/>
      <c r="AG600" s="54"/>
      <c r="AH600" s="54"/>
      <c r="AI600" s="54"/>
      <c r="AJ600" s="54"/>
      <c r="AK600" s="54"/>
      <c r="AL600" s="27"/>
      <c r="AM600" s="27"/>
      <c r="AN600" s="27"/>
      <c r="AO600" s="27"/>
      <c r="AP600" s="27"/>
      <c r="AQ600" s="53"/>
      <c r="AR600" s="53"/>
      <c r="AS600" s="52"/>
      <c r="AT600" s="52"/>
      <c r="AU600" s="52"/>
      <c r="AV600" s="52"/>
      <c r="AW600" s="52"/>
      <c r="AX600" s="27"/>
      <c r="AY600" s="27"/>
      <c r="AZ600" s="27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27"/>
      <c r="BN600" s="27"/>
      <c r="BO600" s="45"/>
      <c r="BP600" s="45"/>
      <c r="BQ600" s="45"/>
      <c r="BR600" s="45"/>
      <c r="BS600" s="27"/>
      <c r="BT600" s="27"/>
      <c r="BU600" s="27"/>
      <c r="BV600" s="30"/>
      <c r="BW600" s="30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</row>
    <row r="601" spans="1:93" ht="13">
      <c r="A601" s="18"/>
      <c r="B601" s="45"/>
      <c r="C601" s="52"/>
      <c r="D601" s="52"/>
      <c r="E601" s="53"/>
      <c r="F601" s="53"/>
      <c r="G601" s="52"/>
      <c r="H601" s="52"/>
      <c r="I601" s="53"/>
      <c r="J601" s="52"/>
      <c r="K601" s="52"/>
      <c r="L601" s="52"/>
      <c r="M601" s="53"/>
      <c r="N601" s="76"/>
      <c r="O601" s="52"/>
      <c r="P601" s="45"/>
      <c r="Q601" s="45"/>
      <c r="R601" s="45"/>
      <c r="S601" s="45"/>
      <c r="T601" s="45"/>
      <c r="U601" s="45"/>
      <c r="V601" s="54"/>
      <c r="W601" s="54"/>
      <c r="X601" s="53"/>
      <c r="Y601" s="53"/>
      <c r="Z601" s="53"/>
      <c r="AA601" s="53"/>
      <c r="AB601" s="53"/>
      <c r="AC601" s="53"/>
      <c r="AD601" s="54"/>
      <c r="AE601" s="54"/>
      <c r="AF601" s="54"/>
      <c r="AG601" s="54"/>
      <c r="AH601" s="54"/>
      <c r="AI601" s="54"/>
      <c r="AJ601" s="54"/>
      <c r="AK601" s="54"/>
      <c r="AL601" s="27"/>
      <c r="AM601" s="27"/>
      <c r="AN601" s="27"/>
      <c r="AO601" s="27"/>
      <c r="AP601" s="27"/>
      <c r="AQ601" s="53"/>
      <c r="AR601" s="53"/>
      <c r="AS601" s="52"/>
      <c r="AT601" s="52"/>
      <c r="AU601" s="52"/>
      <c r="AV601" s="52"/>
      <c r="AW601" s="52"/>
      <c r="AX601" s="27"/>
      <c r="AY601" s="27"/>
      <c r="AZ601" s="27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27"/>
      <c r="BN601" s="27"/>
      <c r="BO601" s="45"/>
      <c r="BP601" s="45"/>
      <c r="BQ601" s="45"/>
      <c r="BR601" s="45"/>
      <c r="BS601" s="27"/>
      <c r="BT601" s="27"/>
      <c r="BU601" s="27"/>
      <c r="BV601" s="30"/>
      <c r="BW601" s="30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</row>
    <row r="602" spans="1:93" ht="13">
      <c r="A602" s="18"/>
      <c r="B602" s="45"/>
      <c r="C602" s="52"/>
      <c r="D602" s="52"/>
      <c r="E602" s="53"/>
      <c r="F602" s="53"/>
      <c r="G602" s="52"/>
      <c r="H602" s="52"/>
      <c r="I602" s="53"/>
      <c r="J602" s="52"/>
      <c r="K602" s="52"/>
      <c r="L602" s="52"/>
      <c r="M602" s="53"/>
      <c r="N602" s="76"/>
      <c r="O602" s="52"/>
      <c r="P602" s="45"/>
      <c r="Q602" s="45"/>
      <c r="R602" s="45"/>
      <c r="S602" s="45"/>
      <c r="T602" s="45"/>
      <c r="U602" s="45"/>
      <c r="V602" s="54"/>
      <c r="W602" s="54"/>
      <c r="X602" s="53"/>
      <c r="Y602" s="53"/>
      <c r="Z602" s="53"/>
      <c r="AA602" s="53"/>
      <c r="AB602" s="53"/>
      <c r="AC602" s="53"/>
      <c r="AD602" s="54"/>
      <c r="AE602" s="54"/>
      <c r="AF602" s="54"/>
      <c r="AG602" s="54"/>
      <c r="AH602" s="54"/>
      <c r="AI602" s="54"/>
      <c r="AJ602" s="54"/>
      <c r="AK602" s="54"/>
      <c r="AL602" s="27"/>
      <c r="AM602" s="27"/>
      <c r="AN602" s="27"/>
      <c r="AO602" s="27"/>
      <c r="AP602" s="27"/>
      <c r="AQ602" s="53"/>
      <c r="AR602" s="53"/>
      <c r="AS602" s="52"/>
      <c r="AT602" s="52"/>
      <c r="AU602" s="52"/>
      <c r="AV602" s="52"/>
      <c r="AW602" s="52"/>
      <c r="AX602" s="27"/>
      <c r="AY602" s="27"/>
      <c r="AZ602" s="27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27"/>
      <c r="BN602" s="27"/>
      <c r="BO602" s="45"/>
      <c r="BP602" s="45"/>
      <c r="BQ602" s="45"/>
      <c r="BR602" s="45"/>
      <c r="BS602" s="27"/>
      <c r="BT602" s="27"/>
      <c r="BU602" s="27"/>
      <c r="BV602" s="30"/>
      <c r="BW602" s="30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</row>
    <row r="603" spans="1:93" ht="13">
      <c r="A603" s="18"/>
      <c r="B603" s="45"/>
      <c r="C603" s="52"/>
      <c r="D603" s="52"/>
      <c r="E603" s="53"/>
      <c r="F603" s="53"/>
      <c r="G603" s="52"/>
      <c r="H603" s="52"/>
      <c r="I603" s="53"/>
      <c r="J603" s="52"/>
      <c r="K603" s="52"/>
      <c r="L603" s="52"/>
      <c r="M603" s="53"/>
      <c r="N603" s="76"/>
      <c r="O603" s="52"/>
      <c r="P603" s="45"/>
      <c r="Q603" s="45"/>
      <c r="R603" s="45"/>
      <c r="S603" s="45"/>
      <c r="T603" s="45"/>
      <c r="U603" s="45"/>
      <c r="V603" s="54"/>
      <c r="W603" s="54"/>
      <c r="X603" s="53"/>
      <c r="Y603" s="53"/>
      <c r="Z603" s="53"/>
      <c r="AA603" s="53"/>
      <c r="AB603" s="53"/>
      <c r="AC603" s="53"/>
      <c r="AD603" s="54"/>
      <c r="AE603" s="54"/>
      <c r="AF603" s="54"/>
      <c r="AG603" s="54"/>
      <c r="AH603" s="54"/>
      <c r="AI603" s="54"/>
      <c r="AJ603" s="54"/>
      <c r="AK603" s="54"/>
      <c r="AL603" s="27"/>
      <c r="AM603" s="27"/>
      <c r="AN603" s="27"/>
      <c r="AO603" s="27"/>
      <c r="AP603" s="27"/>
      <c r="AQ603" s="53"/>
      <c r="AR603" s="53"/>
      <c r="AS603" s="52"/>
      <c r="AT603" s="52"/>
      <c r="AU603" s="52"/>
      <c r="AV603" s="52"/>
      <c r="AW603" s="52"/>
      <c r="AX603" s="27"/>
      <c r="AY603" s="27"/>
      <c r="AZ603" s="27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27"/>
      <c r="BN603" s="27"/>
      <c r="BO603" s="45"/>
      <c r="BP603" s="45"/>
      <c r="BQ603" s="45"/>
      <c r="BR603" s="45"/>
      <c r="BS603" s="27"/>
      <c r="BT603" s="27"/>
      <c r="BU603" s="27"/>
      <c r="BV603" s="30"/>
      <c r="BW603" s="30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</row>
    <row r="604" spans="1:93" ht="13">
      <c r="A604" s="18"/>
      <c r="B604" s="45"/>
      <c r="C604" s="52"/>
      <c r="D604" s="52"/>
      <c r="E604" s="53"/>
      <c r="F604" s="53"/>
      <c r="G604" s="52"/>
      <c r="H604" s="52"/>
      <c r="I604" s="53"/>
      <c r="J604" s="52"/>
      <c r="K604" s="52"/>
      <c r="L604" s="52"/>
      <c r="M604" s="53"/>
      <c r="N604" s="76"/>
      <c r="O604" s="52"/>
      <c r="P604" s="45"/>
      <c r="Q604" s="45"/>
      <c r="R604" s="45"/>
      <c r="S604" s="45"/>
      <c r="T604" s="45"/>
      <c r="U604" s="45"/>
      <c r="V604" s="54"/>
      <c r="W604" s="54"/>
      <c r="X604" s="53"/>
      <c r="Y604" s="53"/>
      <c r="Z604" s="53"/>
      <c r="AA604" s="53"/>
      <c r="AB604" s="53"/>
      <c r="AC604" s="53"/>
      <c r="AD604" s="54"/>
      <c r="AE604" s="54"/>
      <c r="AF604" s="54"/>
      <c r="AG604" s="54"/>
      <c r="AH604" s="54"/>
      <c r="AI604" s="54"/>
      <c r="AJ604" s="54"/>
      <c r="AK604" s="54"/>
      <c r="AL604" s="27"/>
      <c r="AM604" s="27"/>
      <c r="AN604" s="27"/>
      <c r="AO604" s="27"/>
      <c r="AP604" s="27"/>
      <c r="AQ604" s="53"/>
      <c r="AR604" s="53"/>
      <c r="AS604" s="52"/>
      <c r="AT604" s="52"/>
      <c r="AU604" s="52"/>
      <c r="AV604" s="52"/>
      <c r="AW604" s="52"/>
      <c r="AX604" s="27"/>
      <c r="AY604" s="27"/>
      <c r="AZ604" s="27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27"/>
      <c r="BN604" s="27"/>
      <c r="BO604" s="45"/>
      <c r="BP604" s="45"/>
      <c r="BQ604" s="45"/>
      <c r="BR604" s="45"/>
      <c r="BS604" s="27"/>
      <c r="BT604" s="27"/>
      <c r="BU604" s="27"/>
      <c r="BV604" s="30"/>
      <c r="BW604" s="30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</row>
    <row r="605" spans="1:93" ht="13">
      <c r="A605" s="18"/>
      <c r="B605" s="45"/>
      <c r="C605" s="52"/>
      <c r="D605" s="52"/>
      <c r="E605" s="53"/>
      <c r="F605" s="53"/>
      <c r="G605" s="52"/>
      <c r="H605" s="52"/>
      <c r="I605" s="53"/>
      <c r="J605" s="52"/>
      <c r="K605" s="52"/>
      <c r="L605" s="52"/>
      <c r="M605" s="53"/>
      <c r="N605" s="76"/>
      <c r="O605" s="52"/>
      <c r="P605" s="45"/>
      <c r="Q605" s="45"/>
      <c r="R605" s="45"/>
      <c r="S605" s="45"/>
      <c r="T605" s="45"/>
      <c r="U605" s="45"/>
      <c r="V605" s="54"/>
      <c r="W605" s="54"/>
      <c r="X605" s="53"/>
      <c r="Y605" s="53"/>
      <c r="Z605" s="53"/>
      <c r="AA605" s="53"/>
      <c r="AB605" s="53"/>
      <c r="AC605" s="53"/>
      <c r="AD605" s="54"/>
      <c r="AE605" s="54"/>
      <c r="AF605" s="54"/>
      <c r="AG605" s="54"/>
      <c r="AH605" s="54"/>
      <c r="AI605" s="54"/>
      <c r="AJ605" s="54"/>
      <c r="AK605" s="54"/>
      <c r="AL605" s="27"/>
      <c r="AM605" s="27"/>
      <c r="AN605" s="27"/>
      <c r="AO605" s="27"/>
      <c r="AP605" s="27"/>
      <c r="AQ605" s="53"/>
      <c r="AR605" s="53"/>
      <c r="AS605" s="52"/>
      <c r="AT605" s="52"/>
      <c r="AU605" s="52"/>
      <c r="AV605" s="52"/>
      <c r="AW605" s="52"/>
      <c r="AX605" s="27"/>
      <c r="AY605" s="27"/>
      <c r="AZ605" s="27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27"/>
      <c r="BN605" s="27"/>
      <c r="BO605" s="45"/>
      <c r="BP605" s="45"/>
      <c r="BQ605" s="45"/>
      <c r="BR605" s="45"/>
      <c r="BS605" s="27"/>
      <c r="BT605" s="27"/>
      <c r="BU605" s="27"/>
      <c r="BV605" s="30"/>
      <c r="BW605" s="30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</row>
    <row r="606" spans="1:93" ht="13">
      <c r="A606" s="18"/>
      <c r="B606" s="45"/>
      <c r="C606" s="52"/>
      <c r="D606" s="52"/>
      <c r="E606" s="53"/>
      <c r="F606" s="53"/>
      <c r="G606" s="52"/>
      <c r="H606" s="52"/>
      <c r="I606" s="53"/>
      <c r="J606" s="52"/>
      <c r="K606" s="52"/>
      <c r="L606" s="52"/>
      <c r="M606" s="53"/>
      <c r="N606" s="76"/>
      <c r="O606" s="52"/>
      <c r="P606" s="45"/>
      <c r="Q606" s="45"/>
      <c r="R606" s="45"/>
      <c r="S606" s="45"/>
      <c r="T606" s="45"/>
      <c r="U606" s="45"/>
      <c r="V606" s="54"/>
      <c r="W606" s="54"/>
      <c r="X606" s="53"/>
      <c r="Y606" s="53"/>
      <c r="Z606" s="53"/>
      <c r="AA606" s="53"/>
      <c r="AB606" s="53"/>
      <c r="AC606" s="53"/>
      <c r="AD606" s="54"/>
      <c r="AE606" s="54"/>
      <c r="AF606" s="54"/>
      <c r="AG606" s="54"/>
      <c r="AH606" s="54"/>
      <c r="AI606" s="54"/>
      <c r="AJ606" s="54"/>
      <c r="AK606" s="54"/>
      <c r="AL606" s="27"/>
      <c r="AM606" s="27"/>
      <c r="AN606" s="27"/>
      <c r="AO606" s="27"/>
      <c r="AP606" s="27"/>
      <c r="AQ606" s="53"/>
      <c r="AR606" s="53"/>
      <c r="AS606" s="52"/>
      <c r="AT606" s="52"/>
      <c r="AU606" s="52"/>
      <c r="AV606" s="52"/>
      <c r="AW606" s="52"/>
      <c r="AX606" s="27"/>
      <c r="AY606" s="27"/>
      <c r="AZ606" s="27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27"/>
      <c r="BN606" s="27"/>
      <c r="BO606" s="45"/>
      <c r="BP606" s="45"/>
      <c r="BQ606" s="45"/>
      <c r="BR606" s="45"/>
      <c r="BS606" s="27"/>
      <c r="BT606" s="27"/>
      <c r="BU606" s="27"/>
      <c r="BV606" s="30"/>
      <c r="BW606" s="30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</row>
    <row r="607" spans="1:93" ht="13">
      <c r="A607" s="18"/>
      <c r="B607" s="45"/>
      <c r="C607" s="52"/>
      <c r="D607" s="52"/>
      <c r="E607" s="53"/>
      <c r="F607" s="53"/>
      <c r="G607" s="52"/>
      <c r="H607" s="52"/>
      <c r="I607" s="53"/>
      <c r="J607" s="52"/>
      <c r="K607" s="52"/>
      <c r="L607" s="52"/>
      <c r="M607" s="53"/>
      <c r="N607" s="76"/>
      <c r="O607" s="52"/>
      <c r="P607" s="45"/>
      <c r="Q607" s="45"/>
      <c r="R607" s="45"/>
      <c r="S607" s="45"/>
      <c r="T607" s="45"/>
      <c r="U607" s="45"/>
      <c r="V607" s="54"/>
      <c r="W607" s="54"/>
      <c r="X607" s="53"/>
      <c r="Y607" s="53"/>
      <c r="Z607" s="53"/>
      <c r="AA607" s="53"/>
      <c r="AB607" s="53"/>
      <c r="AC607" s="53"/>
      <c r="AD607" s="54"/>
      <c r="AE607" s="54"/>
      <c r="AF607" s="54"/>
      <c r="AG607" s="54"/>
      <c r="AH607" s="54"/>
      <c r="AI607" s="54"/>
      <c r="AJ607" s="54"/>
      <c r="AK607" s="54"/>
      <c r="AL607" s="27"/>
      <c r="AM607" s="27"/>
      <c r="AN607" s="27"/>
      <c r="AO607" s="27"/>
      <c r="AP607" s="27"/>
      <c r="AQ607" s="53"/>
      <c r="AR607" s="53"/>
      <c r="AS607" s="52"/>
      <c r="AT607" s="52"/>
      <c r="AU607" s="52"/>
      <c r="AV607" s="52"/>
      <c r="AW607" s="52"/>
      <c r="AX607" s="27"/>
      <c r="AY607" s="27"/>
      <c r="AZ607" s="27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27"/>
      <c r="BN607" s="27"/>
      <c r="BO607" s="45"/>
      <c r="BP607" s="45"/>
      <c r="BQ607" s="45"/>
      <c r="BR607" s="45"/>
      <c r="BS607" s="27"/>
      <c r="BT607" s="27"/>
      <c r="BU607" s="27"/>
      <c r="BV607" s="30"/>
      <c r="BW607" s="30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</row>
    <row r="608" spans="1:93" ht="13">
      <c r="A608" s="18"/>
      <c r="B608" s="45"/>
      <c r="C608" s="52"/>
      <c r="D608" s="52"/>
      <c r="E608" s="53"/>
      <c r="F608" s="53"/>
      <c r="G608" s="52"/>
      <c r="H608" s="52"/>
      <c r="I608" s="53"/>
      <c r="J608" s="52"/>
      <c r="K608" s="52"/>
      <c r="L608" s="52"/>
      <c r="M608" s="53"/>
      <c r="N608" s="76"/>
      <c r="O608" s="52"/>
      <c r="P608" s="45"/>
      <c r="Q608" s="45"/>
      <c r="R608" s="45"/>
      <c r="S608" s="45"/>
      <c r="T608" s="45"/>
      <c r="U608" s="45"/>
      <c r="V608" s="54"/>
      <c r="W608" s="54"/>
      <c r="X608" s="53"/>
      <c r="Y608" s="53"/>
      <c r="Z608" s="53"/>
      <c r="AA608" s="53"/>
      <c r="AB608" s="53"/>
      <c r="AC608" s="53"/>
      <c r="AD608" s="54"/>
      <c r="AE608" s="54"/>
      <c r="AF608" s="54"/>
      <c r="AG608" s="54"/>
      <c r="AH608" s="54"/>
      <c r="AI608" s="54"/>
      <c r="AJ608" s="54"/>
      <c r="AK608" s="54"/>
      <c r="AL608" s="27"/>
      <c r="AM608" s="27"/>
      <c r="AN608" s="27"/>
      <c r="AO608" s="27"/>
      <c r="AP608" s="27"/>
      <c r="AQ608" s="53"/>
      <c r="AR608" s="53"/>
      <c r="AS608" s="52"/>
      <c r="AT608" s="52"/>
      <c r="AU608" s="52"/>
      <c r="AV608" s="52"/>
      <c r="AW608" s="52"/>
      <c r="AX608" s="27"/>
      <c r="AY608" s="27"/>
      <c r="AZ608" s="27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27"/>
      <c r="BN608" s="27"/>
      <c r="BO608" s="45"/>
      <c r="BP608" s="45"/>
      <c r="BQ608" s="45"/>
      <c r="BR608" s="45"/>
      <c r="BS608" s="27"/>
      <c r="BT608" s="27"/>
      <c r="BU608" s="27"/>
      <c r="BV608" s="30"/>
      <c r="BW608" s="30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</row>
    <row r="609" spans="1:93" ht="13">
      <c r="A609" s="18"/>
      <c r="B609" s="45"/>
      <c r="C609" s="52"/>
      <c r="D609" s="52"/>
      <c r="E609" s="53"/>
      <c r="F609" s="53"/>
      <c r="G609" s="52"/>
      <c r="H609" s="52"/>
      <c r="I609" s="53"/>
      <c r="J609" s="52"/>
      <c r="K609" s="52"/>
      <c r="L609" s="52"/>
      <c r="M609" s="53"/>
      <c r="N609" s="76"/>
      <c r="O609" s="52"/>
      <c r="P609" s="45"/>
      <c r="Q609" s="45"/>
      <c r="R609" s="45"/>
      <c r="S609" s="45"/>
      <c r="T609" s="45"/>
      <c r="U609" s="45"/>
      <c r="V609" s="54"/>
      <c r="W609" s="54"/>
      <c r="X609" s="53"/>
      <c r="Y609" s="53"/>
      <c r="Z609" s="53"/>
      <c r="AA609" s="53"/>
      <c r="AB609" s="53"/>
      <c r="AC609" s="53"/>
      <c r="AD609" s="54"/>
      <c r="AE609" s="54"/>
      <c r="AF609" s="54"/>
      <c r="AG609" s="54"/>
      <c r="AH609" s="54"/>
      <c r="AI609" s="54"/>
      <c r="AJ609" s="54"/>
      <c r="AK609" s="54"/>
      <c r="AL609" s="27"/>
      <c r="AM609" s="27"/>
      <c r="AN609" s="27"/>
      <c r="AO609" s="27"/>
      <c r="AP609" s="27"/>
      <c r="AQ609" s="53"/>
      <c r="AR609" s="53"/>
      <c r="AS609" s="52"/>
      <c r="AT609" s="52"/>
      <c r="AU609" s="52"/>
      <c r="AV609" s="52"/>
      <c r="AW609" s="52"/>
      <c r="AX609" s="27"/>
      <c r="AY609" s="27"/>
      <c r="AZ609" s="27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27"/>
      <c r="BN609" s="27"/>
      <c r="BO609" s="45"/>
      <c r="BP609" s="45"/>
      <c r="BQ609" s="45"/>
      <c r="BR609" s="45"/>
      <c r="BS609" s="27"/>
      <c r="BT609" s="27"/>
      <c r="BU609" s="27"/>
      <c r="BV609" s="30"/>
      <c r="BW609" s="30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</row>
    <row r="610" spans="1:93" ht="13">
      <c r="A610" s="18"/>
      <c r="B610" s="45"/>
      <c r="C610" s="52"/>
      <c r="D610" s="52"/>
      <c r="E610" s="53"/>
      <c r="F610" s="53"/>
      <c r="G610" s="52"/>
      <c r="H610" s="52"/>
      <c r="I610" s="53"/>
      <c r="J610" s="52"/>
      <c r="K610" s="52"/>
      <c r="L610" s="52"/>
      <c r="M610" s="53"/>
      <c r="N610" s="76"/>
      <c r="O610" s="52"/>
      <c r="P610" s="45"/>
      <c r="Q610" s="45"/>
      <c r="R610" s="45"/>
      <c r="S610" s="45"/>
      <c r="T610" s="45"/>
      <c r="U610" s="45"/>
      <c r="V610" s="54"/>
      <c r="W610" s="54"/>
      <c r="X610" s="53"/>
      <c r="Y610" s="53"/>
      <c r="Z610" s="53"/>
      <c r="AA610" s="53"/>
      <c r="AB610" s="53"/>
      <c r="AC610" s="53"/>
      <c r="AD610" s="54"/>
      <c r="AE610" s="54"/>
      <c r="AF610" s="54"/>
      <c r="AG610" s="54"/>
      <c r="AH610" s="54"/>
      <c r="AI610" s="54"/>
      <c r="AJ610" s="54"/>
      <c r="AK610" s="54"/>
      <c r="AL610" s="27"/>
      <c r="AM610" s="27"/>
      <c r="AN610" s="27"/>
      <c r="AO610" s="27"/>
      <c r="AP610" s="27"/>
      <c r="AQ610" s="53"/>
      <c r="AR610" s="53"/>
      <c r="AS610" s="52"/>
      <c r="AT610" s="52"/>
      <c r="AU610" s="52"/>
      <c r="AV610" s="52"/>
      <c r="AW610" s="52"/>
      <c r="AX610" s="27"/>
      <c r="AY610" s="27"/>
      <c r="AZ610" s="27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27"/>
      <c r="BN610" s="27"/>
      <c r="BO610" s="45"/>
      <c r="BP610" s="45"/>
      <c r="BQ610" s="45"/>
      <c r="BR610" s="45"/>
      <c r="BS610" s="27"/>
      <c r="BT610" s="27"/>
      <c r="BU610" s="27"/>
      <c r="BV610" s="30"/>
      <c r="BW610" s="30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</row>
    <row r="611" spans="1:93" ht="13">
      <c r="A611" s="18"/>
      <c r="B611" s="45"/>
      <c r="C611" s="52"/>
      <c r="D611" s="52"/>
      <c r="E611" s="53"/>
      <c r="F611" s="53"/>
      <c r="G611" s="52"/>
      <c r="H611" s="52"/>
      <c r="I611" s="53"/>
      <c r="J611" s="52"/>
      <c r="K611" s="52"/>
      <c r="L611" s="52"/>
      <c r="M611" s="53"/>
      <c r="N611" s="76"/>
      <c r="O611" s="52"/>
      <c r="P611" s="45"/>
      <c r="Q611" s="45"/>
      <c r="R611" s="45"/>
      <c r="S611" s="45"/>
      <c r="T611" s="45"/>
      <c r="U611" s="45"/>
      <c r="V611" s="54"/>
      <c r="W611" s="54"/>
      <c r="X611" s="53"/>
      <c r="Y611" s="53"/>
      <c r="Z611" s="53"/>
      <c r="AA611" s="53"/>
      <c r="AB611" s="53"/>
      <c r="AC611" s="53"/>
      <c r="AD611" s="54"/>
      <c r="AE611" s="54"/>
      <c r="AF611" s="54"/>
      <c r="AG611" s="54"/>
      <c r="AH611" s="54"/>
      <c r="AI611" s="54"/>
      <c r="AJ611" s="54"/>
      <c r="AK611" s="54"/>
      <c r="AL611" s="27"/>
      <c r="AM611" s="27"/>
      <c r="AN611" s="27"/>
      <c r="AO611" s="27"/>
      <c r="AP611" s="27"/>
      <c r="AQ611" s="53"/>
      <c r="AR611" s="53"/>
      <c r="AS611" s="52"/>
      <c r="AT611" s="52"/>
      <c r="AU611" s="52"/>
      <c r="AV611" s="52"/>
      <c r="AW611" s="52"/>
      <c r="AX611" s="27"/>
      <c r="AY611" s="27"/>
      <c r="AZ611" s="27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27"/>
      <c r="BN611" s="27"/>
      <c r="BO611" s="45"/>
      <c r="BP611" s="45"/>
      <c r="BQ611" s="45"/>
      <c r="BR611" s="45"/>
      <c r="BS611" s="27"/>
      <c r="BT611" s="27"/>
      <c r="BU611" s="27"/>
      <c r="BV611" s="30"/>
      <c r="BW611" s="30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</row>
    <row r="612" spans="1:93" ht="13">
      <c r="A612" s="18"/>
      <c r="B612" s="45"/>
      <c r="C612" s="52"/>
      <c r="D612" s="52"/>
      <c r="E612" s="53"/>
      <c r="F612" s="53"/>
      <c r="G612" s="52"/>
      <c r="H612" s="52"/>
      <c r="I612" s="53"/>
      <c r="J612" s="52"/>
      <c r="K612" s="52"/>
      <c r="L612" s="52"/>
      <c r="M612" s="53"/>
      <c r="N612" s="76"/>
      <c r="O612" s="52"/>
      <c r="P612" s="45"/>
      <c r="Q612" s="45"/>
      <c r="R612" s="45"/>
      <c r="S612" s="45"/>
      <c r="T612" s="45"/>
      <c r="U612" s="45"/>
      <c r="V612" s="54"/>
      <c r="W612" s="54"/>
      <c r="X612" s="53"/>
      <c r="Y612" s="53"/>
      <c r="Z612" s="53"/>
      <c r="AA612" s="53"/>
      <c r="AB612" s="53"/>
      <c r="AC612" s="53"/>
      <c r="AD612" s="54"/>
      <c r="AE612" s="54"/>
      <c r="AF612" s="54"/>
      <c r="AG612" s="54"/>
      <c r="AH612" s="54"/>
      <c r="AI612" s="54"/>
      <c r="AJ612" s="54"/>
      <c r="AK612" s="54"/>
      <c r="AL612" s="27"/>
      <c r="AM612" s="27"/>
      <c r="AN612" s="27"/>
      <c r="AO612" s="27"/>
      <c r="AP612" s="27"/>
      <c r="AQ612" s="53"/>
      <c r="AR612" s="53"/>
      <c r="AS612" s="52"/>
      <c r="AT612" s="52"/>
      <c r="AU612" s="52"/>
      <c r="AV612" s="52"/>
      <c r="AW612" s="52"/>
      <c r="AX612" s="27"/>
      <c r="AY612" s="27"/>
      <c r="AZ612" s="27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27"/>
      <c r="BN612" s="27"/>
      <c r="BO612" s="45"/>
      <c r="BP612" s="45"/>
      <c r="BQ612" s="45"/>
      <c r="BR612" s="45"/>
      <c r="BS612" s="27"/>
      <c r="BT612" s="27"/>
      <c r="BU612" s="27"/>
      <c r="BV612" s="30"/>
      <c r="BW612" s="30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</row>
    <row r="613" spans="1:93" ht="13">
      <c r="A613" s="18"/>
      <c r="B613" s="45"/>
      <c r="C613" s="52"/>
      <c r="D613" s="52"/>
      <c r="E613" s="53"/>
      <c r="F613" s="53"/>
      <c r="G613" s="52"/>
      <c r="H613" s="52"/>
      <c r="I613" s="53"/>
      <c r="J613" s="52"/>
      <c r="K613" s="52"/>
      <c r="L613" s="52"/>
      <c r="M613" s="53"/>
      <c r="N613" s="76"/>
      <c r="O613" s="52"/>
      <c r="P613" s="45"/>
      <c r="Q613" s="45"/>
      <c r="R613" s="45"/>
      <c r="S613" s="45"/>
      <c r="T613" s="45"/>
      <c r="U613" s="45"/>
      <c r="V613" s="54"/>
      <c r="W613" s="54"/>
      <c r="X613" s="53"/>
      <c r="Y613" s="53"/>
      <c r="Z613" s="53"/>
      <c r="AA613" s="53"/>
      <c r="AB613" s="53"/>
      <c r="AC613" s="53"/>
      <c r="AD613" s="54"/>
      <c r="AE613" s="54"/>
      <c r="AF613" s="54"/>
      <c r="AG613" s="54"/>
      <c r="AH613" s="54"/>
      <c r="AI613" s="54"/>
      <c r="AJ613" s="54"/>
      <c r="AK613" s="54"/>
      <c r="AL613" s="27"/>
      <c r="AM613" s="27"/>
      <c r="AN613" s="27"/>
      <c r="AO613" s="27"/>
      <c r="AP613" s="27"/>
      <c r="AQ613" s="53"/>
      <c r="AR613" s="53"/>
      <c r="AS613" s="52"/>
      <c r="AT613" s="52"/>
      <c r="AU613" s="52"/>
      <c r="AV613" s="52"/>
      <c r="AW613" s="52"/>
      <c r="AX613" s="27"/>
      <c r="AY613" s="27"/>
      <c r="AZ613" s="27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27"/>
      <c r="BN613" s="27"/>
      <c r="BO613" s="45"/>
      <c r="BP613" s="45"/>
      <c r="BQ613" s="45"/>
      <c r="BR613" s="45"/>
      <c r="BS613" s="27"/>
      <c r="BT613" s="27"/>
      <c r="BU613" s="27"/>
      <c r="BV613" s="30"/>
      <c r="BW613" s="30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</row>
    <row r="614" spans="1:93" ht="13">
      <c r="A614" s="18"/>
      <c r="B614" s="45"/>
      <c r="C614" s="52"/>
      <c r="D614" s="52"/>
      <c r="E614" s="53"/>
      <c r="F614" s="53"/>
      <c r="G614" s="52"/>
      <c r="H614" s="52"/>
      <c r="I614" s="53"/>
      <c r="J614" s="52"/>
      <c r="K614" s="52"/>
      <c r="L614" s="52"/>
      <c r="M614" s="53"/>
      <c r="N614" s="76"/>
      <c r="O614" s="52"/>
      <c r="P614" s="45"/>
      <c r="Q614" s="45"/>
      <c r="R614" s="45"/>
      <c r="S614" s="45"/>
      <c r="T614" s="45"/>
      <c r="U614" s="45"/>
      <c r="V614" s="54"/>
      <c r="W614" s="54"/>
      <c r="X614" s="53"/>
      <c r="Y614" s="53"/>
      <c r="Z614" s="53"/>
      <c r="AA614" s="53"/>
      <c r="AB614" s="53"/>
      <c r="AC614" s="53"/>
      <c r="AD614" s="54"/>
      <c r="AE614" s="54"/>
      <c r="AF614" s="54"/>
      <c r="AG614" s="54"/>
      <c r="AH614" s="54"/>
      <c r="AI614" s="54"/>
      <c r="AJ614" s="54"/>
      <c r="AK614" s="54"/>
      <c r="AL614" s="27"/>
      <c r="AM614" s="27"/>
      <c r="AN614" s="27"/>
      <c r="AO614" s="27"/>
      <c r="AP614" s="27"/>
      <c r="AQ614" s="53"/>
      <c r="AR614" s="53"/>
      <c r="AS614" s="52"/>
      <c r="AT614" s="52"/>
      <c r="AU614" s="52"/>
      <c r="AV614" s="52"/>
      <c r="AW614" s="52"/>
      <c r="AX614" s="27"/>
      <c r="AY614" s="27"/>
      <c r="AZ614" s="27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27"/>
      <c r="BN614" s="27"/>
      <c r="BO614" s="45"/>
      <c r="BP614" s="45"/>
      <c r="BQ614" s="45"/>
      <c r="BR614" s="45"/>
      <c r="BS614" s="27"/>
      <c r="BT614" s="27"/>
      <c r="BU614" s="27"/>
      <c r="BV614" s="30"/>
      <c r="BW614" s="30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</row>
    <row r="615" spans="1:93" ht="13">
      <c r="A615" s="18"/>
      <c r="B615" s="45"/>
      <c r="C615" s="52"/>
      <c r="D615" s="52"/>
      <c r="E615" s="53"/>
      <c r="F615" s="53"/>
      <c r="G615" s="52"/>
      <c r="H615" s="52"/>
      <c r="I615" s="53"/>
      <c r="J615" s="52"/>
      <c r="K615" s="52"/>
      <c r="L615" s="52"/>
      <c r="M615" s="53"/>
      <c r="N615" s="76"/>
      <c r="O615" s="52"/>
      <c r="P615" s="45"/>
      <c r="Q615" s="45"/>
      <c r="R615" s="45"/>
      <c r="S615" s="45"/>
      <c r="T615" s="45"/>
      <c r="U615" s="45"/>
      <c r="V615" s="54"/>
      <c r="W615" s="54"/>
      <c r="X615" s="53"/>
      <c r="Y615" s="53"/>
      <c r="Z615" s="53"/>
      <c r="AA615" s="53"/>
      <c r="AB615" s="53"/>
      <c r="AC615" s="53"/>
      <c r="AD615" s="54"/>
      <c r="AE615" s="54"/>
      <c r="AF615" s="54"/>
      <c r="AG615" s="54"/>
      <c r="AH615" s="54"/>
      <c r="AI615" s="54"/>
      <c r="AJ615" s="54"/>
      <c r="AK615" s="54"/>
      <c r="AL615" s="27"/>
      <c r="AM615" s="27"/>
      <c r="AN615" s="27"/>
      <c r="AO615" s="27"/>
      <c r="AP615" s="27"/>
      <c r="AQ615" s="53"/>
      <c r="AR615" s="53"/>
      <c r="AS615" s="52"/>
      <c r="AT615" s="52"/>
      <c r="AU615" s="52"/>
      <c r="AV615" s="52"/>
      <c r="AW615" s="52"/>
      <c r="AX615" s="27"/>
      <c r="AY615" s="27"/>
      <c r="AZ615" s="27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27"/>
      <c r="BN615" s="27"/>
      <c r="BO615" s="45"/>
      <c r="BP615" s="45"/>
      <c r="BQ615" s="45"/>
      <c r="BR615" s="45"/>
      <c r="BS615" s="27"/>
      <c r="BT615" s="27"/>
      <c r="BU615" s="27"/>
      <c r="BV615" s="30"/>
      <c r="BW615" s="30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</row>
    <row r="616" spans="1:93" ht="13">
      <c r="A616" s="18"/>
      <c r="B616" s="45"/>
      <c r="C616" s="52"/>
      <c r="D616" s="52"/>
      <c r="E616" s="53"/>
      <c r="F616" s="53"/>
      <c r="G616" s="52"/>
      <c r="H616" s="52"/>
      <c r="I616" s="53"/>
      <c r="J616" s="52"/>
      <c r="K616" s="52"/>
      <c r="L616" s="52"/>
      <c r="M616" s="53"/>
      <c r="N616" s="76"/>
      <c r="O616" s="52"/>
      <c r="P616" s="45"/>
      <c r="Q616" s="45"/>
      <c r="R616" s="45"/>
      <c r="S616" s="45"/>
      <c r="T616" s="45"/>
      <c r="U616" s="45"/>
      <c r="V616" s="54"/>
      <c r="W616" s="54"/>
      <c r="X616" s="53"/>
      <c r="Y616" s="53"/>
      <c r="Z616" s="53"/>
      <c r="AA616" s="53"/>
      <c r="AB616" s="53"/>
      <c r="AC616" s="53"/>
      <c r="AD616" s="54"/>
      <c r="AE616" s="54"/>
      <c r="AF616" s="54"/>
      <c r="AG616" s="54"/>
      <c r="AH616" s="54"/>
      <c r="AI616" s="54"/>
      <c r="AJ616" s="54"/>
      <c r="AK616" s="54"/>
      <c r="AL616" s="27"/>
      <c r="AM616" s="27"/>
      <c r="AN616" s="27"/>
      <c r="AO616" s="27"/>
      <c r="AP616" s="27"/>
      <c r="AQ616" s="53"/>
      <c r="AR616" s="53"/>
      <c r="AS616" s="52"/>
      <c r="AT616" s="52"/>
      <c r="AU616" s="52"/>
      <c r="AV616" s="52"/>
      <c r="AW616" s="52"/>
      <c r="AX616" s="27"/>
      <c r="AY616" s="27"/>
      <c r="AZ616" s="27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27"/>
      <c r="BN616" s="27"/>
      <c r="BO616" s="45"/>
      <c r="BP616" s="45"/>
      <c r="BQ616" s="45"/>
      <c r="BR616" s="45"/>
      <c r="BS616" s="27"/>
      <c r="BT616" s="27"/>
      <c r="BU616" s="27"/>
      <c r="BV616" s="30"/>
      <c r="BW616" s="30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</row>
    <row r="617" spans="1:93" ht="13">
      <c r="A617" s="18"/>
      <c r="B617" s="45"/>
      <c r="C617" s="52"/>
      <c r="D617" s="52"/>
      <c r="E617" s="53"/>
      <c r="F617" s="53"/>
      <c r="G617" s="52"/>
      <c r="H617" s="52"/>
      <c r="I617" s="53"/>
      <c r="J617" s="52"/>
      <c r="K617" s="52"/>
      <c r="L617" s="52"/>
      <c r="M617" s="53"/>
      <c r="N617" s="76"/>
      <c r="O617" s="52"/>
      <c r="P617" s="45"/>
      <c r="Q617" s="45"/>
      <c r="R617" s="45"/>
      <c r="S617" s="45"/>
      <c r="T617" s="45"/>
      <c r="U617" s="45"/>
      <c r="V617" s="54"/>
      <c r="W617" s="54"/>
      <c r="X617" s="53"/>
      <c r="Y617" s="53"/>
      <c r="Z617" s="53"/>
      <c r="AA617" s="53"/>
      <c r="AB617" s="53"/>
      <c r="AC617" s="53"/>
      <c r="AD617" s="54"/>
      <c r="AE617" s="54"/>
      <c r="AF617" s="54"/>
      <c r="AG617" s="54"/>
      <c r="AH617" s="54"/>
      <c r="AI617" s="54"/>
      <c r="AJ617" s="54"/>
      <c r="AK617" s="54"/>
      <c r="AL617" s="27"/>
      <c r="AM617" s="27"/>
      <c r="AN617" s="27"/>
      <c r="AO617" s="27"/>
      <c r="AP617" s="27"/>
      <c r="AQ617" s="53"/>
      <c r="AR617" s="53"/>
      <c r="AS617" s="52"/>
      <c r="AT617" s="52"/>
      <c r="AU617" s="52"/>
      <c r="AV617" s="52"/>
      <c r="AW617" s="52"/>
      <c r="AX617" s="27"/>
      <c r="AY617" s="27"/>
      <c r="AZ617" s="27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27"/>
      <c r="BN617" s="27"/>
      <c r="BO617" s="45"/>
      <c r="BP617" s="45"/>
      <c r="BQ617" s="45"/>
      <c r="BR617" s="45"/>
      <c r="BS617" s="27"/>
      <c r="BT617" s="27"/>
      <c r="BU617" s="27"/>
      <c r="BV617" s="30"/>
      <c r="BW617" s="30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</row>
    <row r="618" spans="1:93" ht="13">
      <c r="A618" s="18"/>
      <c r="B618" s="45"/>
      <c r="C618" s="52"/>
      <c r="D618" s="52"/>
      <c r="E618" s="53"/>
      <c r="F618" s="53"/>
      <c r="G618" s="52"/>
      <c r="H618" s="52"/>
      <c r="I618" s="53"/>
      <c r="J618" s="52"/>
      <c r="K618" s="52"/>
      <c r="L618" s="52"/>
      <c r="M618" s="53"/>
      <c r="N618" s="76"/>
      <c r="O618" s="52"/>
      <c r="P618" s="45"/>
      <c r="Q618" s="45"/>
      <c r="R618" s="45"/>
      <c r="S618" s="45"/>
      <c r="T618" s="45"/>
      <c r="U618" s="45"/>
      <c r="V618" s="54"/>
      <c r="W618" s="54"/>
      <c r="X618" s="53"/>
      <c r="Y618" s="53"/>
      <c r="Z618" s="53"/>
      <c r="AA618" s="53"/>
      <c r="AB618" s="53"/>
      <c r="AC618" s="53"/>
      <c r="AD618" s="54"/>
      <c r="AE618" s="54"/>
      <c r="AF618" s="54"/>
      <c r="AG618" s="54"/>
      <c r="AH618" s="54"/>
      <c r="AI618" s="54"/>
      <c r="AJ618" s="54"/>
      <c r="AK618" s="54"/>
      <c r="AL618" s="27"/>
      <c r="AM618" s="27"/>
      <c r="AN618" s="27"/>
      <c r="AO618" s="27"/>
      <c r="AP618" s="27"/>
      <c r="AQ618" s="53"/>
      <c r="AR618" s="53"/>
      <c r="AS618" s="52"/>
      <c r="AT618" s="52"/>
      <c r="AU618" s="52"/>
      <c r="AV618" s="52"/>
      <c r="AW618" s="52"/>
      <c r="AX618" s="27"/>
      <c r="AY618" s="27"/>
      <c r="AZ618" s="27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27"/>
      <c r="BN618" s="27"/>
      <c r="BO618" s="45"/>
      <c r="BP618" s="45"/>
      <c r="BQ618" s="45"/>
      <c r="BR618" s="45"/>
      <c r="BS618" s="27"/>
      <c r="BT618" s="27"/>
      <c r="BU618" s="27"/>
      <c r="BV618" s="30"/>
      <c r="BW618" s="30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</row>
    <row r="619" spans="1:93" ht="13">
      <c r="A619" s="18"/>
      <c r="B619" s="45"/>
      <c r="C619" s="52"/>
      <c r="D619" s="52"/>
      <c r="E619" s="53"/>
      <c r="F619" s="53"/>
      <c r="G619" s="52"/>
      <c r="H619" s="52"/>
      <c r="I619" s="53"/>
      <c r="J619" s="52"/>
      <c r="K619" s="52"/>
      <c r="L619" s="52"/>
      <c r="M619" s="53"/>
      <c r="N619" s="76"/>
      <c r="O619" s="52"/>
      <c r="P619" s="45"/>
      <c r="Q619" s="45"/>
      <c r="R619" s="45"/>
      <c r="S619" s="45"/>
      <c r="T619" s="45"/>
      <c r="U619" s="45"/>
      <c r="V619" s="54"/>
      <c r="W619" s="54"/>
      <c r="X619" s="53"/>
      <c r="Y619" s="53"/>
      <c r="Z619" s="53"/>
      <c r="AA619" s="53"/>
      <c r="AB619" s="53"/>
      <c r="AC619" s="53"/>
      <c r="AD619" s="54"/>
      <c r="AE619" s="54"/>
      <c r="AF619" s="54"/>
      <c r="AG619" s="54"/>
      <c r="AH619" s="54"/>
      <c r="AI619" s="54"/>
      <c r="AJ619" s="54"/>
      <c r="AK619" s="54"/>
      <c r="AL619" s="27"/>
      <c r="AM619" s="27"/>
      <c r="AN619" s="27"/>
      <c r="AO619" s="27"/>
      <c r="AP619" s="27"/>
      <c r="AQ619" s="53"/>
      <c r="AR619" s="53"/>
      <c r="AS619" s="52"/>
      <c r="AT619" s="52"/>
      <c r="AU619" s="52"/>
      <c r="AV619" s="52"/>
      <c r="AW619" s="52"/>
      <c r="AX619" s="27"/>
      <c r="AY619" s="27"/>
      <c r="AZ619" s="27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27"/>
      <c r="BN619" s="27"/>
      <c r="BO619" s="45"/>
      <c r="BP619" s="45"/>
      <c r="BQ619" s="45"/>
      <c r="BR619" s="45"/>
      <c r="BS619" s="27"/>
      <c r="BT619" s="27"/>
      <c r="BU619" s="27"/>
      <c r="BV619" s="30"/>
      <c r="BW619" s="30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</row>
    <row r="620" spans="1:93" ht="13">
      <c r="A620" s="18"/>
      <c r="B620" s="45"/>
      <c r="C620" s="52"/>
      <c r="D620" s="52"/>
      <c r="E620" s="53"/>
      <c r="F620" s="53"/>
      <c r="G620" s="52"/>
      <c r="H620" s="52"/>
      <c r="I620" s="53"/>
      <c r="J620" s="52"/>
      <c r="K620" s="52"/>
      <c r="L620" s="52"/>
      <c r="M620" s="53"/>
      <c r="N620" s="76"/>
      <c r="O620" s="52"/>
      <c r="P620" s="45"/>
      <c r="Q620" s="45"/>
      <c r="R620" s="45"/>
      <c r="S620" s="45"/>
      <c r="T620" s="45"/>
      <c r="U620" s="45"/>
      <c r="V620" s="54"/>
      <c r="W620" s="54"/>
      <c r="X620" s="53"/>
      <c r="Y620" s="53"/>
      <c r="Z620" s="53"/>
      <c r="AA620" s="53"/>
      <c r="AB620" s="53"/>
      <c r="AC620" s="53"/>
      <c r="AD620" s="54"/>
      <c r="AE620" s="54"/>
      <c r="AF620" s="54"/>
      <c r="AG620" s="54"/>
      <c r="AH620" s="54"/>
      <c r="AI620" s="54"/>
      <c r="AJ620" s="54"/>
      <c r="AK620" s="54"/>
      <c r="AL620" s="27"/>
      <c r="AM620" s="27"/>
      <c r="AN620" s="27"/>
      <c r="AO620" s="27"/>
      <c r="AP620" s="27"/>
      <c r="AQ620" s="53"/>
      <c r="AR620" s="53"/>
      <c r="AS620" s="52"/>
      <c r="AT620" s="52"/>
      <c r="AU620" s="52"/>
      <c r="AV620" s="52"/>
      <c r="AW620" s="52"/>
      <c r="AX620" s="27"/>
      <c r="AY620" s="27"/>
      <c r="AZ620" s="27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27"/>
      <c r="BN620" s="27"/>
      <c r="BO620" s="45"/>
      <c r="BP620" s="45"/>
      <c r="BQ620" s="45"/>
      <c r="BR620" s="45"/>
      <c r="BS620" s="27"/>
      <c r="BT620" s="27"/>
      <c r="BU620" s="27"/>
      <c r="BV620" s="30"/>
      <c r="BW620" s="30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</row>
    <row r="621" spans="1:93" ht="13">
      <c r="A621" s="18"/>
      <c r="B621" s="45"/>
      <c r="C621" s="52"/>
      <c r="D621" s="52"/>
      <c r="E621" s="53"/>
      <c r="F621" s="53"/>
      <c r="G621" s="52"/>
      <c r="H621" s="52"/>
      <c r="I621" s="53"/>
      <c r="J621" s="52"/>
      <c r="K621" s="52"/>
      <c r="L621" s="52"/>
      <c r="M621" s="53"/>
      <c r="N621" s="76"/>
      <c r="O621" s="52"/>
      <c r="P621" s="45"/>
      <c r="Q621" s="45"/>
      <c r="R621" s="45"/>
      <c r="S621" s="45"/>
      <c r="T621" s="45"/>
      <c r="U621" s="45"/>
      <c r="V621" s="54"/>
      <c r="W621" s="54"/>
      <c r="X621" s="53"/>
      <c r="Y621" s="53"/>
      <c r="Z621" s="53"/>
      <c r="AA621" s="53"/>
      <c r="AB621" s="53"/>
      <c r="AC621" s="53"/>
      <c r="AD621" s="54"/>
      <c r="AE621" s="54"/>
      <c r="AF621" s="54"/>
      <c r="AG621" s="54"/>
      <c r="AH621" s="54"/>
      <c r="AI621" s="54"/>
      <c r="AJ621" s="54"/>
      <c r="AK621" s="54"/>
      <c r="AL621" s="27"/>
      <c r="AM621" s="27"/>
      <c r="AN621" s="27"/>
      <c r="AO621" s="27"/>
      <c r="AP621" s="27"/>
      <c r="AQ621" s="53"/>
      <c r="AR621" s="53"/>
      <c r="AS621" s="52"/>
      <c r="AT621" s="52"/>
      <c r="AU621" s="52"/>
      <c r="AV621" s="52"/>
      <c r="AW621" s="52"/>
      <c r="AX621" s="27"/>
      <c r="AY621" s="27"/>
      <c r="AZ621" s="27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27"/>
      <c r="BN621" s="27"/>
      <c r="BO621" s="45"/>
      <c r="BP621" s="45"/>
      <c r="BQ621" s="45"/>
      <c r="BR621" s="45"/>
      <c r="BS621" s="27"/>
      <c r="BT621" s="27"/>
      <c r="BU621" s="27"/>
      <c r="BV621" s="30"/>
      <c r="BW621" s="30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</row>
    <row r="622" spans="1:93" ht="13">
      <c r="A622" s="18"/>
      <c r="B622" s="45"/>
      <c r="C622" s="52"/>
      <c r="D622" s="52"/>
      <c r="E622" s="53"/>
      <c r="F622" s="53"/>
      <c r="G622" s="52"/>
      <c r="H622" s="52"/>
      <c r="I622" s="53"/>
      <c r="J622" s="52"/>
      <c r="K622" s="52"/>
      <c r="L622" s="52"/>
      <c r="M622" s="53"/>
      <c r="N622" s="76"/>
      <c r="O622" s="52"/>
      <c r="P622" s="45"/>
      <c r="Q622" s="45"/>
      <c r="R622" s="45"/>
      <c r="S622" s="45"/>
      <c r="T622" s="45"/>
      <c r="U622" s="45"/>
      <c r="V622" s="54"/>
      <c r="W622" s="54"/>
      <c r="X622" s="53"/>
      <c r="Y622" s="53"/>
      <c r="Z622" s="53"/>
      <c r="AA622" s="53"/>
      <c r="AB622" s="53"/>
      <c r="AC622" s="53"/>
      <c r="AD622" s="54"/>
      <c r="AE622" s="54"/>
      <c r="AF622" s="54"/>
      <c r="AG622" s="54"/>
      <c r="AH622" s="54"/>
      <c r="AI622" s="54"/>
      <c r="AJ622" s="54"/>
      <c r="AK622" s="54"/>
      <c r="AL622" s="27"/>
      <c r="AM622" s="27"/>
      <c r="AN622" s="27"/>
      <c r="AO622" s="27"/>
      <c r="AP622" s="27"/>
      <c r="AQ622" s="53"/>
      <c r="AR622" s="53"/>
      <c r="AS622" s="52"/>
      <c r="AT622" s="52"/>
      <c r="AU622" s="52"/>
      <c r="AV622" s="52"/>
      <c r="AW622" s="52"/>
      <c r="AX622" s="27"/>
      <c r="AY622" s="27"/>
      <c r="AZ622" s="27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27"/>
      <c r="BN622" s="27"/>
      <c r="BO622" s="45"/>
      <c r="BP622" s="45"/>
      <c r="BQ622" s="45"/>
      <c r="BR622" s="45"/>
      <c r="BS622" s="27"/>
      <c r="BT622" s="27"/>
      <c r="BU622" s="27"/>
      <c r="BV622" s="30"/>
      <c r="BW622" s="30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</row>
    <row r="623" spans="1:93" ht="13">
      <c r="A623" s="18"/>
      <c r="B623" s="45"/>
      <c r="C623" s="52"/>
      <c r="D623" s="52"/>
      <c r="E623" s="53"/>
      <c r="F623" s="53"/>
      <c r="G623" s="52"/>
      <c r="H623" s="52"/>
      <c r="I623" s="53"/>
      <c r="J623" s="52"/>
      <c r="K623" s="52"/>
      <c r="L623" s="52"/>
      <c r="M623" s="53"/>
      <c r="N623" s="76"/>
      <c r="O623" s="52"/>
      <c r="P623" s="45"/>
      <c r="Q623" s="45"/>
      <c r="R623" s="45"/>
      <c r="S623" s="45"/>
      <c r="T623" s="45"/>
      <c r="U623" s="45"/>
      <c r="V623" s="54"/>
      <c r="W623" s="54"/>
      <c r="X623" s="53"/>
      <c r="Y623" s="53"/>
      <c r="Z623" s="53"/>
      <c r="AA623" s="53"/>
      <c r="AB623" s="53"/>
      <c r="AC623" s="53"/>
      <c r="AD623" s="54"/>
      <c r="AE623" s="54"/>
      <c r="AF623" s="54"/>
      <c r="AG623" s="54"/>
      <c r="AH623" s="54"/>
      <c r="AI623" s="54"/>
      <c r="AJ623" s="54"/>
      <c r="AK623" s="54"/>
      <c r="AL623" s="27"/>
      <c r="AM623" s="27"/>
      <c r="AN623" s="27"/>
      <c r="AO623" s="27"/>
      <c r="AP623" s="27"/>
      <c r="AQ623" s="53"/>
      <c r="AR623" s="53"/>
      <c r="AS623" s="52"/>
      <c r="AT623" s="52"/>
      <c r="AU623" s="52"/>
      <c r="AV623" s="52"/>
      <c r="AW623" s="52"/>
      <c r="AX623" s="27"/>
      <c r="AY623" s="27"/>
      <c r="AZ623" s="27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27"/>
      <c r="BN623" s="27"/>
      <c r="BO623" s="45"/>
      <c r="BP623" s="45"/>
      <c r="BQ623" s="45"/>
      <c r="BR623" s="45"/>
      <c r="BS623" s="27"/>
      <c r="BT623" s="27"/>
      <c r="BU623" s="27"/>
      <c r="BV623" s="30"/>
      <c r="BW623" s="30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</row>
    <row r="624" spans="1:93" ht="13">
      <c r="A624" s="18"/>
      <c r="B624" s="45"/>
      <c r="C624" s="52"/>
      <c r="D624" s="52"/>
      <c r="E624" s="53"/>
      <c r="F624" s="53"/>
      <c r="G624" s="52"/>
      <c r="H624" s="52"/>
      <c r="I624" s="53"/>
      <c r="J624" s="52"/>
      <c r="K624" s="52"/>
      <c r="L624" s="52"/>
      <c r="M624" s="53"/>
      <c r="N624" s="76"/>
      <c r="O624" s="52"/>
      <c r="P624" s="45"/>
      <c r="Q624" s="45"/>
      <c r="R624" s="45"/>
      <c r="S624" s="45"/>
      <c r="T624" s="45"/>
      <c r="U624" s="45"/>
      <c r="V624" s="54"/>
      <c r="W624" s="54"/>
      <c r="X624" s="53"/>
      <c r="Y624" s="53"/>
      <c r="Z624" s="53"/>
      <c r="AA624" s="53"/>
      <c r="AB624" s="53"/>
      <c r="AC624" s="53"/>
      <c r="AD624" s="54"/>
      <c r="AE624" s="54"/>
      <c r="AF624" s="54"/>
      <c r="AG624" s="54"/>
      <c r="AH624" s="54"/>
      <c r="AI624" s="54"/>
      <c r="AJ624" s="54"/>
      <c r="AK624" s="54"/>
      <c r="AL624" s="27"/>
      <c r="AM624" s="27"/>
      <c r="AN624" s="27"/>
      <c r="AO624" s="27"/>
      <c r="AP624" s="27"/>
      <c r="AQ624" s="53"/>
      <c r="AR624" s="53"/>
      <c r="AS624" s="52"/>
      <c r="AT624" s="52"/>
      <c r="AU624" s="52"/>
      <c r="AV624" s="52"/>
      <c r="AW624" s="52"/>
      <c r="AX624" s="27"/>
      <c r="AY624" s="27"/>
      <c r="AZ624" s="27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27"/>
      <c r="BN624" s="27"/>
      <c r="BO624" s="45"/>
      <c r="BP624" s="45"/>
      <c r="BQ624" s="45"/>
      <c r="BR624" s="45"/>
      <c r="BS624" s="27"/>
      <c r="BT624" s="27"/>
      <c r="BU624" s="27"/>
      <c r="BV624" s="30"/>
      <c r="BW624" s="30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</row>
    <row r="625" spans="1:93" ht="13">
      <c r="A625" s="18"/>
      <c r="B625" s="45"/>
      <c r="C625" s="52"/>
      <c r="D625" s="52"/>
      <c r="E625" s="53"/>
      <c r="F625" s="53"/>
      <c r="G625" s="52"/>
      <c r="H625" s="52"/>
      <c r="I625" s="53"/>
      <c r="J625" s="52"/>
      <c r="K625" s="52"/>
      <c r="L625" s="52"/>
      <c r="M625" s="53"/>
      <c r="N625" s="76"/>
      <c r="O625" s="52"/>
      <c r="P625" s="45"/>
      <c r="Q625" s="45"/>
      <c r="R625" s="45"/>
      <c r="S625" s="45"/>
      <c r="T625" s="45"/>
      <c r="U625" s="45"/>
      <c r="V625" s="54"/>
      <c r="W625" s="54"/>
      <c r="X625" s="53"/>
      <c r="Y625" s="53"/>
      <c r="Z625" s="53"/>
      <c r="AA625" s="53"/>
      <c r="AB625" s="53"/>
      <c r="AC625" s="53"/>
      <c r="AD625" s="54"/>
      <c r="AE625" s="54"/>
      <c r="AF625" s="54"/>
      <c r="AG625" s="54"/>
      <c r="AH625" s="54"/>
      <c r="AI625" s="54"/>
      <c r="AJ625" s="54"/>
      <c r="AK625" s="54"/>
      <c r="AL625" s="27"/>
      <c r="AM625" s="27"/>
      <c r="AN625" s="27"/>
      <c r="AO625" s="27"/>
      <c r="AP625" s="27"/>
      <c r="AQ625" s="53"/>
      <c r="AR625" s="53"/>
      <c r="AS625" s="52"/>
      <c r="AT625" s="52"/>
      <c r="AU625" s="52"/>
      <c r="AV625" s="52"/>
      <c r="AW625" s="52"/>
      <c r="AX625" s="27"/>
      <c r="AY625" s="27"/>
      <c r="AZ625" s="27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27"/>
      <c r="BN625" s="27"/>
      <c r="BO625" s="45"/>
      <c r="BP625" s="45"/>
      <c r="BQ625" s="45"/>
      <c r="BR625" s="45"/>
      <c r="BS625" s="27"/>
      <c r="BT625" s="27"/>
      <c r="BU625" s="27"/>
      <c r="BV625" s="30"/>
      <c r="BW625" s="30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</row>
    <row r="626" spans="1:93" ht="13">
      <c r="A626" s="18"/>
      <c r="B626" s="45"/>
      <c r="C626" s="52"/>
      <c r="D626" s="52"/>
      <c r="E626" s="53"/>
      <c r="F626" s="53"/>
      <c r="G626" s="52"/>
      <c r="H626" s="52"/>
      <c r="I626" s="53"/>
      <c r="J626" s="52"/>
      <c r="K626" s="52"/>
      <c r="L626" s="52"/>
      <c r="M626" s="53"/>
      <c r="N626" s="76"/>
      <c r="O626" s="52"/>
      <c r="P626" s="45"/>
      <c r="Q626" s="45"/>
      <c r="R626" s="45"/>
      <c r="S626" s="45"/>
      <c r="T626" s="45"/>
      <c r="U626" s="45"/>
      <c r="V626" s="54"/>
      <c r="W626" s="54"/>
      <c r="X626" s="53"/>
      <c r="Y626" s="53"/>
      <c r="Z626" s="53"/>
      <c r="AA626" s="53"/>
      <c r="AB626" s="53"/>
      <c r="AC626" s="53"/>
      <c r="AD626" s="54"/>
      <c r="AE626" s="54"/>
      <c r="AF626" s="54"/>
      <c r="AG626" s="54"/>
      <c r="AH626" s="54"/>
      <c r="AI626" s="54"/>
      <c r="AJ626" s="54"/>
      <c r="AK626" s="54"/>
      <c r="AL626" s="27"/>
      <c r="AM626" s="27"/>
      <c r="AN626" s="27"/>
      <c r="AO626" s="27"/>
      <c r="AP626" s="27"/>
      <c r="AQ626" s="53"/>
      <c r="AR626" s="53"/>
      <c r="AS626" s="52"/>
      <c r="AT626" s="52"/>
      <c r="AU626" s="52"/>
      <c r="AV626" s="52"/>
      <c r="AW626" s="52"/>
      <c r="AX626" s="27"/>
      <c r="AY626" s="27"/>
      <c r="AZ626" s="27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27"/>
      <c r="BN626" s="27"/>
      <c r="BO626" s="45"/>
      <c r="BP626" s="45"/>
      <c r="BQ626" s="45"/>
      <c r="BR626" s="45"/>
      <c r="BS626" s="27"/>
      <c r="BT626" s="27"/>
      <c r="BU626" s="27"/>
      <c r="BV626" s="30"/>
      <c r="BW626" s="30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</row>
    <row r="627" spans="1:93" ht="13">
      <c r="A627" s="18"/>
      <c r="B627" s="45"/>
      <c r="C627" s="52"/>
      <c r="D627" s="52"/>
      <c r="E627" s="53"/>
      <c r="F627" s="53"/>
      <c r="G627" s="52"/>
      <c r="H627" s="52"/>
      <c r="I627" s="53"/>
      <c r="J627" s="52"/>
      <c r="K627" s="52"/>
      <c r="L627" s="52"/>
      <c r="M627" s="53"/>
      <c r="N627" s="76"/>
      <c r="O627" s="52"/>
      <c r="P627" s="45"/>
      <c r="Q627" s="45"/>
      <c r="R627" s="45"/>
      <c r="S627" s="45"/>
      <c r="T627" s="45"/>
      <c r="U627" s="45"/>
      <c r="V627" s="54"/>
      <c r="W627" s="54"/>
      <c r="X627" s="53"/>
      <c r="Y627" s="53"/>
      <c r="Z627" s="53"/>
      <c r="AA627" s="53"/>
      <c r="AB627" s="53"/>
      <c r="AC627" s="53"/>
      <c r="AD627" s="54"/>
      <c r="AE627" s="54"/>
      <c r="AF627" s="54"/>
      <c r="AG627" s="54"/>
      <c r="AH627" s="54"/>
      <c r="AI627" s="54"/>
      <c r="AJ627" s="54"/>
      <c r="AK627" s="54"/>
      <c r="AL627" s="27"/>
      <c r="AM627" s="27"/>
      <c r="AN627" s="27"/>
      <c r="AO627" s="27"/>
      <c r="AP627" s="27"/>
      <c r="AQ627" s="53"/>
      <c r="AR627" s="53"/>
      <c r="AS627" s="52"/>
      <c r="AT627" s="52"/>
      <c r="AU627" s="52"/>
      <c r="AV627" s="52"/>
      <c r="AW627" s="52"/>
      <c r="AX627" s="27"/>
      <c r="AY627" s="27"/>
      <c r="AZ627" s="27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27"/>
      <c r="BN627" s="27"/>
      <c r="BO627" s="45"/>
      <c r="BP627" s="45"/>
      <c r="BQ627" s="45"/>
      <c r="BR627" s="45"/>
      <c r="BS627" s="27"/>
      <c r="BT627" s="27"/>
      <c r="BU627" s="27"/>
      <c r="BV627" s="30"/>
      <c r="BW627" s="30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</row>
    <row r="628" spans="1:93" ht="13">
      <c r="A628" s="18"/>
      <c r="B628" s="45"/>
      <c r="C628" s="52"/>
      <c r="D628" s="52"/>
      <c r="E628" s="53"/>
      <c r="F628" s="53"/>
      <c r="G628" s="52"/>
      <c r="H628" s="52"/>
      <c r="I628" s="53"/>
      <c r="J628" s="52"/>
      <c r="K628" s="52"/>
      <c r="L628" s="52"/>
      <c r="M628" s="53"/>
      <c r="N628" s="76"/>
      <c r="O628" s="52"/>
      <c r="P628" s="45"/>
      <c r="Q628" s="45"/>
      <c r="R628" s="45"/>
      <c r="S628" s="45"/>
      <c r="T628" s="45"/>
      <c r="U628" s="45"/>
      <c r="V628" s="54"/>
      <c r="W628" s="54"/>
      <c r="X628" s="53"/>
      <c r="Y628" s="53"/>
      <c r="Z628" s="53"/>
      <c r="AA628" s="53"/>
      <c r="AB628" s="53"/>
      <c r="AC628" s="53"/>
      <c r="AD628" s="54"/>
      <c r="AE628" s="54"/>
      <c r="AF628" s="54"/>
      <c r="AG628" s="54"/>
      <c r="AH628" s="54"/>
      <c r="AI628" s="54"/>
      <c r="AJ628" s="54"/>
      <c r="AK628" s="54"/>
      <c r="AL628" s="27"/>
      <c r="AM628" s="27"/>
      <c r="AN628" s="27"/>
      <c r="AO628" s="27"/>
      <c r="AP628" s="27"/>
      <c r="AQ628" s="53"/>
      <c r="AR628" s="53"/>
      <c r="AS628" s="52"/>
      <c r="AT628" s="52"/>
      <c r="AU628" s="52"/>
      <c r="AV628" s="52"/>
      <c r="AW628" s="52"/>
      <c r="AX628" s="27"/>
      <c r="AY628" s="27"/>
      <c r="AZ628" s="27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27"/>
      <c r="BN628" s="27"/>
      <c r="BO628" s="45"/>
      <c r="BP628" s="45"/>
      <c r="BQ628" s="45"/>
      <c r="BR628" s="45"/>
      <c r="BS628" s="27"/>
      <c r="BT628" s="27"/>
      <c r="BU628" s="27"/>
      <c r="BV628" s="30"/>
      <c r="BW628" s="30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</row>
    <row r="629" spans="1:93" ht="13">
      <c r="A629" s="18"/>
      <c r="B629" s="45"/>
      <c r="C629" s="52"/>
      <c r="D629" s="52"/>
      <c r="E629" s="53"/>
      <c r="F629" s="53"/>
      <c r="G629" s="52"/>
      <c r="H629" s="52"/>
      <c r="I629" s="53"/>
      <c r="J629" s="52"/>
      <c r="K629" s="52"/>
      <c r="L629" s="52"/>
      <c r="M629" s="53"/>
      <c r="N629" s="76"/>
      <c r="O629" s="52"/>
      <c r="P629" s="45"/>
      <c r="Q629" s="45"/>
      <c r="R629" s="45"/>
      <c r="S629" s="45"/>
      <c r="T629" s="45"/>
      <c r="U629" s="45"/>
      <c r="V629" s="54"/>
      <c r="W629" s="54"/>
      <c r="X629" s="53"/>
      <c r="Y629" s="53"/>
      <c r="Z629" s="53"/>
      <c r="AA629" s="53"/>
      <c r="AB629" s="53"/>
      <c r="AC629" s="53"/>
      <c r="AD629" s="54"/>
      <c r="AE629" s="54"/>
      <c r="AF629" s="54"/>
      <c r="AG629" s="54"/>
      <c r="AH629" s="54"/>
      <c r="AI629" s="54"/>
      <c r="AJ629" s="54"/>
      <c r="AK629" s="54"/>
      <c r="AL629" s="27"/>
      <c r="AM629" s="27"/>
      <c r="AN629" s="27"/>
      <c r="AO629" s="27"/>
      <c r="AP629" s="27"/>
      <c r="AQ629" s="53"/>
      <c r="AR629" s="53"/>
      <c r="AS629" s="52"/>
      <c r="AT629" s="52"/>
      <c r="AU629" s="52"/>
      <c r="AV629" s="52"/>
      <c r="AW629" s="52"/>
      <c r="AX629" s="27"/>
      <c r="AY629" s="27"/>
      <c r="AZ629" s="27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27"/>
      <c r="BN629" s="27"/>
      <c r="BO629" s="45"/>
      <c r="BP629" s="45"/>
      <c r="BQ629" s="45"/>
      <c r="BR629" s="45"/>
      <c r="BS629" s="27"/>
      <c r="BT629" s="27"/>
      <c r="BU629" s="27"/>
      <c r="BV629" s="30"/>
      <c r="BW629" s="30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</row>
    <row r="630" spans="1:93" ht="13">
      <c r="A630" s="18"/>
      <c r="B630" s="45"/>
      <c r="C630" s="52"/>
      <c r="D630" s="52"/>
      <c r="E630" s="53"/>
      <c r="F630" s="53"/>
      <c r="G630" s="52"/>
      <c r="H630" s="52"/>
      <c r="I630" s="53"/>
      <c r="J630" s="52"/>
      <c r="K630" s="52"/>
      <c r="L630" s="52"/>
      <c r="M630" s="53"/>
      <c r="N630" s="76"/>
      <c r="O630" s="52"/>
      <c r="P630" s="45"/>
      <c r="Q630" s="45"/>
      <c r="R630" s="45"/>
      <c r="S630" s="45"/>
      <c r="T630" s="45"/>
      <c r="U630" s="45"/>
      <c r="V630" s="54"/>
      <c r="W630" s="54"/>
      <c r="X630" s="53"/>
      <c r="Y630" s="53"/>
      <c r="Z630" s="53"/>
      <c r="AA630" s="53"/>
      <c r="AB630" s="53"/>
      <c r="AC630" s="53"/>
      <c r="AD630" s="54"/>
      <c r="AE630" s="54"/>
      <c r="AF630" s="54"/>
      <c r="AG630" s="54"/>
      <c r="AH630" s="54"/>
      <c r="AI630" s="54"/>
      <c r="AJ630" s="54"/>
      <c r="AK630" s="54"/>
      <c r="AL630" s="27"/>
      <c r="AM630" s="27"/>
      <c r="AN630" s="27"/>
      <c r="AO630" s="27"/>
      <c r="AP630" s="27"/>
      <c r="AQ630" s="53"/>
      <c r="AR630" s="53"/>
      <c r="AS630" s="52"/>
      <c r="AT630" s="52"/>
      <c r="AU630" s="52"/>
      <c r="AV630" s="52"/>
      <c r="AW630" s="52"/>
      <c r="AX630" s="27"/>
      <c r="AY630" s="27"/>
      <c r="AZ630" s="27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27"/>
      <c r="BN630" s="27"/>
      <c r="BO630" s="45"/>
      <c r="BP630" s="45"/>
      <c r="BQ630" s="45"/>
      <c r="BR630" s="45"/>
      <c r="BS630" s="27"/>
      <c r="BT630" s="27"/>
      <c r="BU630" s="27"/>
      <c r="BV630" s="30"/>
      <c r="BW630" s="30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</row>
    <row r="631" spans="1:93" ht="13">
      <c r="A631" s="18"/>
      <c r="B631" s="45"/>
      <c r="C631" s="52"/>
      <c r="D631" s="52"/>
      <c r="E631" s="53"/>
      <c r="F631" s="53"/>
      <c r="G631" s="52"/>
      <c r="H631" s="52"/>
      <c r="I631" s="53"/>
      <c r="J631" s="52"/>
      <c r="K631" s="52"/>
      <c r="L631" s="52"/>
      <c r="M631" s="53"/>
      <c r="N631" s="76"/>
      <c r="O631" s="52"/>
      <c r="P631" s="45"/>
      <c r="Q631" s="45"/>
      <c r="R631" s="45"/>
      <c r="S631" s="45"/>
      <c r="T631" s="45"/>
      <c r="U631" s="45"/>
      <c r="V631" s="54"/>
      <c r="W631" s="54"/>
      <c r="X631" s="53"/>
      <c r="Y631" s="53"/>
      <c r="Z631" s="53"/>
      <c r="AA631" s="53"/>
      <c r="AB631" s="53"/>
      <c r="AC631" s="53"/>
      <c r="AD631" s="54"/>
      <c r="AE631" s="54"/>
      <c r="AF631" s="54"/>
      <c r="AG631" s="54"/>
      <c r="AH631" s="54"/>
      <c r="AI631" s="54"/>
      <c r="AJ631" s="54"/>
      <c r="AK631" s="54"/>
      <c r="AL631" s="27"/>
      <c r="AM631" s="27"/>
      <c r="AN631" s="27"/>
      <c r="AO631" s="27"/>
      <c r="AP631" s="27"/>
      <c r="AQ631" s="53"/>
      <c r="AR631" s="53"/>
      <c r="AS631" s="52"/>
      <c r="AT631" s="52"/>
      <c r="AU631" s="52"/>
      <c r="AV631" s="52"/>
      <c r="AW631" s="52"/>
      <c r="AX631" s="27"/>
      <c r="AY631" s="27"/>
      <c r="AZ631" s="27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27"/>
      <c r="BN631" s="27"/>
      <c r="BO631" s="45"/>
      <c r="BP631" s="45"/>
      <c r="BQ631" s="45"/>
      <c r="BR631" s="45"/>
      <c r="BS631" s="27"/>
      <c r="BT631" s="27"/>
      <c r="BU631" s="27"/>
      <c r="BV631" s="30"/>
      <c r="BW631" s="30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</row>
    <row r="632" spans="1:93" ht="13">
      <c r="A632" s="18"/>
      <c r="B632" s="45"/>
      <c r="C632" s="52"/>
      <c r="D632" s="52"/>
      <c r="E632" s="53"/>
      <c r="F632" s="53"/>
      <c r="G632" s="52"/>
      <c r="H632" s="52"/>
      <c r="I632" s="53"/>
      <c r="J632" s="52"/>
      <c r="K632" s="52"/>
      <c r="L632" s="52"/>
      <c r="M632" s="53"/>
      <c r="N632" s="76"/>
      <c r="O632" s="52"/>
      <c r="P632" s="45"/>
      <c r="Q632" s="45"/>
      <c r="R632" s="45"/>
      <c r="S632" s="45"/>
      <c r="T632" s="45"/>
      <c r="U632" s="45"/>
      <c r="V632" s="54"/>
      <c r="W632" s="54"/>
      <c r="X632" s="53"/>
      <c r="Y632" s="53"/>
      <c r="Z632" s="53"/>
      <c r="AA632" s="53"/>
      <c r="AB632" s="53"/>
      <c r="AC632" s="53"/>
      <c r="AD632" s="54"/>
      <c r="AE632" s="54"/>
      <c r="AF632" s="54"/>
      <c r="AG632" s="54"/>
      <c r="AH632" s="54"/>
      <c r="AI632" s="54"/>
      <c r="AJ632" s="54"/>
      <c r="AK632" s="54"/>
      <c r="AL632" s="27"/>
      <c r="AM632" s="27"/>
      <c r="AN632" s="27"/>
      <c r="AO632" s="27"/>
      <c r="AP632" s="27"/>
      <c r="AQ632" s="53"/>
      <c r="AR632" s="53"/>
      <c r="AS632" s="52"/>
      <c r="AT632" s="52"/>
      <c r="AU632" s="52"/>
      <c r="AV632" s="52"/>
      <c r="AW632" s="52"/>
      <c r="AX632" s="27"/>
      <c r="AY632" s="27"/>
      <c r="AZ632" s="27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27"/>
      <c r="BN632" s="27"/>
      <c r="BO632" s="45"/>
      <c r="BP632" s="45"/>
      <c r="BQ632" s="45"/>
      <c r="BR632" s="45"/>
      <c r="BS632" s="27"/>
      <c r="BT632" s="27"/>
      <c r="BU632" s="27"/>
      <c r="BV632" s="30"/>
      <c r="BW632" s="30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</row>
    <row r="633" spans="1:93" ht="13">
      <c r="A633" s="18"/>
      <c r="B633" s="45"/>
      <c r="C633" s="52"/>
      <c r="D633" s="52"/>
      <c r="E633" s="53"/>
      <c r="F633" s="53"/>
      <c r="G633" s="52"/>
      <c r="H633" s="52"/>
      <c r="I633" s="53"/>
      <c r="J633" s="52"/>
      <c r="K633" s="52"/>
      <c r="L633" s="52"/>
      <c r="M633" s="53"/>
      <c r="N633" s="76"/>
      <c r="O633" s="52"/>
      <c r="P633" s="45"/>
      <c r="Q633" s="45"/>
      <c r="R633" s="45"/>
      <c r="S633" s="45"/>
      <c r="T633" s="45"/>
      <c r="U633" s="45"/>
      <c r="V633" s="54"/>
      <c r="W633" s="54"/>
      <c r="X633" s="53"/>
      <c r="Y633" s="53"/>
      <c r="Z633" s="53"/>
      <c r="AA633" s="53"/>
      <c r="AB633" s="53"/>
      <c r="AC633" s="53"/>
      <c r="AD633" s="54"/>
      <c r="AE633" s="54"/>
      <c r="AF633" s="54"/>
      <c r="AG633" s="54"/>
      <c r="AH633" s="54"/>
      <c r="AI633" s="54"/>
      <c r="AJ633" s="54"/>
      <c r="AK633" s="54"/>
      <c r="AL633" s="27"/>
      <c r="AM633" s="27"/>
      <c r="AN633" s="27"/>
      <c r="AO633" s="27"/>
      <c r="AP633" s="27"/>
      <c r="AQ633" s="53"/>
      <c r="AR633" s="53"/>
      <c r="AS633" s="52"/>
      <c r="AT633" s="52"/>
      <c r="AU633" s="52"/>
      <c r="AV633" s="52"/>
      <c r="AW633" s="52"/>
      <c r="AX633" s="27"/>
      <c r="AY633" s="27"/>
      <c r="AZ633" s="27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27"/>
      <c r="BN633" s="27"/>
      <c r="BO633" s="45"/>
      <c r="BP633" s="45"/>
      <c r="BQ633" s="45"/>
      <c r="BR633" s="45"/>
      <c r="BS633" s="27"/>
      <c r="BT633" s="27"/>
      <c r="BU633" s="27"/>
      <c r="BV633" s="30"/>
      <c r="BW633" s="30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</row>
    <row r="634" spans="1:93" ht="13">
      <c r="A634" s="18"/>
      <c r="B634" s="45"/>
      <c r="C634" s="52"/>
      <c r="D634" s="52"/>
      <c r="E634" s="53"/>
      <c r="F634" s="53"/>
      <c r="G634" s="52"/>
      <c r="H634" s="52"/>
      <c r="I634" s="53"/>
      <c r="J634" s="52"/>
      <c r="K634" s="52"/>
      <c r="L634" s="52"/>
      <c r="M634" s="53"/>
      <c r="N634" s="76"/>
      <c r="O634" s="52"/>
      <c r="P634" s="45"/>
      <c r="Q634" s="45"/>
      <c r="R634" s="45"/>
      <c r="S634" s="45"/>
      <c r="T634" s="45"/>
      <c r="U634" s="45"/>
      <c r="V634" s="54"/>
      <c r="W634" s="54"/>
      <c r="X634" s="53"/>
      <c r="Y634" s="53"/>
      <c r="Z634" s="53"/>
      <c r="AA634" s="53"/>
      <c r="AB634" s="53"/>
      <c r="AC634" s="53"/>
      <c r="AD634" s="54"/>
      <c r="AE634" s="54"/>
      <c r="AF634" s="54"/>
      <c r="AG634" s="54"/>
      <c r="AH634" s="54"/>
      <c r="AI634" s="54"/>
      <c r="AJ634" s="54"/>
      <c r="AK634" s="54"/>
      <c r="AL634" s="27"/>
      <c r="AM634" s="27"/>
      <c r="AN634" s="27"/>
      <c r="AO634" s="27"/>
      <c r="AP634" s="27"/>
      <c r="AQ634" s="53"/>
      <c r="AR634" s="53"/>
      <c r="AS634" s="52"/>
      <c r="AT634" s="52"/>
      <c r="AU634" s="52"/>
      <c r="AV634" s="52"/>
      <c r="AW634" s="52"/>
      <c r="AX634" s="27"/>
      <c r="AY634" s="27"/>
      <c r="AZ634" s="27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27"/>
      <c r="BN634" s="27"/>
      <c r="BO634" s="45"/>
      <c r="BP634" s="45"/>
      <c r="BQ634" s="45"/>
      <c r="BR634" s="45"/>
      <c r="BS634" s="27"/>
      <c r="BT634" s="27"/>
      <c r="BU634" s="27"/>
      <c r="BV634" s="30"/>
      <c r="BW634" s="30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</row>
    <row r="635" spans="1:93" ht="13">
      <c r="A635" s="18"/>
      <c r="B635" s="45"/>
      <c r="C635" s="52"/>
      <c r="D635" s="52"/>
      <c r="E635" s="53"/>
      <c r="F635" s="53"/>
      <c r="G635" s="52"/>
      <c r="H635" s="52"/>
      <c r="I635" s="53"/>
      <c r="J635" s="52"/>
      <c r="K635" s="52"/>
      <c r="L635" s="52"/>
      <c r="M635" s="53"/>
      <c r="N635" s="76"/>
      <c r="O635" s="52"/>
      <c r="P635" s="45"/>
      <c r="Q635" s="45"/>
      <c r="R635" s="45"/>
      <c r="S635" s="45"/>
      <c r="T635" s="45"/>
      <c r="U635" s="45"/>
      <c r="V635" s="54"/>
      <c r="W635" s="54"/>
      <c r="X635" s="53"/>
      <c r="Y635" s="53"/>
      <c r="Z635" s="53"/>
      <c r="AA635" s="53"/>
      <c r="AB635" s="53"/>
      <c r="AC635" s="53"/>
      <c r="AD635" s="54"/>
      <c r="AE635" s="54"/>
      <c r="AF635" s="54"/>
      <c r="AG635" s="54"/>
      <c r="AH635" s="54"/>
      <c r="AI635" s="54"/>
      <c r="AJ635" s="54"/>
      <c r="AK635" s="54"/>
      <c r="AL635" s="27"/>
      <c r="AM635" s="27"/>
      <c r="AN635" s="27"/>
      <c r="AO635" s="27"/>
      <c r="AP635" s="27"/>
      <c r="AQ635" s="53"/>
      <c r="AR635" s="53"/>
      <c r="AS635" s="52"/>
      <c r="AT635" s="52"/>
      <c r="AU635" s="52"/>
      <c r="AV635" s="52"/>
      <c r="AW635" s="52"/>
      <c r="AX635" s="27"/>
      <c r="AY635" s="27"/>
      <c r="AZ635" s="27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27"/>
      <c r="BN635" s="27"/>
      <c r="BO635" s="45"/>
      <c r="BP635" s="45"/>
      <c r="BQ635" s="45"/>
      <c r="BR635" s="45"/>
      <c r="BS635" s="27"/>
      <c r="BT635" s="27"/>
      <c r="BU635" s="27"/>
      <c r="BV635" s="30"/>
      <c r="BW635" s="30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</row>
    <row r="636" spans="1:93" ht="13">
      <c r="A636" s="18"/>
      <c r="B636" s="45"/>
      <c r="C636" s="52"/>
      <c r="D636" s="52"/>
      <c r="E636" s="53"/>
      <c r="F636" s="53"/>
      <c r="G636" s="52"/>
      <c r="H636" s="52"/>
      <c r="I636" s="53"/>
      <c r="J636" s="52"/>
      <c r="K636" s="52"/>
      <c r="L636" s="52"/>
      <c r="M636" s="53"/>
      <c r="N636" s="76"/>
      <c r="O636" s="52"/>
      <c r="P636" s="45"/>
      <c r="Q636" s="45"/>
      <c r="R636" s="45"/>
      <c r="S636" s="45"/>
      <c r="T636" s="45"/>
      <c r="U636" s="45"/>
      <c r="V636" s="54"/>
      <c r="W636" s="54"/>
      <c r="X636" s="53"/>
      <c r="Y636" s="53"/>
      <c r="Z636" s="53"/>
      <c r="AA636" s="53"/>
      <c r="AB636" s="53"/>
      <c r="AC636" s="53"/>
      <c r="AD636" s="54"/>
      <c r="AE636" s="54"/>
      <c r="AF636" s="54"/>
      <c r="AG636" s="54"/>
      <c r="AH636" s="54"/>
      <c r="AI636" s="54"/>
      <c r="AJ636" s="54"/>
      <c r="AK636" s="54"/>
      <c r="AL636" s="27"/>
      <c r="AM636" s="27"/>
      <c r="AN636" s="27"/>
      <c r="AO636" s="27"/>
      <c r="AP636" s="27"/>
      <c r="AQ636" s="53"/>
      <c r="AR636" s="53"/>
      <c r="AS636" s="52"/>
      <c r="AT636" s="52"/>
      <c r="AU636" s="52"/>
      <c r="AV636" s="52"/>
      <c r="AW636" s="52"/>
      <c r="AX636" s="27"/>
      <c r="AY636" s="27"/>
      <c r="AZ636" s="27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27"/>
      <c r="BN636" s="27"/>
      <c r="BO636" s="45"/>
      <c r="BP636" s="45"/>
      <c r="BQ636" s="45"/>
      <c r="BR636" s="45"/>
      <c r="BS636" s="27"/>
      <c r="BT636" s="27"/>
      <c r="BU636" s="27"/>
      <c r="BV636" s="30"/>
      <c r="BW636" s="30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</row>
    <row r="637" spans="1:93" ht="13">
      <c r="A637" s="18"/>
      <c r="B637" s="45"/>
      <c r="C637" s="52"/>
      <c r="D637" s="52"/>
      <c r="E637" s="53"/>
      <c r="F637" s="53"/>
      <c r="G637" s="52"/>
      <c r="H637" s="52"/>
      <c r="I637" s="53"/>
      <c r="J637" s="52"/>
      <c r="K637" s="52"/>
      <c r="L637" s="52"/>
      <c r="M637" s="53"/>
      <c r="N637" s="76"/>
      <c r="O637" s="52"/>
      <c r="P637" s="45"/>
      <c r="Q637" s="45"/>
      <c r="R637" s="45"/>
      <c r="S637" s="45"/>
      <c r="T637" s="45"/>
      <c r="U637" s="45"/>
      <c r="V637" s="54"/>
      <c r="W637" s="54"/>
      <c r="X637" s="53"/>
      <c r="Y637" s="53"/>
      <c r="Z637" s="53"/>
      <c r="AA637" s="53"/>
      <c r="AB637" s="53"/>
      <c r="AC637" s="53"/>
      <c r="AD637" s="54"/>
      <c r="AE637" s="54"/>
      <c r="AF637" s="54"/>
      <c r="AG637" s="54"/>
      <c r="AH637" s="54"/>
      <c r="AI637" s="54"/>
      <c r="AJ637" s="54"/>
      <c r="AK637" s="54"/>
      <c r="AL637" s="27"/>
      <c r="AM637" s="27"/>
      <c r="AN637" s="27"/>
      <c r="AO637" s="27"/>
      <c r="AP637" s="27"/>
      <c r="AQ637" s="53"/>
      <c r="AR637" s="53"/>
      <c r="AS637" s="52"/>
      <c r="AT637" s="52"/>
      <c r="AU637" s="52"/>
      <c r="AV637" s="52"/>
      <c r="AW637" s="52"/>
      <c r="AX637" s="27"/>
      <c r="AY637" s="27"/>
      <c r="AZ637" s="27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27"/>
      <c r="BN637" s="27"/>
      <c r="BO637" s="45"/>
      <c r="BP637" s="45"/>
      <c r="BQ637" s="45"/>
      <c r="BR637" s="45"/>
      <c r="BS637" s="27"/>
      <c r="BT637" s="27"/>
      <c r="BU637" s="27"/>
      <c r="BV637" s="30"/>
      <c r="BW637" s="30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</row>
    <row r="638" spans="1:93" ht="13">
      <c r="A638" s="18"/>
      <c r="B638" s="45"/>
      <c r="C638" s="52"/>
      <c r="D638" s="52"/>
      <c r="E638" s="53"/>
      <c r="F638" s="53"/>
      <c r="G638" s="52"/>
      <c r="H638" s="52"/>
      <c r="I638" s="53"/>
      <c r="J638" s="52"/>
      <c r="K638" s="52"/>
      <c r="L638" s="52"/>
      <c r="M638" s="53"/>
      <c r="N638" s="76"/>
      <c r="O638" s="52"/>
      <c r="P638" s="45"/>
      <c r="Q638" s="45"/>
      <c r="R638" s="45"/>
      <c r="S638" s="45"/>
      <c r="T638" s="45"/>
      <c r="U638" s="45"/>
      <c r="V638" s="54"/>
      <c r="W638" s="54"/>
      <c r="X638" s="53"/>
      <c r="Y638" s="53"/>
      <c r="Z638" s="53"/>
      <c r="AA638" s="53"/>
      <c r="AB638" s="53"/>
      <c r="AC638" s="53"/>
      <c r="AD638" s="54"/>
      <c r="AE638" s="54"/>
      <c r="AF638" s="54"/>
      <c r="AG638" s="54"/>
      <c r="AH638" s="54"/>
      <c r="AI638" s="54"/>
      <c r="AJ638" s="54"/>
      <c r="AK638" s="54"/>
      <c r="AL638" s="27"/>
      <c r="AM638" s="27"/>
      <c r="AN638" s="27"/>
      <c r="AO638" s="27"/>
      <c r="AP638" s="27"/>
      <c r="AQ638" s="53"/>
      <c r="AR638" s="53"/>
      <c r="AS638" s="52"/>
      <c r="AT638" s="52"/>
      <c r="AU638" s="52"/>
      <c r="AV638" s="52"/>
      <c r="AW638" s="52"/>
      <c r="AX638" s="27"/>
      <c r="AY638" s="27"/>
      <c r="AZ638" s="27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27"/>
      <c r="BN638" s="27"/>
      <c r="BO638" s="45"/>
      <c r="BP638" s="45"/>
      <c r="BQ638" s="45"/>
      <c r="BR638" s="45"/>
      <c r="BS638" s="27"/>
      <c r="BT638" s="27"/>
      <c r="BU638" s="27"/>
      <c r="BV638" s="30"/>
      <c r="BW638" s="30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</row>
    <row r="639" spans="1:93" ht="13">
      <c r="A639" s="18"/>
      <c r="B639" s="45"/>
      <c r="C639" s="52"/>
      <c r="D639" s="52"/>
      <c r="E639" s="53"/>
      <c r="F639" s="53"/>
      <c r="G639" s="52"/>
      <c r="H639" s="52"/>
      <c r="I639" s="53"/>
      <c r="J639" s="52"/>
      <c r="K639" s="52"/>
      <c r="L639" s="52"/>
      <c r="M639" s="53"/>
      <c r="N639" s="76"/>
      <c r="O639" s="52"/>
      <c r="P639" s="45"/>
      <c r="Q639" s="45"/>
      <c r="R639" s="45"/>
      <c r="S639" s="45"/>
      <c r="T639" s="45"/>
      <c r="U639" s="45"/>
      <c r="V639" s="54"/>
      <c r="W639" s="54"/>
      <c r="X639" s="53"/>
      <c r="Y639" s="53"/>
      <c r="Z639" s="53"/>
      <c r="AA639" s="53"/>
      <c r="AB639" s="53"/>
      <c r="AC639" s="53"/>
      <c r="AD639" s="54"/>
      <c r="AE639" s="54"/>
      <c r="AF639" s="54"/>
      <c r="AG639" s="54"/>
      <c r="AH639" s="54"/>
      <c r="AI639" s="54"/>
      <c r="AJ639" s="54"/>
      <c r="AK639" s="54"/>
      <c r="AL639" s="27"/>
      <c r="AM639" s="27"/>
      <c r="AN639" s="27"/>
      <c r="AO639" s="27"/>
      <c r="AP639" s="27"/>
      <c r="AQ639" s="53"/>
      <c r="AR639" s="53"/>
      <c r="AS639" s="52"/>
      <c r="AT639" s="52"/>
      <c r="AU639" s="52"/>
      <c r="AV639" s="52"/>
      <c r="AW639" s="52"/>
      <c r="AX639" s="27"/>
      <c r="AY639" s="27"/>
      <c r="AZ639" s="27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27"/>
      <c r="BN639" s="27"/>
      <c r="BO639" s="45"/>
      <c r="BP639" s="45"/>
      <c r="BQ639" s="45"/>
      <c r="BR639" s="45"/>
      <c r="BS639" s="27"/>
      <c r="BT639" s="27"/>
      <c r="BU639" s="27"/>
      <c r="BV639" s="30"/>
      <c r="BW639" s="30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</row>
    <row r="640" spans="1:93" ht="13">
      <c r="A640" s="18"/>
      <c r="B640" s="45"/>
      <c r="C640" s="52"/>
      <c r="D640" s="52"/>
      <c r="E640" s="53"/>
      <c r="F640" s="53"/>
      <c r="G640" s="52"/>
      <c r="H640" s="52"/>
      <c r="I640" s="53"/>
      <c r="J640" s="52"/>
      <c r="K640" s="52"/>
      <c r="L640" s="52"/>
      <c r="M640" s="53"/>
      <c r="N640" s="76"/>
      <c r="O640" s="52"/>
      <c r="P640" s="45"/>
      <c r="Q640" s="45"/>
      <c r="R640" s="45"/>
      <c r="S640" s="45"/>
      <c r="T640" s="45"/>
      <c r="U640" s="45"/>
      <c r="V640" s="54"/>
      <c r="W640" s="54"/>
      <c r="X640" s="53"/>
      <c r="Y640" s="53"/>
      <c r="Z640" s="53"/>
      <c r="AA640" s="53"/>
      <c r="AB640" s="53"/>
      <c r="AC640" s="53"/>
      <c r="AD640" s="54"/>
      <c r="AE640" s="54"/>
      <c r="AF640" s="54"/>
      <c r="AG640" s="54"/>
      <c r="AH640" s="54"/>
      <c r="AI640" s="54"/>
      <c r="AJ640" s="54"/>
      <c r="AK640" s="54"/>
      <c r="AL640" s="27"/>
      <c r="AM640" s="27"/>
      <c r="AN640" s="27"/>
      <c r="AO640" s="27"/>
      <c r="AP640" s="27"/>
      <c r="AQ640" s="53"/>
      <c r="AR640" s="53"/>
      <c r="AS640" s="52"/>
      <c r="AT640" s="52"/>
      <c r="AU640" s="52"/>
      <c r="AV640" s="52"/>
      <c r="AW640" s="52"/>
      <c r="AX640" s="27"/>
      <c r="AY640" s="27"/>
      <c r="AZ640" s="27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27"/>
      <c r="BN640" s="27"/>
      <c r="BO640" s="45"/>
      <c r="BP640" s="45"/>
      <c r="BQ640" s="45"/>
      <c r="BR640" s="45"/>
      <c r="BS640" s="27"/>
      <c r="BT640" s="27"/>
      <c r="BU640" s="27"/>
      <c r="BV640" s="30"/>
      <c r="BW640" s="30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</row>
    <row r="641" spans="1:93" ht="13">
      <c r="A641" s="18"/>
      <c r="B641" s="45"/>
      <c r="C641" s="52"/>
      <c r="D641" s="52"/>
      <c r="E641" s="53"/>
      <c r="F641" s="53"/>
      <c r="G641" s="52"/>
      <c r="H641" s="52"/>
      <c r="I641" s="53"/>
      <c r="J641" s="52"/>
      <c r="K641" s="52"/>
      <c r="L641" s="52"/>
      <c r="M641" s="53"/>
      <c r="N641" s="76"/>
      <c r="O641" s="52"/>
      <c r="P641" s="45"/>
      <c r="Q641" s="45"/>
      <c r="R641" s="45"/>
      <c r="S641" s="45"/>
      <c r="T641" s="45"/>
      <c r="U641" s="45"/>
      <c r="V641" s="54"/>
      <c r="W641" s="54"/>
      <c r="X641" s="53"/>
      <c r="Y641" s="53"/>
      <c r="Z641" s="53"/>
      <c r="AA641" s="53"/>
      <c r="AB641" s="53"/>
      <c r="AC641" s="53"/>
      <c r="AD641" s="54"/>
      <c r="AE641" s="54"/>
      <c r="AF641" s="54"/>
      <c r="AG641" s="54"/>
      <c r="AH641" s="54"/>
      <c r="AI641" s="54"/>
      <c r="AJ641" s="54"/>
      <c r="AK641" s="54"/>
      <c r="AL641" s="27"/>
      <c r="AM641" s="27"/>
      <c r="AN641" s="27"/>
      <c r="AO641" s="27"/>
      <c r="AP641" s="27"/>
      <c r="AQ641" s="53"/>
      <c r="AR641" s="53"/>
      <c r="AS641" s="52"/>
      <c r="AT641" s="52"/>
      <c r="AU641" s="52"/>
      <c r="AV641" s="52"/>
      <c r="AW641" s="52"/>
      <c r="AX641" s="27"/>
      <c r="AY641" s="27"/>
      <c r="AZ641" s="27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27"/>
      <c r="BN641" s="27"/>
      <c r="BO641" s="45"/>
      <c r="BP641" s="45"/>
      <c r="BQ641" s="45"/>
      <c r="BR641" s="45"/>
      <c r="BS641" s="27"/>
      <c r="BT641" s="27"/>
      <c r="BU641" s="27"/>
      <c r="BV641" s="30"/>
      <c r="BW641" s="30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</row>
    <row r="642" spans="1:93" ht="13">
      <c r="A642" s="18"/>
      <c r="B642" s="45"/>
      <c r="C642" s="52"/>
      <c r="D642" s="52"/>
      <c r="E642" s="53"/>
      <c r="F642" s="53"/>
      <c r="G642" s="52"/>
      <c r="H642" s="52"/>
      <c r="I642" s="53"/>
      <c r="J642" s="52"/>
      <c r="K642" s="52"/>
      <c r="L642" s="52"/>
      <c r="M642" s="53"/>
      <c r="N642" s="76"/>
      <c r="O642" s="52"/>
      <c r="P642" s="45"/>
      <c r="Q642" s="45"/>
      <c r="R642" s="45"/>
      <c r="S642" s="45"/>
      <c r="T642" s="45"/>
      <c r="U642" s="45"/>
      <c r="V642" s="54"/>
      <c r="W642" s="54"/>
      <c r="X642" s="53"/>
      <c r="Y642" s="53"/>
      <c r="Z642" s="53"/>
      <c r="AA642" s="53"/>
      <c r="AB642" s="53"/>
      <c r="AC642" s="53"/>
      <c r="AD642" s="54"/>
      <c r="AE642" s="54"/>
      <c r="AF642" s="54"/>
      <c r="AG642" s="54"/>
      <c r="AH642" s="54"/>
      <c r="AI642" s="54"/>
      <c r="AJ642" s="54"/>
      <c r="AK642" s="54"/>
      <c r="AL642" s="27"/>
      <c r="AM642" s="27"/>
      <c r="AN642" s="27"/>
      <c r="AO642" s="27"/>
      <c r="AP642" s="27"/>
      <c r="AQ642" s="53"/>
      <c r="AR642" s="53"/>
      <c r="AS642" s="52"/>
      <c r="AT642" s="52"/>
      <c r="AU642" s="52"/>
      <c r="AV642" s="52"/>
      <c r="AW642" s="52"/>
      <c r="AX642" s="27"/>
      <c r="AY642" s="27"/>
      <c r="AZ642" s="27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27"/>
      <c r="BN642" s="27"/>
      <c r="BO642" s="45"/>
      <c r="BP642" s="45"/>
      <c r="BQ642" s="45"/>
      <c r="BR642" s="45"/>
      <c r="BS642" s="27"/>
      <c r="BT642" s="27"/>
      <c r="BU642" s="27"/>
      <c r="BV642" s="30"/>
      <c r="BW642" s="30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</row>
    <row r="643" spans="1:93" ht="13">
      <c r="A643" s="18"/>
      <c r="B643" s="45"/>
      <c r="C643" s="52"/>
      <c r="D643" s="52"/>
      <c r="E643" s="53"/>
      <c r="F643" s="53"/>
      <c r="G643" s="52"/>
      <c r="H643" s="52"/>
      <c r="I643" s="53"/>
      <c r="J643" s="52"/>
      <c r="K643" s="52"/>
      <c r="L643" s="52"/>
      <c r="M643" s="53"/>
      <c r="N643" s="76"/>
      <c r="O643" s="52"/>
      <c r="P643" s="45"/>
      <c r="Q643" s="45"/>
      <c r="R643" s="45"/>
      <c r="S643" s="45"/>
      <c r="T643" s="45"/>
      <c r="U643" s="45"/>
      <c r="V643" s="54"/>
      <c r="W643" s="54"/>
      <c r="X643" s="53"/>
      <c r="Y643" s="53"/>
      <c r="Z643" s="53"/>
      <c r="AA643" s="53"/>
      <c r="AB643" s="53"/>
      <c r="AC643" s="53"/>
      <c r="AD643" s="54"/>
      <c r="AE643" s="54"/>
      <c r="AF643" s="54"/>
      <c r="AG643" s="54"/>
      <c r="AH643" s="54"/>
      <c r="AI643" s="54"/>
      <c r="AJ643" s="54"/>
      <c r="AK643" s="54"/>
      <c r="AL643" s="27"/>
      <c r="AM643" s="27"/>
      <c r="AN643" s="27"/>
      <c r="AO643" s="27"/>
      <c r="AP643" s="27"/>
      <c r="AQ643" s="53"/>
      <c r="AR643" s="53"/>
      <c r="AS643" s="52"/>
      <c r="AT643" s="52"/>
      <c r="AU643" s="52"/>
      <c r="AV643" s="52"/>
      <c r="AW643" s="52"/>
      <c r="AX643" s="27"/>
      <c r="AY643" s="27"/>
      <c r="AZ643" s="27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27"/>
      <c r="BN643" s="27"/>
      <c r="BO643" s="45"/>
      <c r="BP643" s="45"/>
      <c r="BQ643" s="45"/>
      <c r="BR643" s="45"/>
      <c r="BS643" s="27"/>
      <c r="BT643" s="27"/>
      <c r="BU643" s="27"/>
      <c r="BV643" s="30"/>
      <c r="BW643" s="30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</row>
    <row r="644" spans="1:93" ht="13">
      <c r="A644" s="18"/>
      <c r="B644" s="45"/>
      <c r="C644" s="52"/>
      <c r="D644" s="52"/>
      <c r="E644" s="53"/>
      <c r="F644" s="53"/>
      <c r="G644" s="52"/>
      <c r="H644" s="52"/>
      <c r="I644" s="53"/>
      <c r="J644" s="52"/>
      <c r="K644" s="52"/>
      <c r="L644" s="52"/>
      <c r="M644" s="53"/>
      <c r="N644" s="76"/>
      <c r="O644" s="52"/>
      <c r="P644" s="45"/>
      <c r="Q644" s="45"/>
      <c r="R644" s="45"/>
      <c r="S644" s="45"/>
      <c r="T644" s="45"/>
      <c r="U644" s="45"/>
      <c r="V644" s="54"/>
      <c r="W644" s="54"/>
      <c r="X644" s="53"/>
      <c r="Y644" s="53"/>
      <c r="Z644" s="53"/>
      <c r="AA644" s="53"/>
      <c r="AB644" s="53"/>
      <c r="AC644" s="53"/>
      <c r="AD644" s="54"/>
      <c r="AE644" s="54"/>
      <c r="AF644" s="54"/>
      <c r="AG644" s="54"/>
      <c r="AH644" s="54"/>
      <c r="AI644" s="54"/>
      <c r="AJ644" s="54"/>
      <c r="AK644" s="54"/>
      <c r="AL644" s="27"/>
      <c r="AM644" s="27"/>
      <c r="AN644" s="27"/>
      <c r="AO644" s="27"/>
      <c r="AP644" s="27"/>
      <c r="AQ644" s="53"/>
      <c r="AR644" s="53"/>
      <c r="AS644" s="52"/>
      <c r="AT644" s="52"/>
      <c r="AU644" s="52"/>
      <c r="AV644" s="52"/>
      <c r="AW644" s="52"/>
      <c r="AX644" s="27"/>
      <c r="AY644" s="27"/>
      <c r="AZ644" s="27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27"/>
      <c r="BN644" s="27"/>
      <c r="BO644" s="45"/>
      <c r="BP644" s="45"/>
      <c r="BQ644" s="45"/>
      <c r="BR644" s="45"/>
      <c r="BS644" s="27"/>
      <c r="BT644" s="27"/>
      <c r="BU644" s="27"/>
      <c r="BV644" s="30"/>
      <c r="BW644" s="30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</row>
    <row r="645" spans="1:93" ht="13">
      <c r="A645" s="18"/>
      <c r="B645" s="45"/>
      <c r="C645" s="52"/>
      <c r="D645" s="52"/>
      <c r="E645" s="53"/>
      <c r="F645" s="53"/>
      <c r="G645" s="52"/>
      <c r="H645" s="52"/>
      <c r="I645" s="53"/>
      <c r="J645" s="52"/>
      <c r="K645" s="52"/>
      <c r="L645" s="52"/>
      <c r="M645" s="53"/>
      <c r="N645" s="76"/>
      <c r="O645" s="52"/>
      <c r="P645" s="45"/>
      <c r="Q645" s="45"/>
      <c r="R645" s="45"/>
      <c r="S645" s="45"/>
      <c r="T645" s="45"/>
      <c r="U645" s="45"/>
      <c r="V645" s="54"/>
      <c r="W645" s="54"/>
      <c r="X645" s="53"/>
      <c r="Y645" s="53"/>
      <c r="Z645" s="53"/>
      <c r="AA645" s="53"/>
      <c r="AB645" s="53"/>
      <c r="AC645" s="53"/>
      <c r="AD645" s="54"/>
      <c r="AE645" s="54"/>
      <c r="AF645" s="54"/>
      <c r="AG645" s="54"/>
      <c r="AH645" s="54"/>
      <c r="AI645" s="54"/>
      <c r="AJ645" s="54"/>
      <c r="AK645" s="54"/>
      <c r="AL645" s="27"/>
      <c r="AM645" s="27"/>
      <c r="AN645" s="27"/>
      <c r="AO645" s="27"/>
      <c r="AP645" s="27"/>
      <c r="AQ645" s="53"/>
      <c r="AR645" s="53"/>
      <c r="AS645" s="52"/>
      <c r="AT645" s="52"/>
      <c r="AU645" s="52"/>
      <c r="AV645" s="52"/>
      <c r="AW645" s="52"/>
      <c r="AX645" s="27"/>
      <c r="AY645" s="27"/>
      <c r="AZ645" s="27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27"/>
      <c r="BN645" s="27"/>
      <c r="BO645" s="45"/>
      <c r="BP645" s="45"/>
      <c r="BQ645" s="45"/>
      <c r="BR645" s="45"/>
      <c r="BS645" s="27"/>
      <c r="BT645" s="27"/>
      <c r="BU645" s="27"/>
      <c r="BV645" s="30"/>
      <c r="BW645" s="30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</row>
    <row r="646" spans="1:93" ht="13">
      <c r="A646" s="18"/>
      <c r="B646" s="45"/>
      <c r="C646" s="52"/>
      <c r="D646" s="52"/>
      <c r="E646" s="53"/>
      <c r="F646" s="53"/>
      <c r="G646" s="52"/>
      <c r="H646" s="52"/>
      <c r="I646" s="53"/>
      <c r="J646" s="52"/>
      <c r="K646" s="52"/>
      <c r="L646" s="52"/>
      <c r="M646" s="53"/>
      <c r="N646" s="76"/>
      <c r="O646" s="52"/>
      <c r="P646" s="45"/>
      <c r="Q646" s="45"/>
      <c r="R646" s="45"/>
      <c r="S646" s="45"/>
      <c r="T646" s="45"/>
      <c r="U646" s="45"/>
      <c r="V646" s="54"/>
      <c r="W646" s="54"/>
      <c r="X646" s="53"/>
      <c r="Y646" s="53"/>
      <c r="Z646" s="53"/>
      <c r="AA646" s="53"/>
      <c r="AB646" s="53"/>
      <c r="AC646" s="53"/>
      <c r="AD646" s="54"/>
      <c r="AE646" s="54"/>
      <c r="AF646" s="54"/>
      <c r="AG646" s="54"/>
      <c r="AH646" s="54"/>
      <c r="AI646" s="54"/>
      <c r="AJ646" s="54"/>
      <c r="AK646" s="54"/>
      <c r="AL646" s="27"/>
      <c r="AM646" s="27"/>
      <c r="AN646" s="27"/>
      <c r="AO646" s="27"/>
      <c r="AP646" s="27"/>
      <c r="AQ646" s="53"/>
      <c r="AR646" s="53"/>
      <c r="AS646" s="52"/>
      <c r="AT646" s="52"/>
      <c r="AU646" s="52"/>
      <c r="AV646" s="52"/>
      <c r="AW646" s="52"/>
      <c r="AX646" s="27"/>
      <c r="AY646" s="27"/>
      <c r="AZ646" s="27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27"/>
      <c r="BN646" s="27"/>
      <c r="BO646" s="45"/>
      <c r="BP646" s="45"/>
      <c r="BQ646" s="45"/>
      <c r="BR646" s="45"/>
      <c r="BS646" s="27"/>
      <c r="BT646" s="27"/>
      <c r="BU646" s="27"/>
      <c r="BV646" s="30"/>
      <c r="BW646" s="30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</row>
    <row r="647" spans="1:93" ht="13">
      <c r="A647" s="18"/>
      <c r="B647" s="45"/>
      <c r="C647" s="52"/>
      <c r="D647" s="52"/>
      <c r="E647" s="53"/>
      <c r="F647" s="53"/>
      <c r="G647" s="52"/>
      <c r="H647" s="52"/>
      <c r="I647" s="53"/>
      <c r="J647" s="52"/>
      <c r="K647" s="52"/>
      <c r="L647" s="52"/>
      <c r="M647" s="53"/>
      <c r="N647" s="76"/>
      <c r="O647" s="52"/>
      <c r="P647" s="45"/>
      <c r="Q647" s="45"/>
      <c r="R647" s="45"/>
      <c r="S647" s="45"/>
      <c r="T647" s="45"/>
      <c r="U647" s="45"/>
      <c r="V647" s="54"/>
      <c r="W647" s="54"/>
      <c r="X647" s="53"/>
      <c r="Y647" s="53"/>
      <c r="Z647" s="53"/>
      <c r="AA647" s="53"/>
      <c r="AB647" s="53"/>
      <c r="AC647" s="53"/>
      <c r="AD647" s="54"/>
      <c r="AE647" s="54"/>
      <c r="AF647" s="54"/>
      <c r="AG647" s="54"/>
      <c r="AH647" s="54"/>
      <c r="AI647" s="54"/>
      <c r="AJ647" s="54"/>
      <c r="AK647" s="54"/>
      <c r="AL647" s="27"/>
      <c r="AM647" s="27"/>
      <c r="AN647" s="27"/>
      <c r="AO647" s="27"/>
      <c r="AP647" s="27"/>
      <c r="AQ647" s="53"/>
      <c r="AR647" s="53"/>
      <c r="AS647" s="52"/>
      <c r="AT647" s="52"/>
      <c r="AU647" s="52"/>
      <c r="AV647" s="52"/>
      <c r="AW647" s="52"/>
      <c r="AX647" s="27"/>
      <c r="AY647" s="27"/>
      <c r="AZ647" s="27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27"/>
      <c r="BN647" s="27"/>
      <c r="BO647" s="45"/>
      <c r="BP647" s="45"/>
      <c r="BQ647" s="45"/>
      <c r="BR647" s="45"/>
      <c r="BS647" s="27"/>
      <c r="BT647" s="27"/>
      <c r="BU647" s="27"/>
      <c r="BV647" s="30"/>
      <c r="BW647" s="30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</row>
    <row r="648" spans="1:93" ht="13">
      <c r="A648" s="18"/>
      <c r="B648" s="45"/>
      <c r="C648" s="52"/>
      <c r="D648" s="52"/>
      <c r="E648" s="53"/>
      <c r="F648" s="53"/>
      <c r="G648" s="52"/>
      <c r="H648" s="52"/>
      <c r="I648" s="53"/>
      <c r="J648" s="52"/>
      <c r="K648" s="52"/>
      <c r="L648" s="52"/>
      <c r="M648" s="53"/>
      <c r="N648" s="76"/>
      <c r="O648" s="52"/>
      <c r="P648" s="45"/>
      <c r="Q648" s="45"/>
      <c r="R648" s="45"/>
      <c r="S648" s="45"/>
      <c r="T648" s="45"/>
      <c r="U648" s="45"/>
      <c r="V648" s="54"/>
      <c r="W648" s="54"/>
      <c r="X648" s="53"/>
      <c r="Y648" s="53"/>
      <c r="Z648" s="53"/>
      <c r="AA648" s="53"/>
      <c r="AB648" s="53"/>
      <c r="AC648" s="53"/>
      <c r="AD648" s="54"/>
      <c r="AE648" s="54"/>
      <c r="AF648" s="54"/>
      <c r="AG648" s="54"/>
      <c r="AH648" s="54"/>
      <c r="AI648" s="54"/>
      <c r="AJ648" s="54"/>
      <c r="AK648" s="54"/>
      <c r="AL648" s="27"/>
      <c r="AM648" s="27"/>
      <c r="AN648" s="27"/>
      <c r="AO648" s="27"/>
      <c r="AP648" s="27"/>
      <c r="AQ648" s="53"/>
      <c r="AR648" s="53"/>
      <c r="AS648" s="52"/>
      <c r="AT648" s="52"/>
      <c r="AU648" s="52"/>
      <c r="AV648" s="52"/>
      <c r="AW648" s="52"/>
      <c r="AX648" s="27"/>
      <c r="AY648" s="27"/>
      <c r="AZ648" s="27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27"/>
      <c r="BN648" s="27"/>
      <c r="BO648" s="45"/>
      <c r="BP648" s="45"/>
      <c r="BQ648" s="45"/>
      <c r="BR648" s="45"/>
      <c r="BS648" s="27"/>
      <c r="BT648" s="27"/>
      <c r="BU648" s="27"/>
      <c r="BV648" s="30"/>
      <c r="BW648" s="30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</row>
    <row r="649" spans="1:93" ht="13">
      <c r="A649" s="18"/>
      <c r="B649" s="45"/>
      <c r="C649" s="52"/>
      <c r="D649" s="52"/>
      <c r="E649" s="53"/>
      <c r="F649" s="53"/>
      <c r="G649" s="52"/>
      <c r="H649" s="52"/>
      <c r="I649" s="53"/>
      <c r="J649" s="52"/>
      <c r="K649" s="52"/>
      <c r="L649" s="52"/>
      <c r="M649" s="53"/>
      <c r="N649" s="76"/>
      <c r="O649" s="52"/>
      <c r="P649" s="45"/>
      <c r="Q649" s="45"/>
      <c r="R649" s="45"/>
      <c r="S649" s="45"/>
      <c r="T649" s="45"/>
      <c r="U649" s="45"/>
      <c r="V649" s="54"/>
      <c r="W649" s="54"/>
      <c r="X649" s="53"/>
      <c r="Y649" s="53"/>
      <c r="Z649" s="53"/>
      <c r="AA649" s="53"/>
      <c r="AB649" s="53"/>
      <c r="AC649" s="53"/>
      <c r="AD649" s="54"/>
      <c r="AE649" s="54"/>
      <c r="AF649" s="54"/>
      <c r="AG649" s="54"/>
      <c r="AH649" s="54"/>
      <c r="AI649" s="54"/>
      <c r="AJ649" s="54"/>
      <c r="AK649" s="54"/>
      <c r="AL649" s="27"/>
      <c r="AM649" s="27"/>
      <c r="AN649" s="27"/>
      <c r="AO649" s="27"/>
      <c r="AP649" s="27"/>
      <c r="AQ649" s="53"/>
      <c r="AR649" s="53"/>
      <c r="AS649" s="52"/>
      <c r="AT649" s="52"/>
      <c r="AU649" s="52"/>
      <c r="AV649" s="52"/>
      <c r="AW649" s="52"/>
      <c r="AX649" s="27"/>
      <c r="AY649" s="27"/>
      <c r="AZ649" s="27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27"/>
      <c r="BN649" s="27"/>
      <c r="BO649" s="45"/>
      <c r="BP649" s="45"/>
      <c r="BQ649" s="45"/>
      <c r="BR649" s="45"/>
      <c r="BS649" s="27"/>
      <c r="BT649" s="27"/>
      <c r="BU649" s="27"/>
      <c r="BV649" s="30"/>
      <c r="BW649" s="30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</row>
    <row r="650" spans="1:93" ht="13">
      <c r="A650" s="18"/>
      <c r="B650" s="45"/>
      <c r="C650" s="52"/>
      <c r="D650" s="52"/>
      <c r="E650" s="53"/>
      <c r="F650" s="53"/>
      <c r="G650" s="52"/>
      <c r="H650" s="52"/>
      <c r="I650" s="53"/>
      <c r="J650" s="52"/>
      <c r="K650" s="52"/>
      <c r="L650" s="52"/>
      <c r="M650" s="53"/>
      <c r="N650" s="76"/>
      <c r="O650" s="52"/>
      <c r="P650" s="45"/>
      <c r="Q650" s="45"/>
      <c r="R650" s="45"/>
      <c r="S650" s="45"/>
      <c r="T650" s="45"/>
      <c r="U650" s="45"/>
      <c r="V650" s="54"/>
      <c r="W650" s="54"/>
      <c r="X650" s="53"/>
      <c r="Y650" s="53"/>
      <c r="Z650" s="53"/>
      <c r="AA650" s="53"/>
      <c r="AB650" s="53"/>
      <c r="AC650" s="53"/>
      <c r="AD650" s="54"/>
      <c r="AE650" s="54"/>
      <c r="AF650" s="54"/>
      <c r="AG650" s="54"/>
      <c r="AH650" s="54"/>
      <c r="AI650" s="54"/>
      <c r="AJ650" s="54"/>
      <c r="AK650" s="54"/>
      <c r="AL650" s="27"/>
      <c r="AM650" s="27"/>
      <c r="AN650" s="27"/>
      <c r="AO650" s="27"/>
      <c r="AP650" s="27"/>
      <c r="AQ650" s="53"/>
      <c r="AR650" s="53"/>
      <c r="AS650" s="52"/>
      <c r="AT650" s="52"/>
      <c r="AU650" s="52"/>
      <c r="AV650" s="52"/>
      <c r="AW650" s="52"/>
      <c r="AX650" s="27"/>
      <c r="AY650" s="27"/>
      <c r="AZ650" s="27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27"/>
      <c r="BN650" s="27"/>
      <c r="BO650" s="45"/>
      <c r="BP650" s="45"/>
      <c r="BQ650" s="45"/>
      <c r="BR650" s="45"/>
      <c r="BS650" s="27"/>
      <c r="BT650" s="27"/>
      <c r="BU650" s="27"/>
      <c r="BV650" s="30"/>
      <c r="BW650" s="30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</row>
    <row r="651" spans="1:93" ht="13">
      <c r="A651" s="18"/>
      <c r="B651" s="45"/>
      <c r="C651" s="52"/>
      <c r="D651" s="52"/>
      <c r="E651" s="53"/>
      <c r="F651" s="53"/>
      <c r="G651" s="52"/>
      <c r="H651" s="52"/>
      <c r="I651" s="53"/>
      <c r="J651" s="52"/>
      <c r="K651" s="52"/>
      <c r="L651" s="52"/>
      <c r="M651" s="53"/>
      <c r="N651" s="76"/>
      <c r="O651" s="52"/>
      <c r="P651" s="45"/>
      <c r="Q651" s="45"/>
      <c r="R651" s="45"/>
      <c r="S651" s="45"/>
      <c r="T651" s="45"/>
      <c r="U651" s="45"/>
      <c r="V651" s="54"/>
      <c r="W651" s="54"/>
      <c r="X651" s="53"/>
      <c r="Y651" s="53"/>
      <c r="Z651" s="53"/>
      <c r="AA651" s="53"/>
      <c r="AB651" s="53"/>
      <c r="AC651" s="53"/>
      <c r="AD651" s="54"/>
      <c r="AE651" s="54"/>
      <c r="AF651" s="54"/>
      <c r="AG651" s="54"/>
      <c r="AH651" s="54"/>
      <c r="AI651" s="54"/>
      <c r="AJ651" s="54"/>
      <c r="AK651" s="54"/>
      <c r="AL651" s="27"/>
      <c r="AM651" s="27"/>
      <c r="AN651" s="27"/>
      <c r="AO651" s="27"/>
      <c r="AP651" s="27"/>
      <c r="AQ651" s="53"/>
      <c r="AR651" s="53"/>
      <c r="AS651" s="52"/>
      <c r="AT651" s="52"/>
      <c r="AU651" s="52"/>
      <c r="AV651" s="52"/>
      <c r="AW651" s="52"/>
      <c r="AX651" s="27"/>
      <c r="AY651" s="27"/>
      <c r="AZ651" s="27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27"/>
      <c r="BN651" s="27"/>
      <c r="BO651" s="45"/>
      <c r="BP651" s="45"/>
      <c r="BQ651" s="45"/>
      <c r="BR651" s="45"/>
      <c r="BS651" s="27"/>
      <c r="BT651" s="27"/>
      <c r="BU651" s="27"/>
      <c r="BV651" s="30"/>
      <c r="BW651" s="30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</row>
    <row r="652" spans="1:93" ht="13">
      <c r="A652" s="18"/>
      <c r="B652" s="45"/>
      <c r="C652" s="52"/>
      <c r="D652" s="52"/>
      <c r="E652" s="53"/>
      <c r="F652" s="53"/>
      <c r="G652" s="52"/>
      <c r="H652" s="52"/>
      <c r="I652" s="53"/>
      <c r="J652" s="52"/>
      <c r="K652" s="52"/>
      <c r="L652" s="52"/>
      <c r="M652" s="53"/>
      <c r="N652" s="76"/>
      <c r="O652" s="52"/>
      <c r="P652" s="45"/>
      <c r="Q652" s="45"/>
      <c r="R652" s="45"/>
      <c r="S652" s="45"/>
      <c r="T652" s="45"/>
      <c r="U652" s="45"/>
      <c r="V652" s="54"/>
      <c r="W652" s="54"/>
      <c r="X652" s="53"/>
      <c r="Y652" s="53"/>
      <c r="Z652" s="53"/>
      <c r="AA652" s="53"/>
      <c r="AB652" s="53"/>
      <c r="AC652" s="53"/>
      <c r="AD652" s="54"/>
      <c r="AE652" s="54"/>
      <c r="AF652" s="54"/>
      <c r="AG652" s="54"/>
      <c r="AH652" s="54"/>
      <c r="AI652" s="54"/>
      <c r="AJ652" s="54"/>
      <c r="AK652" s="54"/>
      <c r="AL652" s="27"/>
      <c r="AM652" s="27"/>
      <c r="AN652" s="27"/>
      <c r="AO652" s="27"/>
      <c r="AP652" s="27"/>
      <c r="AQ652" s="53"/>
      <c r="AR652" s="53"/>
      <c r="AS652" s="52"/>
      <c r="AT652" s="52"/>
      <c r="AU652" s="52"/>
      <c r="AV652" s="52"/>
      <c r="AW652" s="52"/>
      <c r="AX652" s="27"/>
      <c r="AY652" s="27"/>
      <c r="AZ652" s="27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27"/>
      <c r="BN652" s="27"/>
      <c r="BO652" s="45"/>
      <c r="BP652" s="45"/>
      <c r="BQ652" s="45"/>
      <c r="BR652" s="45"/>
      <c r="BS652" s="27"/>
      <c r="BT652" s="27"/>
      <c r="BU652" s="27"/>
      <c r="BV652" s="30"/>
      <c r="BW652" s="30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</row>
    <row r="653" spans="1:93" ht="13">
      <c r="A653" s="18"/>
      <c r="B653" s="45"/>
      <c r="C653" s="52"/>
      <c r="D653" s="52"/>
      <c r="E653" s="53"/>
      <c r="F653" s="53"/>
      <c r="G653" s="52"/>
      <c r="H653" s="52"/>
      <c r="I653" s="53"/>
      <c r="J653" s="52"/>
      <c r="K653" s="52"/>
      <c r="L653" s="52"/>
      <c r="M653" s="53"/>
      <c r="N653" s="76"/>
      <c r="O653" s="52"/>
      <c r="P653" s="45"/>
      <c r="Q653" s="45"/>
      <c r="R653" s="45"/>
      <c r="S653" s="45"/>
      <c r="T653" s="45"/>
      <c r="U653" s="45"/>
      <c r="V653" s="54"/>
      <c r="W653" s="54"/>
      <c r="X653" s="53"/>
      <c r="Y653" s="53"/>
      <c r="Z653" s="53"/>
      <c r="AA653" s="53"/>
      <c r="AB653" s="53"/>
      <c r="AC653" s="53"/>
      <c r="AD653" s="54"/>
      <c r="AE653" s="54"/>
      <c r="AF653" s="54"/>
      <c r="AG653" s="54"/>
      <c r="AH653" s="54"/>
      <c r="AI653" s="54"/>
      <c r="AJ653" s="54"/>
      <c r="AK653" s="54"/>
      <c r="AL653" s="27"/>
      <c r="AM653" s="27"/>
      <c r="AN653" s="27"/>
      <c r="AO653" s="27"/>
      <c r="AP653" s="27"/>
      <c r="AQ653" s="53"/>
      <c r="AR653" s="53"/>
      <c r="AS653" s="52"/>
      <c r="AT653" s="52"/>
      <c r="AU653" s="52"/>
      <c r="AV653" s="52"/>
      <c r="AW653" s="52"/>
      <c r="AX653" s="27"/>
      <c r="AY653" s="27"/>
      <c r="AZ653" s="27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27"/>
      <c r="BN653" s="27"/>
      <c r="BO653" s="45"/>
      <c r="BP653" s="45"/>
      <c r="BQ653" s="45"/>
      <c r="BR653" s="45"/>
      <c r="BS653" s="27"/>
      <c r="BT653" s="27"/>
      <c r="BU653" s="27"/>
      <c r="BV653" s="30"/>
      <c r="BW653" s="30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</row>
    <row r="654" spans="1:93" ht="13">
      <c r="A654" s="18"/>
      <c r="B654" s="45"/>
      <c r="C654" s="52"/>
      <c r="D654" s="52"/>
      <c r="E654" s="53"/>
      <c r="F654" s="53"/>
      <c r="G654" s="52"/>
      <c r="H654" s="52"/>
      <c r="I654" s="53"/>
      <c r="J654" s="52"/>
      <c r="K654" s="52"/>
      <c r="L654" s="52"/>
      <c r="M654" s="53"/>
      <c r="N654" s="76"/>
      <c r="O654" s="52"/>
      <c r="P654" s="45"/>
      <c r="Q654" s="45"/>
      <c r="R654" s="45"/>
      <c r="S654" s="45"/>
      <c r="T654" s="45"/>
      <c r="U654" s="45"/>
      <c r="V654" s="54"/>
      <c r="W654" s="54"/>
      <c r="X654" s="53"/>
      <c r="Y654" s="53"/>
      <c r="Z654" s="53"/>
      <c r="AA654" s="53"/>
      <c r="AB654" s="53"/>
      <c r="AC654" s="53"/>
      <c r="AD654" s="54"/>
      <c r="AE654" s="54"/>
      <c r="AF654" s="54"/>
      <c r="AG654" s="54"/>
      <c r="AH654" s="54"/>
      <c r="AI654" s="54"/>
      <c r="AJ654" s="54"/>
      <c r="AK654" s="54"/>
      <c r="AL654" s="27"/>
      <c r="AM654" s="27"/>
      <c r="AN654" s="27"/>
      <c r="AO654" s="27"/>
      <c r="AP654" s="27"/>
      <c r="AQ654" s="53"/>
      <c r="AR654" s="53"/>
      <c r="AS654" s="52"/>
      <c r="AT654" s="52"/>
      <c r="AU654" s="52"/>
      <c r="AV654" s="52"/>
      <c r="AW654" s="52"/>
      <c r="AX654" s="27"/>
      <c r="AY654" s="27"/>
      <c r="AZ654" s="27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27"/>
      <c r="BN654" s="27"/>
      <c r="BO654" s="45"/>
      <c r="BP654" s="45"/>
      <c r="BQ654" s="45"/>
      <c r="BR654" s="45"/>
      <c r="BS654" s="27"/>
      <c r="BT654" s="27"/>
      <c r="BU654" s="27"/>
      <c r="BV654" s="30"/>
      <c r="BW654" s="30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</row>
    <row r="655" spans="1:93" ht="13">
      <c r="A655" s="18"/>
      <c r="B655" s="45"/>
      <c r="C655" s="52"/>
      <c r="D655" s="52"/>
      <c r="E655" s="53"/>
      <c r="F655" s="53"/>
      <c r="G655" s="52"/>
      <c r="H655" s="52"/>
      <c r="I655" s="53"/>
      <c r="J655" s="52"/>
      <c r="K655" s="52"/>
      <c r="L655" s="52"/>
      <c r="M655" s="53"/>
      <c r="N655" s="76"/>
      <c r="O655" s="52"/>
      <c r="P655" s="45"/>
      <c r="Q655" s="45"/>
      <c r="R655" s="45"/>
      <c r="S655" s="45"/>
      <c r="T655" s="45"/>
      <c r="U655" s="45"/>
      <c r="V655" s="54"/>
      <c r="W655" s="54"/>
      <c r="X655" s="53"/>
      <c r="Y655" s="53"/>
      <c r="Z655" s="53"/>
      <c r="AA655" s="53"/>
      <c r="AB655" s="53"/>
      <c r="AC655" s="53"/>
      <c r="AD655" s="54"/>
      <c r="AE655" s="54"/>
      <c r="AF655" s="54"/>
      <c r="AG655" s="54"/>
      <c r="AH655" s="54"/>
      <c r="AI655" s="54"/>
      <c r="AJ655" s="54"/>
      <c r="AK655" s="54"/>
      <c r="AL655" s="27"/>
      <c r="AM655" s="27"/>
      <c r="AN655" s="27"/>
      <c r="AO655" s="27"/>
      <c r="AP655" s="27"/>
      <c r="AQ655" s="53"/>
      <c r="AR655" s="53"/>
      <c r="AS655" s="52"/>
      <c r="AT655" s="52"/>
      <c r="AU655" s="52"/>
      <c r="AV655" s="52"/>
      <c r="AW655" s="52"/>
      <c r="AX655" s="27"/>
      <c r="AY655" s="27"/>
      <c r="AZ655" s="27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27"/>
      <c r="BN655" s="27"/>
      <c r="BO655" s="45"/>
      <c r="BP655" s="45"/>
      <c r="BQ655" s="45"/>
      <c r="BR655" s="45"/>
      <c r="BS655" s="27"/>
      <c r="BT655" s="27"/>
      <c r="BU655" s="27"/>
      <c r="BV655" s="30"/>
      <c r="BW655" s="30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</row>
    <row r="656" spans="1:93" ht="13">
      <c r="A656" s="18"/>
      <c r="B656" s="45"/>
      <c r="C656" s="52"/>
      <c r="D656" s="52"/>
      <c r="E656" s="53"/>
      <c r="F656" s="53"/>
      <c r="G656" s="52"/>
      <c r="H656" s="52"/>
      <c r="I656" s="53"/>
      <c r="J656" s="52"/>
      <c r="K656" s="52"/>
      <c r="L656" s="52"/>
      <c r="M656" s="53"/>
      <c r="N656" s="76"/>
      <c r="O656" s="52"/>
      <c r="P656" s="45"/>
      <c r="Q656" s="45"/>
      <c r="R656" s="45"/>
      <c r="S656" s="45"/>
      <c r="T656" s="45"/>
      <c r="U656" s="45"/>
      <c r="V656" s="54"/>
      <c r="W656" s="54"/>
      <c r="X656" s="53"/>
      <c r="Y656" s="53"/>
      <c r="Z656" s="53"/>
      <c r="AA656" s="53"/>
      <c r="AB656" s="53"/>
      <c r="AC656" s="53"/>
      <c r="AD656" s="54"/>
      <c r="AE656" s="54"/>
      <c r="AF656" s="54"/>
      <c r="AG656" s="54"/>
      <c r="AH656" s="54"/>
      <c r="AI656" s="54"/>
      <c r="AJ656" s="54"/>
      <c r="AK656" s="54"/>
      <c r="AL656" s="27"/>
      <c r="AM656" s="27"/>
      <c r="AN656" s="27"/>
      <c r="AO656" s="27"/>
      <c r="AP656" s="27"/>
      <c r="AQ656" s="53"/>
      <c r="AR656" s="53"/>
      <c r="AS656" s="52"/>
      <c r="AT656" s="52"/>
      <c r="AU656" s="52"/>
      <c r="AV656" s="52"/>
      <c r="AW656" s="52"/>
      <c r="AX656" s="27"/>
      <c r="AY656" s="27"/>
      <c r="AZ656" s="27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27"/>
      <c r="BN656" s="27"/>
      <c r="BO656" s="45"/>
      <c r="BP656" s="45"/>
      <c r="BQ656" s="45"/>
      <c r="BR656" s="45"/>
      <c r="BS656" s="27"/>
      <c r="BT656" s="27"/>
      <c r="BU656" s="27"/>
      <c r="BV656" s="30"/>
      <c r="BW656" s="30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</row>
    <row r="657" spans="1:93" ht="13">
      <c r="A657" s="18"/>
      <c r="B657" s="45"/>
      <c r="C657" s="52"/>
      <c r="D657" s="52"/>
      <c r="E657" s="53"/>
      <c r="F657" s="53"/>
      <c r="G657" s="52"/>
      <c r="H657" s="52"/>
      <c r="I657" s="53"/>
      <c r="J657" s="52"/>
      <c r="K657" s="52"/>
      <c r="L657" s="52"/>
      <c r="M657" s="53"/>
      <c r="N657" s="76"/>
      <c r="O657" s="52"/>
      <c r="P657" s="45"/>
      <c r="Q657" s="45"/>
      <c r="R657" s="45"/>
      <c r="S657" s="45"/>
      <c r="T657" s="45"/>
      <c r="U657" s="45"/>
      <c r="V657" s="54"/>
      <c r="W657" s="54"/>
      <c r="X657" s="53"/>
      <c r="Y657" s="53"/>
      <c r="Z657" s="53"/>
      <c r="AA657" s="53"/>
      <c r="AB657" s="53"/>
      <c r="AC657" s="53"/>
      <c r="AD657" s="54"/>
      <c r="AE657" s="54"/>
      <c r="AF657" s="54"/>
      <c r="AG657" s="54"/>
      <c r="AH657" s="54"/>
      <c r="AI657" s="54"/>
      <c r="AJ657" s="54"/>
      <c r="AK657" s="54"/>
      <c r="AL657" s="27"/>
      <c r="AM657" s="27"/>
      <c r="AN657" s="27"/>
      <c r="AO657" s="27"/>
      <c r="AP657" s="27"/>
      <c r="AQ657" s="53"/>
      <c r="AR657" s="53"/>
      <c r="AS657" s="52"/>
      <c r="AT657" s="52"/>
      <c r="AU657" s="52"/>
      <c r="AV657" s="52"/>
      <c r="AW657" s="52"/>
      <c r="AX657" s="27"/>
      <c r="AY657" s="27"/>
      <c r="AZ657" s="27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27"/>
      <c r="BN657" s="27"/>
      <c r="BO657" s="45"/>
      <c r="BP657" s="45"/>
      <c r="BQ657" s="45"/>
      <c r="BR657" s="45"/>
      <c r="BS657" s="27"/>
      <c r="BT657" s="27"/>
      <c r="BU657" s="27"/>
      <c r="BV657" s="30"/>
      <c r="BW657" s="30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</row>
    <row r="658" spans="1:93" ht="13">
      <c r="A658" s="18"/>
      <c r="B658" s="45"/>
      <c r="C658" s="52"/>
      <c r="D658" s="52"/>
      <c r="E658" s="53"/>
      <c r="F658" s="53"/>
      <c r="G658" s="52"/>
      <c r="H658" s="52"/>
      <c r="I658" s="53"/>
      <c r="J658" s="52"/>
      <c r="K658" s="52"/>
      <c r="L658" s="52"/>
      <c r="M658" s="53"/>
      <c r="N658" s="76"/>
      <c r="O658" s="52"/>
      <c r="P658" s="45"/>
      <c r="Q658" s="45"/>
      <c r="R658" s="45"/>
      <c r="S658" s="45"/>
      <c r="T658" s="45"/>
      <c r="U658" s="45"/>
      <c r="V658" s="54"/>
      <c r="W658" s="54"/>
      <c r="X658" s="53"/>
      <c r="Y658" s="53"/>
      <c r="Z658" s="53"/>
      <c r="AA658" s="53"/>
      <c r="AB658" s="53"/>
      <c r="AC658" s="53"/>
      <c r="AD658" s="54"/>
      <c r="AE658" s="54"/>
      <c r="AF658" s="54"/>
      <c r="AG658" s="54"/>
      <c r="AH658" s="54"/>
      <c r="AI658" s="54"/>
      <c r="AJ658" s="54"/>
      <c r="AK658" s="54"/>
      <c r="AL658" s="27"/>
      <c r="AM658" s="27"/>
      <c r="AN658" s="27"/>
      <c r="AO658" s="27"/>
      <c r="AP658" s="27"/>
      <c r="AQ658" s="53"/>
      <c r="AR658" s="53"/>
      <c r="AS658" s="52"/>
      <c r="AT658" s="52"/>
      <c r="AU658" s="52"/>
      <c r="AV658" s="52"/>
      <c r="AW658" s="52"/>
      <c r="AX658" s="27"/>
      <c r="AY658" s="27"/>
      <c r="AZ658" s="27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27"/>
      <c r="BN658" s="27"/>
      <c r="BO658" s="45"/>
      <c r="BP658" s="45"/>
      <c r="BQ658" s="45"/>
      <c r="BR658" s="45"/>
      <c r="BS658" s="27"/>
      <c r="BT658" s="27"/>
      <c r="BU658" s="27"/>
      <c r="BV658" s="30"/>
      <c r="BW658" s="30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</row>
    <row r="659" spans="1:93" ht="13">
      <c r="A659" s="18"/>
      <c r="B659" s="45"/>
      <c r="C659" s="52"/>
      <c r="D659" s="52"/>
      <c r="E659" s="53"/>
      <c r="F659" s="53"/>
      <c r="G659" s="52"/>
      <c r="H659" s="52"/>
      <c r="I659" s="53"/>
      <c r="J659" s="52"/>
      <c r="K659" s="52"/>
      <c r="L659" s="52"/>
      <c r="M659" s="53"/>
      <c r="N659" s="76"/>
      <c r="O659" s="52"/>
      <c r="P659" s="45"/>
      <c r="Q659" s="45"/>
      <c r="R659" s="45"/>
      <c r="S659" s="45"/>
      <c r="T659" s="45"/>
      <c r="U659" s="45"/>
      <c r="V659" s="54"/>
      <c r="W659" s="54"/>
      <c r="X659" s="53"/>
      <c r="Y659" s="53"/>
      <c r="Z659" s="53"/>
      <c r="AA659" s="53"/>
      <c r="AB659" s="53"/>
      <c r="AC659" s="53"/>
      <c r="AD659" s="54"/>
      <c r="AE659" s="54"/>
      <c r="AF659" s="54"/>
      <c r="AG659" s="54"/>
      <c r="AH659" s="54"/>
      <c r="AI659" s="54"/>
      <c r="AJ659" s="54"/>
      <c r="AK659" s="54"/>
      <c r="AL659" s="27"/>
      <c r="AM659" s="27"/>
      <c r="AN659" s="27"/>
      <c r="AO659" s="27"/>
      <c r="AP659" s="27"/>
      <c r="AQ659" s="53"/>
      <c r="AR659" s="53"/>
      <c r="AS659" s="52"/>
      <c r="AT659" s="52"/>
      <c r="AU659" s="52"/>
      <c r="AV659" s="52"/>
      <c r="AW659" s="52"/>
      <c r="AX659" s="27"/>
      <c r="AY659" s="27"/>
      <c r="AZ659" s="27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27"/>
      <c r="BN659" s="27"/>
      <c r="BO659" s="45"/>
      <c r="BP659" s="45"/>
      <c r="BQ659" s="45"/>
      <c r="BR659" s="45"/>
      <c r="BS659" s="27"/>
      <c r="BT659" s="27"/>
      <c r="BU659" s="27"/>
      <c r="BV659" s="30"/>
      <c r="BW659" s="30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</row>
    <row r="660" spans="1:93" ht="13">
      <c r="A660" s="18"/>
      <c r="B660" s="45"/>
      <c r="C660" s="52"/>
      <c r="D660" s="52"/>
      <c r="E660" s="53"/>
      <c r="F660" s="53"/>
      <c r="G660" s="52"/>
      <c r="H660" s="52"/>
      <c r="I660" s="53"/>
      <c r="J660" s="52"/>
      <c r="K660" s="52"/>
      <c r="L660" s="52"/>
      <c r="M660" s="53"/>
      <c r="N660" s="76"/>
      <c r="O660" s="52"/>
      <c r="P660" s="45"/>
      <c r="Q660" s="45"/>
      <c r="R660" s="45"/>
      <c r="S660" s="45"/>
      <c r="T660" s="45"/>
      <c r="U660" s="45"/>
      <c r="V660" s="54"/>
      <c r="W660" s="54"/>
      <c r="X660" s="53"/>
      <c r="Y660" s="53"/>
      <c r="Z660" s="53"/>
      <c r="AA660" s="53"/>
      <c r="AB660" s="53"/>
      <c r="AC660" s="53"/>
      <c r="AD660" s="54"/>
      <c r="AE660" s="54"/>
      <c r="AF660" s="54"/>
      <c r="AG660" s="54"/>
      <c r="AH660" s="54"/>
      <c r="AI660" s="54"/>
      <c r="AJ660" s="54"/>
      <c r="AK660" s="54"/>
      <c r="AL660" s="27"/>
      <c r="AM660" s="27"/>
      <c r="AN660" s="27"/>
      <c r="AO660" s="27"/>
      <c r="AP660" s="27"/>
      <c r="AQ660" s="53"/>
      <c r="AR660" s="53"/>
      <c r="AS660" s="52"/>
      <c r="AT660" s="52"/>
      <c r="AU660" s="52"/>
      <c r="AV660" s="52"/>
      <c r="AW660" s="52"/>
      <c r="AX660" s="27"/>
      <c r="AY660" s="27"/>
      <c r="AZ660" s="27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27"/>
      <c r="BN660" s="27"/>
      <c r="BO660" s="45"/>
      <c r="BP660" s="45"/>
      <c r="BQ660" s="45"/>
      <c r="BR660" s="45"/>
      <c r="BS660" s="27"/>
      <c r="BT660" s="27"/>
      <c r="BU660" s="27"/>
      <c r="BV660" s="30"/>
      <c r="BW660" s="30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</row>
    <row r="661" spans="1:93" ht="13">
      <c r="A661" s="18"/>
      <c r="B661" s="45"/>
      <c r="C661" s="52"/>
      <c r="D661" s="52"/>
      <c r="E661" s="53"/>
      <c r="F661" s="53"/>
      <c r="G661" s="52"/>
      <c r="H661" s="52"/>
      <c r="I661" s="53"/>
      <c r="J661" s="52"/>
      <c r="K661" s="52"/>
      <c r="L661" s="52"/>
      <c r="M661" s="53"/>
      <c r="N661" s="76"/>
      <c r="O661" s="52"/>
      <c r="P661" s="45"/>
      <c r="Q661" s="45"/>
      <c r="R661" s="45"/>
      <c r="S661" s="45"/>
      <c r="T661" s="45"/>
      <c r="U661" s="45"/>
      <c r="V661" s="54"/>
      <c r="W661" s="54"/>
      <c r="X661" s="53"/>
      <c r="Y661" s="53"/>
      <c r="Z661" s="53"/>
      <c r="AA661" s="53"/>
      <c r="AB661" s="53"/>
      <c r="AC661" s="53"/>
      <c r="AD661" s="54"/>
      <c r="AE661" s="54"/>
      <c r="AF661" s="54"/>
      <c r="AG661" s="54"/>
      <c r="AH661" s="54"/>
      <c r="AI661" s="54"/>
      <c r="AJ661" s="54"/>
      <c r="AK661" s="54"/>
      <c r="AL661" s="27"/>
      <c r="AM661" s="27"/>
      <c r="AN661" s="27"/>
      <c r="AO661" s="27"/>
      <c r="AP661" s="27"/>
      <c r="AQ661" s="53"/>
      <c r="AR661" s="53"/>
      <c r="AS661" s="52"/>
      <c r="AT661" s="52"/>
      <c r="AU661" s="52"/>
      <c r="AV661" s="52"/>
      <c r="AW661" s="52"/>
      <c r="AX661" s="27"/>
      <c r="AY661" s="27"/>
      <c r="AZ661" s="27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27"/>
      <c r="BN661" s="27"/>
      <c r="BO661" s="45"/>
      <c r="BP661" s="45"/>
      <c r="BQ661" s="45"/>
      <c r="BR661" s="45"/>
      <c r="BS661" s="27"/>
      <c r="BT661" s="27"/>
      <c r="BU661" s="27"/>
      <c r="BV661" s="30"/>
      <c r="BW661" s="30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</row>
    <row r="662" spans="1:93" ht="13">
      <c r="A662" s="18"/>
      <c r="B662" s="45"/>
      <c r="C662" s="52"/>
      <c r="D662" s="52"/>
      <c r="E662" s="53"/>
      <c r="F662" s="53"/>
      <c r="G662" s="52"/>
      <c r="H662" s="52"/>
      <c r="I662" s="53"/>
      <c r="J662" s="52"/>
      <c r="K662" s="52"/>
      <c r="L662" s="52"/>
      <c r="M662" s="53"/>
      <c r="N662" s="76"/>
      <c r="O662" s="52"/>
      <c r="P662" s="45"/>
      <c r="Q662" s="45"/>
      <c r="R662" s="45"/>
      <c r="S662" s="45"/>
      <c r="T662" s="45"/>
      <c r="U662" s="45"/>
      <c r="V662" s="54"/>
      <c r="W662" s="54"/>
      <c r="X662" s="53"/>
      <c r="Y662" s="53"/>
      <c r="Z662" s="53"/>
      <c r="AA662" s="53"/>
      <c r="AB662" s="53"/>
      <c r="AC662" s="53"/>
      <c r="AD662" s="54"/>
      <c r="AE662" s="54"/>
      <c r="AF662" s="54"/>
      <c r="AG662" s="54"/>
      <c r="AH662" s="54"/>
      <c r="AI662" s="54"/>
      <c r="AJ662" s="54"/>
      <c r="AK662" s="54"/>
      <c r="AL662" s="27"/>
      <c r="AM662" s="27"/>
      <c r="AN662" s="27"/>
      <c r="AO662" s="27"/>
      <c r="AP662" s="27"/>
      <c r="AQ662" s="53"/>
      <c r="AR662" s="53"/>
      <c r="AS662" s="52"/>
      <c r="AT662" s="52"/>
      <c r="AU662" s="52"/>
      <c r="AV662" s="52"/>
      <c r="AW662" s="52"/>
      <c r="AX662" s="27"/>
      <c r="AY662" s="27"/>
      <c r="AZ662" s="27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27"/>
      <c r="BN662" s="27"/>
      <c r="BO662" s="45"/>
      <c r="BP662" s="45"/>
      <c r="BQ662" s="45"/>
      <c r="BR662" s="45"/>
      <c r="BS662" s="27"/>
      <c r="BT662" s="27"/>
      <c r="BU662" s="27"/>
      <c r="BV662" s="30"/>
      <c r="BW662" s="30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</row>
    <row r="663" spans="1:93" ht="13">
      <c r="A663" s="18"/>
      <c r="B663" s="45"/>
      <c r="C663" s="52"/>
      <c r="D663" s="52"/>
      <c r="E663" s="53"/>
      <c r="F663" s="53"/>
      <c r="G663" s="52"/>
      <c r="H663" s="52"/>
      <c r="I663" s="53"/>
      <c r="J663" s="52"/>
      <c r="K663" s="52"/>
      <c r="L663" s="52"/>
      <c r="M663" s="53"/>
      <c r="N663" s="76"/>
      <c r="O663" s="52"/>
      <c r="P663" s="45"/>
      <c r="Q663" s="45"/>
      <c r="R663" s="45"/>
      <c r="S663" s="45"/>
      <c r="T663" s="45"/>
      <c r="U663" s="45"/>
      <c r="V663" s="54"/>
      <c r="W663" s="54"/>
      <c r="X663" s="53"/>
      <c r="Y663" s="53"/>
      <c r="Z663" s="53"/>
      <c r="AA663" s="53"/>
      <c r="AB663" s="53"/>
      <c r="AC663" s="53"/>
      <c r="AD663" s="54"/>
      <c r="AE663" s="54"/>
      <c r="AF663" s="54"/>
      <c r="AG663" s="54"/>
      <c r="AH663" s="54"/>
      <c r="AI663" s="54"/>
      <c r="AJ663" s="54"/>
      <c r="AK663" s="54"/>
      <c r="AL663" s="27"/>
      <c r="AM663" s="27"/>
      <c r="AN663" s="27"/>
      <c r="AO663" s="27"/>
      <c r="AP663" s="27"/>
      <c r="AQ663" s="53"/>
      <c r="AR663" s="53"/>
      <c r="AS663" s="52"/>
      <c r="AT663" s="52"/>
      <c r="AU663" s="52"/>
      <c r="AV663" s="52"/>
      <c r="AW663" s="52"/>
      <c r="AX663" s="27"/>
      <c r="AY663" s="27"/>
      <c r="AZ663" s="27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27"/>
      <c r="BN663" s="27"/>
      <c r="BO663" s="45"/>
      <c r="BP663" s="45"/>
      <c r="BQ663" s="45"/>
      <c r="BR663" s="45"/>
      <c r="BS663" s="27"/>
      <c r="BT663" s="27"/>
      <c r="BU663" s="27"/>
      <c r="BV663" s="30"/>
      <c r="BW663" s="30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</row>
    <row r="664" spans="1:93" ht="13">
      <c r="A664" s="18"/>
      <c r="B664" s="45"/>
      <c r="C664" s="52"/>
      <c r="D664" s="52"/>
      <c r="E664" s="53"/>
      <c r="F664" s="53"/>
      <c r="G664" s="52"/>
      <c r="H664" s="52"/>
      <c r="I664" s="53"/>
      <c r="J664" s="52"/>
      <c r="K664" s="52"/>
      <c r="L664" s="52"/>
      <c r="M664" s="53"/>
      <c r="N664" s="76"/>
      <c r="O664" s="52"/>
      <c r="P664" s="45"/>
      <c r="Q664" s="45"/>
      <c r="R664" s="45"/>
      <c r="S664" s="45"/>
      <c r="T664" s="45"/>
      <c r="U664" s="45"/>
      <c r="V664" s="54"/>
      <c r="W664" s="54"/>
      <c r="X664" s="53"/>
      <c r="Y664" s="53"/>
      <c r="Z664" s="53"/>
      <c r="AA664" s="53"/>
      <c r="AB664" s="53"/>
      <c r="AC664" s="53"/>
      <c r="AD664" s="54"/>
      <c r="AE664" s="54"/>
      <c r="AF664" s="54"/>
      <c r="AG664" s="54"/>
      <c r="AH664" s="54"/>
      <c r="AI664" s="54"/>
      <c r="AJ664" s="54"/>
      <c r="AK664" s="54"/>
      <c r="AL664" s="27"/>
      <c r="AM664" s="27"/>
      <c r="AN664" s="27"/>
      <c r="AO664" s="27"/>
      <c r="AP664" s="27"/>
      <c r="AQ664" s="53"/>
      <c r="AR664" s="53"/>
      <c r="AS664" s="52"/>
      <c r="AT664" s="52"/>
      <c r="AU664" s="52"/>
      <c r="AV664" s="52"/>
      <c r="AW664" s="52"/>
      <c r="AX664" s="27"/>
      <c r="AY664" s="27"/>
      <c r="AZ664" s="27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27"/>
      <c r="BN664" s="27"/>
      <c r="BO664" s="45"/>
      <c r="BP664" s="45"/>
      <c r="BQ664" s="45"/>
      <c r="BR664" s="45"/>
      <c r="BS664" s="27"/>
      <c r="BT664" s="27"/>
      <c r="BU664" s="27"/>
      <c r="BV664" s="30"/>
      <c r="BW664" s="30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</row>
    <row r="665" spans="1:93" ht="13">
      <c r="A665" s="18"/>
      <c r="B665" s="45"/>
      <c r="C665" s="52"/>
      <c r="D665" s="52"/>
      <c r="E665" s="53"/>
      <c r="F665" s="53"/>
      <c r="G665" s="52"/>
      <c r="H665" s="52"/>
      <c r="I665" s="53"/>
      <c r="J665" s="52"/>
      <c r="K665" s="52"/>
      <c r="L665" s="52"/>
      <c r="M665" s="53"/>
      <c r="N665" s="76"/>
      <c r="O665" s="52"/>
      <c r="P665" s="45"/>
      <c r="Q665" s="45"/>
      <c r="R665" s="45"/>
      <c r="S665" s="45"/>
      <c r="T665" s="45"/>
      <c r="U665" s="45"/>
      <c r="V665" s="54"/>
      <c r="W665" s="54"/>
      <c r="X665" s="53"/>
      <c r="Y665" s="53"/>
      <c r="Z665" s="53"/>
      <c r="AA665" s="53"/>
      <c r="AB665" s="53"/>
      <c r="AC665" s="53"/>
      <c r="AD665" s="54"/>
      <c r="AE665" s="54"/>
      <c r="AF665" s="54"/>
      <c r="AG665" s="54"/>
      <c r="AH665" s="54"/>
      <c r="AI665" s="54"/>
      <c r="AJ665" s="54"/>
      <c r="AK665" s="54"/>
      <c r="AL665" s="27"/>
      <c r="AM665" s="27"/>
      <c r="AN665" s="27"/>
      <c r="AO665" s="27"/>
      <c r="AP665" s="27"/>
      <c r="AQ665" s="53"/>
      <c r="AR665" s="53"/>
      <c r="AS665" s="52"/>
      <c r="AT665" s="52"/>
      <c r="AU665" s="52"/>
      <c r="AV665" s="52"/>
      <c r="AW665" s="52"/>
      <c r="AX665" s="27"/>
      <c r="AY665" s="27"/>
      <c r="AZ665" s="27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27"/>
      <c r="BN665" s="27"/>
      <c r="BO665" s="45"/>
      <c r="BP665" s="45"/>
      <c r="BQ665" s="45"/>
      <c r="BR665" s="45"/>
      <c r="BS665" s="27"/>
      <c r="BT665" s="27"/>
      <c r="BU665" s="27"/>
      <c r="BV665" s="30"/>
      <c r="BW665" s="30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</row>
    <row r="666" spans="1:93" ht="13">
      <c r="A666" s="18"/>
      <c r="B666" s="45"/>
      <c r="C666" s="52"/>
      <c r="D666" s="52"/>
      <c r="E666" s="53"/>
      <c r="F666" s="53"/>
      <c r="G666" s="52"/>
      <c r="H666" s="52"/>
      <c r="I666" s="53"/>
      <c r="J666" s="52"/>
      <c r="K666" s="52"/>
      <c r="L666" s="52"/>
      <c r="M666" s="53"/>
      <c r="N666" s="76"/>
      <c r="O666" s="52"/>
      <c r="P666" s="45"/>
      <c r="Q666" s="45"/>
      <c r="R666" s="45"/>
      <c r="S666" s="45"/>
      <c r="T666" s="45"/>
      <c r="U666" s="45"/>
      <c r="V666" s="54"/>
      <c r="W666" s="54"/>
      <c r="X666" s="53"/>
      <c r="Y666" s="53"/>
      <c r="Z666" s="53"/>
      <c r="AA666" s="53"/>
      <c r="AB666" s="53"/>
      <c r="AC666" s="53"/>
      <c r="AD666" s="54"/>
      <c r="AE666" s="54"/>
      <c r="AF666" s="54"/>
      <c r="AG666" s="54"/>
      <c r="AH666" s="54"/>
      <c r="AI666" s="54"/>
      <c r="AJ666" s="54"/>
      <c r="AK666" s="54"/>
      <c r="AL666" s="27"/>
      <c r="AM666" s="27"/>
      <c r="AN666" s="27"/>
      <c r="AO666" s="27"/>
      <c r="AP666" s="27"/>
      <c r="AQ666" s="53"/>
      <c r="AR666" s="53"/>
      <c r="AS666" s="52"/>
      <c r="AT666" s="52"/>
      <c r="AU666" s="52"/>
      <c r="AV666" s="52"/>
      <c r="AW666" s="52"/>
      <c r="AX666" s="27"/>
      <c r="AY666" s="27"/>
      <c r="AZ666" s="27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27"/>
      <c r="BN666" s="27"/>
      <c r="BO666" s="45"/>
      <c r="BP666" s="45"/>
      <c r="BQ666" s="45"/>
      <c r="BR666" s="45"/>
      <c r="BS666" s="27"/>
      <c r="BT666" s="27"/>
      <c r="BU666" s="27"/>
      <c r="BV666" s="30"/>
      <c r="BW666" s="30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</row>
    <row r="667" spans="1:93" ht="13">
      <c r="A667" s="18"/>
      <c r="B667" s="45"/>
      <c r="C667" s="52"/>
      <c r="D667" s="52"/>
      <c r="E667" s="53"/>
      <c r="F667" s="53"/>
      <c r="G667" s="52"/>
      <c r="H667" s="52"/>
      <c r="I667" s="53"/>
      <c r="J667" s="52"/>
      <c r="K667" s="52"/>
      <c r="L667" s="52"/>
      <c r="M667" s="53"/>
      <c r="N667" s="76"/>
      <c r="O667" s="52"/>
      <c r="P667" s="45"/>
      <c r="Q667" s="45"/>
      <c r="R667" s="45"/>
      <c r="S667" s="45"/>
      <c r="T667" s="45"/>
      <c r="U667" s="45"/>
      <c r="V667" s="54"/>
      <c r="W667" s="54"/>
      <c r="X667" s="53"/>
      <c r="Y667" s="53"/>
      <c r="Z667" s="53"/>
      <c r="AA667" s="53"/>
      <c r="AB667" s="53"/>
      <c r="AC667" s="53"/>
      <c r="AD667" s="54"/>
      <c r="AE667" s="54"/>
      <c r="AF667" s="54"/>
      <c r="AG667" s="54"/>
      <c r="AH667" s="54"/>
      <c r="AI667" s="54"/>
      <c r="AJ667" s="54"/>
      <c r="AK667" s="54"/>
      <c r="AL667" s="27"/>
      <c r="AM667" s="27"/>
      <c r="AN667" s="27"/>
      <c r="AO667" s="27"/>
      <c r="AP667" s="27"/>
      <c r="AQ667" s="53"/>
      <c r="AR667" s="53"/>
      <c r="AS667" s="52"/>
      <c r="AT667" s="52"/>
      <c r="AU667" s="52"/>
      <c r="AV667" s="52"/>
      <c r="AW667" s="52"/>
      <c r="AX667" s="27"/>
      <c r="AY667" s="27"/>
      <c r="AZ667" s="27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27"/>
      <c r="BN667" s="27"/>
      <c r="BO667" s="45"/>
      <c r="BP667" s="45"/>
      <c r="BQ667" s="45"/>
      <c r="BR667" s="45"/>
      <c r="BS667" s="27"/>
      <c r="BT667" s="27"/>
      <c r="BU667" s="27"/>
      <c r="BV667" s="30"/>
      <c r="BW667" s="30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</row>
    <row r="668" spans="1:93" ht="13">
      <c r="A668" s="18"/>
      <c r="B668" s="45"/>
      <c r="C668" s="52"/>
      <c r="D668" s="52"/>
      <c r="E668" s="53"/>
      <c r="F668" s="53"/>
      <c r="G668" s="52"/>
      <c r="H668" s="52"/>
      <c r="I668" s="53"/>
      <c r="J668" s="52"/>
      <c r="K668" s="52"/>
      <c r="L668" s="52"/>
      <c r="M668" s="53"/>
      <c r="N668" s="76"/>
      <c r="O668" s="52"/>
      <c r="P668" s="45"/>
      <c r="Q668" s="45"/>
      <c r="R668" s="45"/>
      <c r="S668" s="45"/>
      <c r="T668" s="45"/>
      <c r="U668" s="45"/>
      <c r="V668" s="54"/>
      <c r="W668" s="54"/>
      <c r="X668" s="53"/>
      <c r="Y668" s="53"/>
      <c r="Z668" s="53"/>
      <c r="AA668" s="53"/>
      <c r="AB668" s="53"/>
      <c r="AC668" s="53"/>
      <c r="AD668" s="54"/>
      <c r="AE668" s="54"/>
      <c r="AF668" s="54"/>
      <c r="AG668" s="54"/>
      <c r="AH668" s="54"/>
      <c r="AI668" s="54"/>
      <c r="AJ668" s="54"/>
      <c r="AK668" s="54"/>
      <c r="AL668" s="27"/>
      <c r="AM668" s="27"/>
      <c r="AN668" s="27"/>
      <c r="AO668" s="27"/>
      <c r="AP668" s="27"/>
      <c r="AQ668" s="53"/>
      <c r="AR668" s="53"/>
      <c r="AS668" s="52"/>
      <c r="AT668" s="52"/>
      <c r="AU668" s="52"/>
      <c r="AV668" s="52"/>
      <c r="AW668" s="52"/>
      <c r="AX668" s="27"/>
      <c r="AY668" s="27"/>
      <c r="AZ668" s="27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27"/>
      <c r="BN668" s="27"/>
      <c r="BO668" s="45"/>
      <c r="BP668" s="45"/>
      <c r="BQ668" s="45"/>
      <c r="BR668" s="45"/>
      <c r="BS668" s="27"/>
      <c r="BT668" s="27"/>
      <c r="BU668" s="27"/>
      <c r="BV668" s="30"/>
      <c r="BW668" s="30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</row>
    <row r="669" spans="1:93" ht="13">
      <c r="A669" s="18"/>
      <c r="B669" s="45"/>
      <c r="C669" s="52"/>
      <c r="D669" s="52"/>
      <c r="E669" s="53"/>
      <c r="F669" s="53"/>
      <c r="G669" s="52"/>
      <c r="H669" s="52"/>
      <c r="I669" s="53"/>
      <c r="J669" s="52"/>
      <c r="K669" s="52"/>
      <c r="L669" s="52"/>
      <c r="M669" s="53"/>
      <c r="N669" s="76"/>
      <c r="O669" s="52"/>
      <c r="P669" s="45"/>
      <c r="Q669" s="45"/>
      <c r="R669" s="45"/>
      <c r="S669" s="45"/>
      <c r="T669" s="45"/>
      <c r="U669" s="45"/>
      <c r="V669" s="54"/>
      <c r="W669" s="54"/>
      <c r="X669" s="53"/>
      <c r="Y669" s="53"/>
      <c r="Z669" s="53"/>
      <c r="AA669" s="53"/>
      <c r="AB669" s="53"/>
      <c r="AC669" s="53"/>
      <c r="AD669" s="54"/>
      <c r="AE669" s="54"/>
      <c r="AF669" s="54"/>
      <c r="AG669" s="54"/>
      <c r="AH669" s="54"/>
      <c r="AI669" s="54"/>
      <c r="AJ669" s="54"/>
      <c r="AK669" s="54"/>
      <c r="AL669" s="27"/>
      <c r="AM669" s="27"/>
      <c r="AN669" s="27"/>
      <c r="AO669" s="27"/>
      <c r="AP669" s="27"/>
      <c r="AQ669" s="53"/>
      <c r="AR669" s="53"/>
      <c r="AS669" s="52"/>
      <c r="AT669" s="52"/>
      <c r="AU669" s="52"/>
      <c r="AV669" s="52"/>
      <c r="AW669" s="52"/>
      <c r="AX669" s="27"/>
      <c r="AY669" s="27"/>
      <c r="AZ669" s="27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27"/>
      <c r="BN669" s="27"/>
      <c r="BO669" s="45"/>
      <c r="BP669" s="45"/>
      <c r="BQ669" s="45"/>
      <c r="BR669" s="45"/>
      <c r="BS669" s="27"/>
      <c r="BT669" s="27"/>
      <c r="BU669" s="27"/>
      <c r="BV669" s="30"/>
      <c r="BW669" s="30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</row>
    <row r="670" spans="1:93" ht="13">
      <c r="A670" s="18"/>
      <c r="B670" s="45"/>
      <c r="C670" s="52"/>
      <c r="D670" s="52"/>
      <c r="E670" s="53"/>
      <c r="F670" s="53"/>
      <c r="G670" s="52"/>
      <c r="H670" s="52"/>
      <c r="I670" s="53"/>
      <c r="J670" s="52"/>
      <c r="K670" s="52"/>
      <c r="L670" s="52"/>
      <c r="M670" s="53"/>
      <c r="N670" s="76"/>
      <c r="O670" s="52"/>
      <c r="P670" s="45"/>
      <c r="Q670" s="45"/>
      <c r="R670" s="45"/>
      <c r="S670" s="45"/>
      <c r="T670" s="45"/>
      <c r="U670" s="45"/>
      <c r="V670" s="54"/>
      <c r="W670" s="54"/>
      <c r="X670" s="53"/>
      <c r="Y670" s="53"/>
      <c r="Z670" s="53"/>
      <c r="AA670" s="53"/>
      <c r="AB670" s="53"/>
      <c r="AC670" s="53"/>
      <c r="AD670" s="54"/>
      <c r="AE670" s="54"/>
      <c r="AF670" s="54"/>
      <c r="AG670" s="54"/>
      <c r="AH670" s="54"/>
      <c r="AI670" s="54"/>
      <c r="AJ670" s="54"/>
      <c r="AK670" s="54"/>
      <c r="AL670" s="27"/>
      <c r="AM670" s="27"/>
      <c r="AN670" s="27"/>
      <c r="AO670" s="27"/>
      <c r="AP670" s="27"/>
      <c r="AQ670" s="53"/>
      <c r="AR670" s="53"/>
      <c r="AS670" s="52"/>
      <c r="AT670" s="52"/>
      <c r="AU670" s="52"/>
      <c r="AV670" s="52"/>
      <c r="AW670" s="52"/>
      <c r="AX670" s="27"/>
      <c r="AY670" s="27"/>
      <c r="AZ670" s="27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27"/>
      <c r="BN670" s="27"/>
      <c r="BO670" s="45"/>
      <c r="BP670" s="45"/>
      <c r="BQ670" s="45"/>
      <c r="BR670" s="45"/>
      <c r="BS670" s="27"/>
      <c r="BT670" s="27"/>
      <c r="BU670" s="27"/>
      <c r="BV670" s="30"/>
      <c r="BW670" s="30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</row>
    <row r="671" spans="1:93" ht="13">
      <c r="A671" s="18"/>
      <c r="B671" s="45"/>
      <c r="C671" s="52"/>
      <c r="D671" s="52"/>
      <c r="E671" s="53"/>
      <c r="F671" s="53"/>
      <c r="G671" s="52"/>
      <c r="H671" s="52"/>
      <c r="I671" s="53"/>
      <c r="J671" s="52"/>
      <c r="K671" s="52"/>
      <c r="L671" s="52"/>
      <c r="M671" s="53"/>
      <c r="N671" s="76"/>
      <c r="O671" s="52"/>
      <c r="P671" s="45"/>
      <c r="Q671" s="45"/>
      <c r="R671" s="45"/>
      <c r="S671" s="45"/>
      <c r="T671" s="45"/>
      <c r="U671" s="45"/>
      <c r="V671" s="54"/>
      <c r="W671" s="54"/>
      <c r="X671" s="53"/>
      <c r="Y671" s="53"/>
      <c r="Z671" s="53"/>
      <c r="AA671" s="53"/>
      <c r="AB671" s="53"/>
      <c r="AC671" s="53"/>
      <c r="AD671" s="54"/>
      <c r="AE671" s="54"/>
      <c r="AF671" s="54"/>
      <c r="AG671" s="54"/>
      <c r="AH671" s="54"/>
      <c r="AI671" s="54"/>
      <c r="AJ671" s="54"/>
      <c r="AK671" s="54"/>
      <c r="AL671" s="27"/>
      <c r="AM671" s="27"/>
      <c r="AN671" s="27"/>
      <c r="AO671" s="27"/>
      <c r="AP671" s="27"/>
      <c r="AQ671" s="53"/>
      <c r="AR671" s="53"/>
      <c r="AS671" s="52"/>
      <c r="AT671" s="52"/>
      <c r="AU671" s="52"/>
      <c r="AV671" s="52"/>
      <c r="AW671" s="52"/>
      <c r="AX671" s="27"/>
      <c r="AY671" s="27"/>
      <c r="AZ671" s="27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27"/>
      <c r="BN671" s="27"/>
      <c r="BO671" s="45"/>
      <c r="BP671" s="45"/>
      <c r="BQ671" s="45"/>
      <c r="BR671" s="45"/>
      <c r="BS671" s="27"/>
      <c r="BT671" s="27"/>
      <c r="BU671" s="27"/>
      <c r="BV671" s="30"/>
      <c r="BW671" s="30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</row>
    <row r="672" spans="1:93" ht="13">
      <c r="A672" s="18"/>
      <c r="B672" s="45"/>
      <c r="C672" s="52"/>
      <c r="D672" s="52"/>
      <c r="E672" s="53"/>
      <c r="F672" s="53"/>
      <c r="G672" s="52"/>
      <c r="H672" s="52"/>
      <c r="I672" s="53"/>
      <c r="J672" s="52"/>
      <c r="K672" s="52"/>
      <c r="L672" s="52"/>
      <c r="M672" s="53"/>
      <c r="N672" s="76"/>
      <c r="O672" s="52"/>
      <c r="P672" s="45"/>
      <c r="Q672" s="45"/>
      <c r="R672" s="45"/>
      <c r="S672" s="45"/>
      <c r="T672" s="45"/>
      <c r="U672" s="45"/>
      <c r="V672" s="54"/>
      <c r="W672" s="54"/>
      <c r="X672" s="53"/>
      <c r="Y672" s="53"/>
      <c r="Z672" s="53"/>
      <c r="AA672" s="53"/>
      <c r="AB672" s="53"/>
      <c r="AC672" s="53"/>
      <c r="AD672" s="54"/>
      <c r="AE672" s="54"/>
      <c r="AF672" s="54"/>
      <c r="AG672" s="54"/>
      <c r="AH672" s="54"/>
      <c r="AI672" s="54"/>
      <c r="AJ672" s="54"/>
      <c r="AK672" s="54"/>
      <c r="AL672" s="27"/>
      <c r="AM672" s="27"/>
      <c r="AN672" s="27"/>
      <c r="AO672" s="27"/>
      <c r="AP672" s="27"/>
      <c r="AQ672" s="53"/>
      <c r="AR672" s="53"/>
      <c r="AS672" s="52"/>
      <c r="AT672" s="52"/>
      <c r="AU672" s="52"/>
      <c r="AV672" s="52"/>
      <c r="AW672" s="52"/>
      <c r="AX672" s="27"/>
      <c r="AY672" s="27"/>
      <c r="AZ672" s="27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27"/>
      <c r="BN672" s="27"/>
      <c r="BO672" s="45"/>
      <c r="BP672" s="45"/>
      <c r="BQ672" s="45"/>
      <c r="BR672" s="45"/>
      <c r="BS672" s="27"/>
      <c r="BT672" s="27"/>
      <c r="BU672" s="27"/>
      <c r="BV672" s="30"/>
      <c r="BW672" s="30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</row>
    <row r="673" spans="1:93" ht="13">
      <c r="A673" s="18"/>
      <c r="B673" s="45"/>
      <c r="C673" s="52"/>
      <c r="D673" s="52"/>
      <c r="E673" s="53"/>
      <c r="F673" s="53"/>
      <c r="G673" s="52"/>
      <c r="H673" s="52"/>
      <c r="I673" s="53"/>
      <c r="J673" s="52"/>
      <c r="K673" s="52"/>
      <c r="L673" s="52"/>
      <c r="M673" s="53"/>
      <c r="N673" s="76"/>
      <c r="O673" s="52"/>
      <c r="P673" s="45"/>
      <c r="Q673" s="45"/>
      <c r="R673" s="45"/>
      <c r="S673" s="45"/>
      <c r="T673" s="45"/>
      <c r="U673" s="45"/>
      <c r="V673" s="54"/>
      <c r="W673" s="54"/>
      <c r="X673" s="53"/>
      <c r="Y673" s="53"/>
      <c r="Z673" s="53"/>
      <c r="AA673" s="53"/>
      <c r="AB673" s="53"/>
      <c r="AC673" s="53"/>
      <c r="AD673" s="54"/>
      <c r="AE673" s="54"/>
      <c r="AF673" s="54"/>
      <c r="AG673" s="54"/>
      <c r="AH673" s="54"/>
      <c r="AI673" s="54"/>
      <c r="AJ673" s="54"/>
      <c r="AK673" s="54"/>
      <c r="AL673" s="27"/>
      <c r="AM673" s="27"/>
      <c r="AN673" s="27"/>
      <c r="AO673" s="27"/>
      <c r="AP673" s="27"/>
      <c r="AQ673" s="53"/>
      <c r="AR673" s="53"/>
      <c r="AS673" s="52"/>
      <c r="AT673" s="52"/>
      <c r="AU673" s="52"/>
      <c r="AV673" s="52"/>
      <c r="AW673" s="52"/>
      <c r="AX673" s="27"/>
      <c r="AY673" s="27"/>
      <c r="AZ673" s="27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27"/>
      <c r="BN673" s="27"/>
      <c r="BO673" s="45"/>
      <c r="BP673" s="45"/>
      <c r="BQ673" s="45"/>
      <c r="BR673" s="45"/>
      <c r="BS673" s="27"/>
      <c r="BT673" s="27"/>
      <c r="BU673" s="27"/>
      <c r="BV673" s="30"/>
      <c r="BW673" s="30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</row>
    <row r="674" spans="1:93" ht="13">
      <c r="A674" s="18"/>
      <c r="B674" s="45"/>
      <c r="C674" s="52"/>
      <c r="D674" s="52"/>
      <c r="E674" s="53"/>
      <c r="F674" s="53"/>
      <c r="G674" s="52"/>
      <c r="H674" s="52"/>
      <c r="I674" s="53"/>
      <c r="J674" s="52"/>
      <c r="K674" s="52"/>
      <c r="L674" s="52"/>
      <c r="M674" s="53"/>
      <c r="N674" s="76"/>
      <c r="O674" s="52"/>
      <c r="P674" s="45"/>
      <c r="Q674" s="45"/>
      <c r="R674" s="45"/>
      <c r="S674" s="45"/>
      <c r="T674" s="45"/>
      <c r="U674" s="45"/>
      <c r="V674" s="54"/>
      <c r="W674" s="54"/>
      <c r="X674" s="53"/>
      <c r="Y674" s="53"/>
      <c r="Z674" s="53"/>
      <c r="AA674" s="53"/>
      <c r="AB674" s="53"/>
      <c r="AC674" s="53"/>
      <c r="AD674" s="54"/>
      <c r="AE674" s="54"/>
      <c r="AF674" s="54"/>
      <c r="AG674" s="54"/>
      <c r="AH674" s="54"/>
      <c r="AI674" s="54"/>
      <c r="AJ674" s="54"/>
      <c r="AK674" s="54"/>
      <c r="AL674" s="27"/>
      <c r="AM674" s="27"/>
      <c r="AN674" s="27"/>
      <c r="AO674" s="27"/>
      <c r="AP674" s="27"/>
      <c r="AQ674" s="53"/>
      <c r="AR674" s="53"/>
      <c r="AS674" s="52"/>
      <c r="AT674" s="52"/>
      <c r="AU674" s="52"/>
      <c r="AV674" s="52"/>
      <c r="AW674" s="52"/>
      <c r="AX674" s="27"/>
      <c r="AY674" s="27"/>
      <c r="AZ674" s="27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27"/>
      <c r="BN674" s="27"/>
      <c r="BO674" s="45"/>
      <c r="BP674" s="45"/>
      <c r="BQ674" s="45"/>
      <c r="BR674" s="45"/>
      <c r="BS674" s="27"/>
      <c r="BT674" s="27"/>
      <c r="BU674" s="27"/>
      <c r="BV674" s="30"/>
      <c r="BW674" s="30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</row>
    <row r="675" spans="1:93" ht="13">
      <c r="A675" s="18"/>
      <c r="B675" s="45"/>
      <c r="C675" s="52"/>
      <c r="D675" s="52"/>
      <c r="E675" s="53"/>
      <c r="F675" s="53"/>
      <c r="G675" s="52"/>
      <c r="H675" s="52"/>
      <c r="I675" s="53"/>
      <c r="J675" s="52"/>
      <c r="K675" s="52"/>
      <c r="L675" s="52"/>
      <c r="M675" s="53"/>
      <c r="N675" s="76"/>
      <c r="O675" s="52"/>
      <c r="P675" s="45"/>
      <c r="Q675" s="45"/>
      <c r="R675" s="45"/>
      <c r="S675" s="45"/>
      <c r="T675" s="45"/>
      <c r="U675" s="45"/>
      <c r="V675" s="54"/>
      <c r="W675" s="54"/>
      <c r="X675" s="53"/>
      <c r="Y675" s="53"/>
      <c r="Z675" s="53"/>
      <c r="AA675" s="53"/>
      <c r="AB675" s="53"/>
      <c r="AC675" s="53"/>
      <c r="AD675" s="54"/>
      <c r="AE675" s="54"/>
      <c r="AF675" s="54"/>
      <c r="AG675" s="54"/>
      <c r="AH675" s="54"/>
      <c r="AI675" s="54"/>
      <c r="AJ675" s="54"/>
      <c r="AK675" s="54"/>
      <c r="AL675" s="27"/>
      <c r="AM675" s="27"/>
      <c r="AN675" s="27"/>
      <c r="AO675" s="27"/>
      <c r="AP675" s="27"/>
      <c r="AQ675" s="53"/>
      <c r="AR675" s="53"/>
      <c r="AS675" s="52"/>
      <c r="AT675" s="52"/>
      <c r="AU675" s="52"/>
      <c r="AV675" s="52"/>
      <c r="AW675" s="52"/>
      <c r="AX675" s="27"/>
      <c r="AY675" s="27"/>
      <c r="AZ675" s="27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27"/>
      <c r="BN675" s="27"/>
      <c r="BO675" s="45"/>
      <c r="BP675" s="45"/>
      <c r="BQ675" s="45"/>
      <c r="BR675" s="45"/>
      <c r="BS675" s="27"/>
      <c r="BT675" s="27"/>
      <c r="BU675" s="27"/>
      <c r="BV675" s="30"/>
      <c r="BW675" s="30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</row>
    <row r="676" spans="1:93" ht="13">
      <c r="A676" s="18"/>
      <c r="B676" s="45"/>
      <c r="C676" s="52"/>
      <c r="D676" s="52"/>
      <c r="E676" s="53"/>
      <c r="F676" s="53"/>
      <c r="G676" s="52"/>
      <c r="H676" s="52"/>
      <c r="I676" s="53"/>
      <c r="J676" s="52"/>
      <c r="K676" s="52"/>
      <c r="L676" s="52"/>
      <c r="M676" s="53"/>
      <c r="N676" s="76"/>
      <c r="O676" s="52"/>
      <c r="P676" s="45"/>
      <c r="Q676" s="45"/>
      <c r="R676" s="45"/>
      <c r="S676" s="45"/>
      <c r="T676" s="45"/>
      <c r="U676" s="45"/>
      <c r="V676" s="54"/>
      <c r="W676" s="54"/>
      <c r="X676" s="53"/>
      <c r="Y676" s="53"/>
      <c r="Z676" s="53"/>
      <c r="AA676" s="53"/>
      <c r="AB676" s="53"/>
      <c r="AC676" s="53"/>
      <c r="AD676" s="54"/>
      <c r="AE676" s="54"/>
      <c r="AF676" s="54"/>
      <c r="AG676" s="54"/>
      <c r="AH676" s="54"/>
      <c r="AI676" s="54"/>
      <c r="AJ676" s="54"/>
      <c r="AK676" s="54"/>
      <c r="AL676" s="27"/>
      <c r="AM676" s="27"/>
      <c r="AN676" s="27"/>
      <c r="AO676" s="27"/>
      <c r="AP676" s="27"/>
      <c r="AQ676" s="53"/>
      <c r="AR676" s="53"/>
      <c r="AS676" s="52"/>
      <c r="AT676" s="52"/>
      <c r="AU676" s="52"/>
      <c r="AV676" s="52"/>
      <c r="AW676" s="52"/>
      <c r="AX676" s="27"/>
      <c r="AY676" s="27"/>
      <c r="AZ676" s="27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27"/>
      <c r="BN676" s="27"/>
      <c r="BO676" s="45"/>
      <c r="BP676" s="45"/>
      <c r="BQ676" s="45"/>
      <c r="BR676" s="45"/>
      <c r="BS676" s="27"/>
      <c r="BT676" s="27"/>
      <c r="BU676" s="27"/>
      <c r="BV676" s="30"/>
      <c r="BW676" s="30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</row>
    <row r="677" spans="1:93" ht="13">
      <c r="A677" s="18"/>
      <c r="B677" s="45"/>
      <c r="C677" s="52"/>
      <c r="D677" s="52"/>
      <c r="E677" s="53"/>
      <c r="F677" s="53"/>
      <c r="G677" s="52"/>
      <c r="H677" s="52"/>
      <c r="I677" s="53"/>
      <c r="J677" s="52"/>
      <c r="K677" s="52"/>
      <c r="L677" s="52"/>
      <c r="M677" s="53"/>
      <c r="N677" s="76"/>
      <c r="O677" s="52"/>
      <c r="P677" s="45"/>
      <c r="Q677" s="45"/>
      <c r="R677" s="45"/>
      <c r="S677" s="45"/>
      <c r="T677" s="45"/>
      <c r="U677" s="45"/>
      <c r="V677" s="54"/>
      <c r="W677" s="54"/>
      <c r="X677" s="53"/>
      <c r="Y677" s="53"/>
      <c r="Z677" s="53"/>
      <c r="AA677" s="53"/>
      <c r="AB677" s="53"/>
      <c r="AC677" s="53"/>
      <c r="AD677" s="54"/>
      <c r="AE677" s="54"/>
      <c r="AF677" s="54"/>
      <c r="AG677" s="54"/>
      <c r="AH677" s="54"/>
      <c r="AI677" s="54"/>
      <c r="AJ677" s="54"/>
      <c r="AK677" s="54"/>
      <c r="AL677" s="27"/>
      <c r="AM677" s="27"/>
      <c r="AN677" s="27"/>
      <c r="AO677" s="27"/>
      <c r="AP677" s="27"/>
      <c r="AQ677" s="53"/>
      <c r="AR677" s="53"/>
      <c r="AS677" s="52"/>
      <c r="AT677" s="52"/>
      <c r="AU677" s="52"/>
      <c r="AV677" s="52"/>
      <c r="AW677" s="52"/>
      <c r="AX677" s="27"/>
      <c r="AY677" s="27"/>
      <c r="AZ677" s="27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27"/>
      <c r="BN677" s="27"/>
      <c r="BO677" s="45"/>
      <c r="BP677" s="45"/>
      <c r="BQ677" s="45"/>
      <c r="BR677" s="45"/>
      <c r="BS677" s="27"/>
      <c r="BT677" s="27"/>
      <c r="BU677" s="27"/>
      <c r="BV677" s="30"/>
      <c r="BW677" s="30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</row>
    <row r="678" spans="1:93" ht="13">
      <c r="A678" s="18"/>
      <c r="B678" s="45"/>
      <c r="C678" s="52"/>
      <c r="D678" s="52"/>
      <c r="E678" s="53"/>
      <c r="F678" s="53"/>
      <c r="G678" s="52"/>
      <c r="H678" s="52"/>
      <c r="I678" s="53"/>
      <c r="J678" s="52"/>
      <c r="K678" s="52"/>
      <c r="L678" s="52"/>
      <c r="M678" s="53"/>
      <c r="N678" s="76"/>
      <c r="O678" s="52"/>
      <c r="P678" s="45"/>
      <c r="Q678" s="45"/>
      <c r="R678" s="45"/>
      <c r="S678" s="45"/>
      <c r="T678" s="45"/>
      <c r="U678" s="45"/>
      <c r="V678" s="54"/>
      <c r="W678" s="54"/>
      <c r="X678" s="53"/>
      <c r="Y678" s="53"/>
      <c r="Z678" s="53"/>
      <c r="AA678" s="53"/>
      <c r="AB678" s="53"/>
      <c r="AC678" s="53"/>
      <c r="AD678" s="54"/>
      <c r="AE678" s="54"/>
      <c r="AF678" s="54"/>
      <c r="AG678" s="54"/>
      <c r="AH678" s="54"/>
      <c r="AI678" s="54"/>
      <c r="AJ678" s="54"/>
      <c r="AK678" s="54"/>
      <c r="AL678" s="27"/>
      <c r="AM678" s="27"/>
      <c r="AN678" s="27"/>
      <c r="AO678" s="27"/>
      <c r="AP678" s="27"/>
      <c r="AQ678" s="53"/>
      <c r="AR678" s="53"/>
      <c r="AS678" s="52"/>
      <c r="AT678" s="52"/>
      <c r="AU678" s="52"/>
      <c r="AV678" s="52"/>
      <c r="AW678" s="52"/>
      <c r="AX678" s="27"/>
      <c r="AY678" s="27"/>
      <c r="AZ678" s="27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27"/>
      <c r="BN678" s="27"/>
      <c r="BO678" s="45"/>
      <c r="BP678" s="45"/>
      <c r="BQ678" s="45"/>
      <c r="BR678" s="45"/>
      <c r="BS678" s="27"/>
      <c r="BT678" s="27"/>
      <c r="BU678" s="27"/>
      <c r="BV678" s="30"/>
      <c r="BW678" s="30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</row>
    <row r="679" spans="1:93" ht="13">
      <c r="A679" s="18"/>
      <c r="B679" s="45"/>
      <c r="C679" s="52"/>
      <c r="D679" s="52"/>
      <c r="E679" s="53"/>
      <c r="F679" s="53"/>
      <c r="G679" s="52"/>
      <c r="H679" s="52"/>
      <c r="I679" s="53"/>
      <c r="J679" s="52"/>
      <c r="K679" s="52"/>
      <c r="L679" s="52"/>
      <c r="M679" s="53"/>
      <c r="N679" s="76"/>
      <c r="O679" s="52"/>
      <c r="P679" s="45"/>
      <c r="Q679" s="45"/>
      <c r="R679" s="45"/>
      <c r="S679" s="45"/>
      <c r="T679" s="45"/>
      <c r="U679" s="45"/>
      <c r="V679" s="54"/>
      <c r="W679" s="54"/>
      <c r="X679" s="53"/>
      <c r="Y679" s="53"/>
      <c r="Z679" s="53"/>
      <c r="AA679" s="53"/>
      <c r="AB679" s="53"/>
      <c r="AC679" s="53"/>
      <c r="AD679" s="54"/>
      <c r="AE679" s="54"/>
      <c r="AF679" s="54"/>
      <c r="AG679" s="54"/>
      <c r="AH679" s="54"/>
      <c r="AI679" s="54"/>
      <c r="AJ679" s="54"/>
      <c r="AK679" s="54"/>
      <c r="AL679" s="27"/>
      <c r="AM679" s="27"/>
      <c r="AN679" s="27"/>
      <c r="AO679" s="27"/>
      <c r="AP679" s="27"/>
      <c r="AQ679" s="53"/>
      <c r="AR679" s="53"/>
      <c r="AS679" s="52"/>
      <c r="AT679" s="52"/>
      <c r="AU679" s="52"/>
      <c r="AV679" s="52"/>
      <c r="AW679" s="52"/>
      <c r="AX679" s="27"/>
      <c r="AY679" s="27"/>
      <c r="AZ679" s="27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27"/>
      <c r="BN679" s="27"/>
      <c r="BO679" s="45"/>
      <c r="BP679" s="45"/>
      <c r="BQ679" s="45"/>
      <c r="BR679" s="45"/>
      <c r="BS679" s="27"/>
      <c r="BT679" s="27"/>
      <c r="BU679" s="27"/>
      <c r="BV679" s="30"/>
      <c r="BW679" s="30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</row>
    <row r="680" spans="1:93" ht="13">
      <c r="A680" s="18"/>
      <c r="B680" s="45"/>
      <c r="C680" s="52"/>
      <c r="D680" s="52"/>
      <c r="E680" s="53"/>
      <c r="F680" s="53"/>
      <c r="G680" s="52"/>
      <c r="H680" s="52"/>
      <c r="I680" s="53"/>
      <c r="J680" s="52"/>
      <c r="K680" s="52"/>
      <c r="L680" s="52"/>
      <c r="M680" s="53"/>
      <c r="N680" s="76"/>
      <c r="O680" s="52"/>
      <c r="P680" s="45"/>
      <c r="Q680" s="45"/>
      <c r="R680" s="45"/>
      <c r="S680" s="45"/>
      <c r="T680" s="45"/>
      <c r="U680" s="45"/>
      <c r="V680" s="54"/>
      <c r="W680" s="54"/>
      <c r="X680" s="53"/>
      <c r="Y680" s="53"/>
      <c r="Z680" s="53"/>
      <c r="AA680" s="53"/>
      <c r="AB680" s="53"/>
      <c r="AC680" s="53"/>
      <c r="AD680" s="54"/>
      <c r="AE680" s="54"/>
      <c r="AF680" s="54"/>
      <c r="AG680" s="54"/>
      <c r="AH680" s="54"/>
      <c r="AI680" s="54"/>
      <c r="AJ680" s="54"/>
      <c r="AK680" s="54"/>
      <c r="AL680" s="27"/>
      <c r="AM680" s="27"/>
      <c r="AN680" s="27"/>
      <c r="AO680" s="27"/>
      <c r="AP680" s="27"/>
      <c r="AQ680" s="53"/>
      <c r="AR680" s="53"/>
      <c r="AS680" s="52"/>
      <c r="AT680" s="52"/>
      <c r="AU680" s="52"/>
      <c r="AV680" s="52"/>
      <c r="AW680" s="52"/>
      <c r="AX680" s="27"/>
      <c r="AY680" s="27"/>
      <c r="AZ680" s="27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27"/>
      <c r="BN680" s="27"/>
      <c r="BO680" s="45"/>
      <c r="BP680" s="45"/>
      <c r="BQ680" s="45"/>
      <c r="BR680" s="45"/>
      <c r="BS680" s="27"/>
      <c r="BT680" s="27"/>
      <c r="BU680" s="27"/>
      <c r="BV680" s="30"/>
      <c r="BW680" s="30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</row>
    <row r="681" spans="1:93" ht="13">
      <c r="A681" s="18"/>
      <c r="B681" s="45"/>
      <c r="C681" s="52"/>
      <c r="D681" s="52"/>
      <c r="E681" s="53"/>
      <c r="F681" s="53"/>
      <c r="G681" s="52"/>
      <c r="H681" s="52"/>
      <c r="I681" s="53"/>
      <c r="J681" s="52"/>
      <c r="K681" s="52"/>
      <c r="L681" s="52"/>
      <c r="M681" s="53"/>
      <c r="N681" s="76"/>
      <c r="O681" s="52"/>
      <c r="P681" s="45"/>
      <c r="Q681" s="45"/>
      <c r="R681" s="45"/>
      <c r="S681" s="45"/>
      <c r="T681" s="45"/>
      <c r="U681" s="45"/>
      <c r="V681" s="54"/>
      <c r="W681" s="54"/>
      <c r="X681" s="53"/>
      <c r="Y681" s="53"/>
      <c r="Z681" s="53"/>
      <c r="AA681" s="53"/>
      <c r="AB681" s="53"/>
      <c r="AC681" s="53"/>
      <c r="AD681" s="54"/>
      <c r="AE681" s="54"/>
      <c r="AF681" s="54"/>
      <c r="AG681" s="54"/>
      <c r="AH681" s="54"/>
      <c r="AI681" s="54"/>
      <c r="AJ681" s="54"/>
      <c r="AK681" s="54"/>
      <c r="AL681" s="27"/>
      <c r="AM681" s="27"/>
      <c r="AN681" s="27"/>
      <c r="AO681" s="27"/>
      <c r="AP681" s="27"/>
      <c r="AQ681" s="53"/>
      <c r="AR681" s="53"/>
      <c r="AS681" s="52"/>
      <c r="AT681" s="52"/>
      <c r="AU681" s="52"/>
      <c r="AV681" s="52"/>
      <c r="AW681" s="52"/>
      <c r="AX681" s="27"/>
      <c r="AY681" s="27"/>
      <c r="AZ681" s="27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27"/>
      <c r="BN681" s="27"/>
      <c r="BO681" s="45"/>
      <c r="BP681" s="45"/>
      <c r="BQ681" s="45"/>
      <c r="BR681" s="45"/>
      <c r="BS681" s="27"/>
      <c r="BT681" s="27"/>
      <c r="BU681" s="27"/>
      <c r="BV681" s="30"/>
      <c r="BW681" s="30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</row>
    <row r="682" spans="1:93" ht="13">
      <c r="A682" s="18"/>
      <c r="B682" s="45"/>
      <c r="C682" s="52"/>
      <c r="D682" s="52"/>
      <c r="E682" s="53"/>
      <c r="F682" s="53"/>
      <c r="G682" s="52"/>
      <c r="H682" s="52"/>
      <c r="I682" s="53"/>
      <c r="J682" s="52"/>
      <c r="K682" s="52"/>
      <c r="L682" s="52"/>
      <c r="M682" s="53"/>
      <c r="N682" s="76"/>
      <c r="O682" s="52"/>
      <c r="P682" s="45"/>
      <c r="Q682" s="45"/>
      <c r="R682" s="45"/>
      <c r="S682" s="45"/>
      <c r="T682" s="45"/>
      <c r="U682" s="45"/>
      <c r="V682" s="54"/>
      <c r="W682" s="54"/>
      <c r="X682" s="53"/>
      <c r="Y682" s="53"/>
      <c r="Z682" s="53"/>
      <c r="AA682" s="53"/>
      <c r="AB682" s="53"/>
      <c r="AC682" s="53"/>
      <c r="AD682" s="54"/>
      <c r="AE682" s="54"/>
      <c r="AF682" s="54"/>
      <c r="AG682" s="54"/>
      <c r="AH682" s="54"/>
      <c r="AI682" s="54"/>
      <c r="AJ682" s="54"/>
      <c r="AK682" s="54"/>
      <c r="AL682" s="27"/>
      <c r="AM682" s="27"/>
      <c r="AN682" s="27"/>
      <c r="AO682" s="27"/>
      <c r="AP682" s="27"/>
      <c r="AQ682" s="53"/>
      <c r="AR682" s="53"/>
      <c r="AS682" s="52"/>
      <c r="AT682" s="52"/>
      <c r="AU682" s="52"/>
      <c r="AV682" s="52"/>
      <c r="AW682" s="52"/>
      <c r="AX682" s="27"/>
      <c r="AY682" s="27"/>
      <c r="AZ682" s="27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27"/>
      <c r="BN682" s="27"/>
      <c r="BO682" s="45"/>
      <c r="BP682" s="45"/>
      <c r="BQ682" s="45"/>
      <c r="BR682" s="45"/>
      <c r="BS682" s="27"/>
      <c r="BT682" s="27"/>
      <c r="BU682" s="27"/>
      <c r="BV682" s="30"/>
      <c r="BW682" s="30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</row>
    <row r="683" spans="1:93" ht="13">
      <c r="A683" s="18"/>
      <c r="B683" s="45"/>
      <c r="C683" s="52"/>
      <c r="D683" s="52"/>
      <c r="E683" s="53"/>
      <c r="F683" s="53"/>
      <c r="G683" s="52"/>
      <c r="H683" s="52"/>
      <c r="I683" s="53"/>
      <c r="J683" s="52"/>
      <c r="K683" s="52"/>
      <c r="L683" s="52"/>
      <c r="M683" s="53"/>
      <c r="N683" s="76"/>
      <c r="O683" s="52"/>
      <c r="P683" s="45"/>
      <c r="Q683" s="45"/>
      <c r="R683" s="45"/>
      <c r="S683" s="45"/>
      <c r="T683" s="45"/>
      <c r="U683" s="45"/>
      <c r="V683" s="54"/>
      <c r="W683" s="54"/>
      <c r="X683" s="53"/>
      <c r="Y683" s="53"/>
      <c r="Z683" s="53"/>
      <c r="AA683" s="53"/>
      <c r="AB683" s="53"/>
      <c r="AC683" s="53"/>
      <c r="AD683" s="54"/>
      <c r="AE683" s="54"/>
      <c r="AF683" s="54"/>
      <c r="AG683" s="54"/>
      <c r="AH683" s="54"/>
      <c r="AI683" s="54"/>
      <c r="AJ683" s="54"/>
      <c r="AK683" s="54"/>
      <c r="AL683" s="27"/>
      <c r="AM683" s="27"/>
      <c r="AN683" s="27"/>
      <c r="AO683" s="27"/>
      <c r="AP683" s="27"/>
      <c r="AQ683" s="53"/>
      <c r="AR683" s="53"/>
      <c r="AS683" s="52"/>
      <c r="AT683" s="52"/>
      <c r="AU683" s="52"/>
      <c r="AV683" s="52"/>
      <c r="AW683" s="52"/>
      <c r="AX683" s="27"/>
      <c r="AY683" s="27"/>
      <c r="AZ683" s="27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27"/>
      <c r="BN683" s="27"/>
      <c r="BO683" s="45"/>
      <c r="BP683" s="45"/>
      <c r="BQ683" s="45"/>
      <c r="BR683" s="45"/>
      <c r="BS683" s="27"/>
      <c r="BT683" s="27"/>
      <c r="BU683" s="27"/>
      <c r="BV683" s="30"/>
      <c r="BW683" s="30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</row>
    <row r="684" spans="1:93" ht="13">
      <c r="A684" s="18"/>
      <c r="B684" s="45"/>
      <c r="C684" s="52"/>
      <c r="D684" s="52"/>
      <c r="E684" s="53"/>
      <c r="F684" s="53"/>
      <c r="G684" s="52"/>
      <c r="H684" s="52"/>
      <c r="I684" s="53"/>
      <c r="J684" s="52"/>
      <c r="K684" s="52"/>
      <c r="L684" s="52"/>
      <c r="M684" s="53"/>
      <c r="N684" s="76"/>
      <c r="O684" s="52"/>
      <c r="P684" s="45"/>
      <c r="Q684" s="45"/>
      <c r="R684" s="45"/>
      <c r="S684" s="45"/>
      <c r="T684" s="45"/>
      <c r="U684" s="45"/>
      <c r="V684" s="54"/>
      <c r="W684" s="54"/>
      <c r="X684" s="53"/>
      <c r="Y684" s="53"/>
      <c r="Z684" s="53"/>
      <c r="AA684" s="53"/>
      <c r="AB684" s="53"/>
      <c r="AC684" s="53"/>
      <c r="AD684" s="54"/>
      <c r="AE684" s="54"/>
      <c r="AF684" s="54"/>
      <c r="AG684" s="54"/>
      <c r="AH684" s="54"/>
      <c r="AI684" s="54"/>
      <c r="AJ684" s="54"/>
      <c r="AK684" s="54"/>
      <c r="AL684" s="27"/>
      <c r="AM684" s="27"/>
      <c r="AN684" s="27"/>
      <c r="AO684" s="27"/>
      <c r="AP684" s="27"/>
      <c r="AQ684" s="53"/>
      <c r="AR684" s="53"/>
      <c r="AS684" s="52"/>
      <c r="AT684" s="52"/>
      <c r="AU684" s="52"/>
      <c r="AV684" s="52"/>
      <c r="AW684" s="52"/>
      <c r="AX684" s="27"/>
      <c r="AY684" s="27"/>
      <c r="AZ684" s="27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27"/>
      <c r="BN684" s="27"/>
      <c r="BO684" s="45"/>
      <c r="BP684" s="45"/>
      <c r="BQ684" s="45"/>
      <c r="BR684" s="45"/>
      <c r="BS684" s="27"/>
      <c r="BT684" s="27"/>
      <c r="BU684" s="27"/>
      <c r="BV684" s="30"/>
      <c r="BW684" s="30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</row>
    <row r="685" spans="1:93" ht="13">
      <c r="A685" s="18"/>
      <c r="B685" s="45"/>
      <c r="C685" s="52"/>
      <c r="D685" s="52"/>
      <c r="E685" s="53"/>
      <c r="F685" s="53"/>
      <c r="G685" s="52"/>
      <c r="H685" s="52"/>
      <c r="I685" s="53"/>
      <c r="J685" s="52"/>
      <c r="K685" s="52"/>
      <c r="L685" s="52"/>
      <c r="M685" s="53"/>
      <c r="N685" s="76"/>
      <c r="O685" s="52"/>
      <c r="P685" s="45"/>
      <c r="Q685" s="45"/>
      <c r="R685" s="45"/>
      <c r="S685" s="45"/>
      <c r="T685" s="45"/>
      <c r="U685" s="45"/>
      <c r="V685" s="54"/>
      <c r="W685" s="54"/>
      <c r="X685" s="53"/>
      <c r="Y685" s="53"/>
      <c r="Z685" s="53"/>
      <c r="AA685" s="53"/>
      <c r="AB685" s="53"/>
      <c r="AC685" s="53"/>
      <c r="AD685" s="54"/>
      <c r="AE685" s="54"/>
      <c r="AF685" s="54"/>
      <c r="AG685" s="54"/>
      <c r="AH685" s="54"/>
      <c r="AI685" s="54"/>
      <c r="AJ685" s="54"/>
      <c r="AK685" s="54"/>
      <c r="AL685" s="27"/>
      <c r="AM685" s="27"/>
      <c r="AN685" s="27"/>
      <c r="AO685" s="27"/>
      <c r="AP685" s="27"/>
      <c r="AQ685" s="53"/>
      <c r="AR685" s="53"/>
      <c r="AS685" s="52"/>
      <c r="AT685" s="52"/>
      <c r="AU685" s="52"/>
      <c r="AV685" s="52"/>
      <c r="AW685" s="52"/>
      <c r="AX685" s="27"/>
      <c r="AY685" s="27"/>
      <c r="AZ685" s="27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27"/>
      <c r="BN685" s="27"/>
      <c r="BO685" s="45"/>
      <c r="BP685" s="45"/>
      <c r="BQ685" s="45"/>
      <c r="BR685" s="45"/>
      <c r="BS685" s="27"/>
      <c r="BT685" s="27"/>
      <c r="BU685" s="27"/>
      <c r="BV685" s="30"/>
      <c r="BW685" s="30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</row>
    <row r="686" spans="1:93" ht="13">
      <c r="A686" s="18"/>
      <c r="B686" s="45"/>
      <c r="C686" s="52"/>
      <c r="D686" s="52"/>
      <c r="E686" s="53"/>
      <c r="F686" s="53"/>
      <c r="G686" s="52"/>
      <c r="H686" s="52"/>
      <c r="I686" s="53"/>
      <c r="J686" s="52"/>
      <c r="K686" s="52"/>
      <c r="L686" s="52"/>
      <c r="M686" s="53"/>
      <c r="N686" s="76"/>
      <c r="O686" s="52"/>
      <c r="P686" s="45"/>
      <c r="Q686" s="45"/>
      <c r="R686" s="45"/>
      <c r="S686" s="45"/>
      <c r="T686" s="45"/>
      <c r="U686" s="45"/>
      <c r="V686" s="54"/>
      <c r="W686" s="54"/>
      <c r="X686" s="53"/>
      <c r="Y686" s="53"/>
      <c r="Z686" s="53"/>
      <c r="AA686" s="53"/>
      <c r="AB686" s="53"/>
      <c r="AC686" s="53"/>
      <c r="AD686" s="54"/>
      <c r="AE686" s="54"/>
      <c r="AF686" s="54"/>
      <c r="AG686" s="54"/>
      <c r="AH686" s="54"/>
      <c r="AI686" s="54"/>
      <c r="AJ686" s="54"/>
      <c r="AK686" s="54"/>
      <c r="AL686" s="27"/>
      <c r="AM686" s="27"/>
      <c r="AN686" s="27"/>
      <c r="AO686" s="27"/>
      <c r="AP686" s="27"/>
      <c r="AQ686" s="53"/>
      <c r="AR686" s="53"/>
      <c r="AS686" s="52"/>
      <c r="AT686" s="52"/>
      <c r="AU686" s="52"/>
      <c r="AV686" s="52"/>
      <c r="AW686" s="52"/>
      <c r="AX686" s="27"/>
      <c r="AY686" s="27"/>
      <c r="AZ686" s="27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27"/>
      <c r="BN686" s="27"/>
      <c r="BO686" s="45"/>
      <c r="BP686" s="45"/>
      <c r="BQ686" s="45"/>
      <c r="BR686" s="45"/>
      <c r="BS686" s="27"/>
      <c r="BT686" s="27"/>
      <c r="BU686" s="27"/>
      <c r="BV686" s="30"/>
      <c r="BW686" s="30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</row>
    <row r="687" spans="1:93" ht="13">
      <c r="A687" s="18"/>
      <c r="B687" s="45"/>
      <c r="C687" s="52"/>
      <c r="D687" s="52"/>
      <c r="E687" s="53"/>
      <c r="F687" s="53"/>
      <c r="G687" s="52"/>
      <c r="H687" s="52"/>
      <c r="I687" s="53"/>
      <c r="J687" s="52"/>
      <c r="K687" s="52"/>
      <c r="L687" s="52"/>
      <c r="M687" s="53"/>
      <c r="N687" s="76"/>
      <c r="O687" s="52"/>
      <c r="P687" s="45"/>
      <c r="Q687" s="45"/>
      <c r="R687" s="45"/>
      <c r="S687" s="45"/>
      <c r="T687" s="45"/>
      <c r="U687" s="45"/>
      <c r="V687" s="54"/>
      <c r="W687" s="54"/>
      <c r="X687" s="53"/>
      <c r="Y687" s="53"/>
      <c r="Z687" s="53"/>
      <c r="AA687" s="53"/>
      <c r="AB687" s="53"/>
      <c r="AC687" s="53"/>
      <c r="AD687" s="54"/>
      <c r="AE687" s="54"/>
      <c r="AF687" s="54"/>
      <c r="AG687" s="54"/>
      <c r="AH687" s="54"/>
      <c r="AI687" s="54"/>
      <c r="AJ687" s="54"/>
      <c r="AK687" s="54"/>
      <c r="AL687" s="27"/>
      <c r="AM687" s="27"/>
      <c r="AN687" s="27"/>
      <c r="AO687" s="27"/>
      <c r="AP687" s="27"/>
      <c r="AQ687" s="53"/>
      <c r="AR687" s="53"/>
      <c r="AS687" s="52"/>
      <c r="AT687" s="52"/>
      <c r="AU687" s="52"/>
      <c r="AV687" s="52"/>
      <c r="AW687" s="52"/>
      <c r="AX687" s="27"/>
      <c r="AY687" s="27"/>
      <c r="AZ687" s="27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27"/>
      <c r="BN687" s="27"/>
      <c r="BO687" s="45"/>
      <c r="BP687" s="45"/>
      <c r="BQ687" s="45"/>
      <c r="BR687" s="45"/>
      <c r="BS687" s="27"/>
      <c r="BT687" s="27"/>
      <c r="BU687" s="27"/>
      <c r="BV687" s="30"/>
      <c r="BW687" s="30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</row>
    <row r="688" spans="1:93" ht="13">
      <c r="A688" s="18"/>
      <c r="B688" s="45"/>
      <c r="C688" s="52"/>
      <c r="D688" s="52"/>
      <c r="E688" s="53"/>
      <c r="F688" s="53"/>
      <c r="G688" s="52"/>
      <c r="H688" s="52"/>
      <c r="I688" s="53"/>
      <c r="J688" s="52"/>
      <c r="K688" s="52"/>
      <c r="L688" s="52"/>
      <c r="M688" s="53"/>
      <c r="N688" s="76"/>
      <c r="O688" s="52"/>
      <c r="P688" s="45"/>
      <c r="Q688" s="45"/>
      <c r="R688" s="45"/>
      <c r="S688" s="45"/>
      <c r="T688" s="45"/>
      <c r="U688" s="45"/>
      <c r="V688" s="54"/>
      <c r="W688" s="54"/>
      <c r="X688" s="53"/>
      <c r="Y688" s="53"/>
      <c r="Z688" s="53"/>
      <c r="AA688" s="53"/>
      <c r="AB688" s="53"/>
      <c r="AC688" s="53"/>
      <c r="AD688" s="54"/>
      <c r="AE688" s="54"/>
      <c r="AF688" s="54"/>
      <c r="AG688" s="54"/>
      <c r="AH688" s="54"/>
      <c r="AI688" s="54"/>
      <c r="AJ688" s="54"/>
      <c r="AK688" s="54"/>
      <c r="AL688" s="27"/>
      <c r="AM688" s="27"/>
      <c r="AN688" s="27"/>
      <c r="AO688" s="27"/>
      <c r="AP688" s="27"/>
      <c r="AQ688" s="53"/>
      <c r="AR688" s="53"/>
      <c r="AS688" s="52"/>
      <c r="AT688" s="52"/>
      <c r="AU688" s="52"/>
      <c r="AV688" s="52"/>
      <c r="AW688" s="52"/>
      <c r="AX688" s="27"/>
      <c r="AY688" s="27"/>
      <c r="AZ688" s="27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27"/>
      <c r="BN688" s="27"/>
      <c r="BO688" s="45"/>
      <c r="BP688" s="45"/>
      <c r="BQ688" s="45"/>
      <c r="BR688" s="45"/>
      <c r="BS688" s="27"/>
      <c r="BT688" s="27"/>
      <c r="BU688" s="27"/>
      <c r="BV688" s="30"/>
      <c r="BW688" s="30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</row>
    <row r="689" spans="1:93" ht="13">
      <c r="A689" s="18"/>
      <c r="B689" s="45"/>
      <c r="C689" s="52"/>
      <c r="D689" s="52"/>
      <c r="E689" s="53"/>
      <c r="F689" s="53"/>
      <c r="G689" s="52"/>
      <c r="H689" s="52"/>
      <c r="I689" s="53"/>
      <c r="J689" s="52"/>
      <c r="K689" s="52"/>
      <c r="L689" s="52"/>
      <c r="M689" s="53"/>
      <c r="N689" s="76"/>
      <c r="O689" s="52"/>
      <c r="P689" s="45"/>
      <c r="Q689" s="45"/>
      <c r="R689" s="45"/>
      <c r="S689" s="45"/>
      <c r="T689" s="45"/>
      <c r="U689" s="45"/>
      <c r="V689" s="54"/>
      <c r="W689" s="54"/>
      <c r="X689" s="53"/>
      <c r="Y689" s="53"/>
      <c r="Z689" s="53"/>
      <c r="AA689" s="53"/>
      <c r="AB689" s="53"/>
      <c r="AC689" s="53"/>
      <c r="AD689" s="54"/>
      <c r="AE689" s="54"/>
      <c r="AF689" s="54"/>
      <c r="AG689" s="54"/>
      <c r="AH689" s="54"/>
      <c r="AI689" s="54"/>
      <c r="AJ689" s="54"/>
      <c r="AK689" s="54"/>
      <c r="AL689" s="27"/>
      <c r="AM689" s="27"/>
      <c r="AN689" s="27"/>
      <c r="AO689" s="27"/>
      <c r="AP689" s="27"/>
      <c r="AQ689" s="53"/>
      <c r="AR689" s="53"/>
      <c r="AS689" s="52"/>
      <c r="AT689" s="52"/>
      <c r="AU689" s="52"/>
      <c r="AV689" s="52"/>
      <c r="AW689" s="52"/>
      <c r="AX689" s="27"/>
      <c r="AY689" s="27"/>
      <c r="AZ689" s="27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27"/>
      <c r="BN689" s="27"/>
      <c r="BO689" s="45"/>
      <c r="BP689" s="45"/>
      <c r="BQ689" s="45"/>
      <c r="BR689" s="45"/>
      <c r="BS689" s="27"/>
      <c r="BT689" s="27"/>
      <c r="BU689" s="27"/>
      <c r="BV689" s="30"/>
      <c r="BW689" s="30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</row>
    <row r="690" spans="1:93" ht="13">
      <c r="A690" s="18"/>
      <c r="B690" s="45"/>
      <c r="C690" s="52"/>
      <c r="D690" s="52"/>
      <c r="E690" s="53"/>
      <c r="F690" s="53"/>
      <c r="G690" s="52"/>
      <c r="H690" s="52"/>
      <c r="I690" s="53"/>
      <c r="J690" s="52"/>
      <c r="K690" s="52"/>
      <c r="L690" s="52"/>
      <c r="M690" s="53"/>
      <c r="N690" s="76"/>
      <c r="O690" s="52"/>
      <c r="P690" s="45"/>
      <c r="Q690" s="45"/>
      <c r="R690" s="45"/>
      <c r="S690" s="45"/>
      <c r="T690" s="45"/>
      <c r="U690" s="45"/>
      <c r="V690" s="54"/>
      <c r="W690" s="54"/>
      <c r="X690" s="53"/>
      <c r="Y690" s="53"/>
      <c r="Z690" s="53"/>
      <c r="AA690" s="53"/>
      <c r="AB690" s="53"/>
      <c r="AC690" s="53"/>
      <c r="AD690" s="54"/>
      <c r="AE690" s="54"/>
      <c r="AF690" s="54"/>
      <c r="AG690" s="54"/>
      <c r="AH690" s="54"/>
      <c r="AI690" s="54"/>
      <c r="AJ690" s="54"/>
      <c r="AK690" s="54"/>
      <c r="AL690" s="27"/>
      <c r="AM690" s="27"/>
      <c r="AN690" s="27"/>
      <c r="AO690" s="27"/>
      <c r="AP690" s="27"/>
      <c r="AQ690" s="53"/>
      <c r="AR690" s="53"/>
      <c r="AS690" s="52"/>
      <c r="AT690" s="52"/>
      <c r="AU690" s="52"/>
      <c r="AV690" s="52"/>
      <c r="AW690" s="52"/>
      <c r="AX690" s="27"/>
      <c r="AY690" s="27"/>
      <c r="AZ690" s="27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27"/>
      <c r="BN690" s="27"/>
      <c r="BO690" s="45"/>
      <c r="BP690" s="45"/>
      <c r="BQ690" s="45"/>
      <c r="BR690" s="45"/>
      <c r="BS690" s="27"/>
      <c r="BT690" s="27"/>
      <c r="BU690" s="27"/>
      <c r="BV690" s="30"/>
      <c r="BW690" s="30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</row>
    <row r="691" spans="1:93" ht="13">
      <c r="A691" s="18"/>
      <c r="B691" s="45"/>
      <c r="C691" s="52"/>
      <c r="D691" s="52"/>
      <c r="E691" s="53"/>
      <c r="F691" s="53"/>
      <c r="G691" s="52"/>
      <c r="H691" s="52"/>
      <c r="I691" s="53"/>
      <c r="J691" s="52"/>
      <c r="K691" s="52"/>
      <c r="L691" s="52"/>
      <c r="M691" s="53"/>
      <c r="N691" s="76"/>
      <c r="O691" s="52"/>
      <c r="P691" s="45"/>
      <c r="Q691" s="45"/>
      <c r="R691" s="45"/>
      <c r="S691" s="45"/>
      <c r="T691" s="45"/>
      <c r="U691" s="45"/>
      <c r="V691" s="54"/>
      <c r="W691" s="54"/>
      <c r="X691" s="53"/>
      <c r="Y691" s="53"/>
      <c r="Z691" s="53"/>
      <c r="AA691" s="53"/>
      <c r="AB691" s="53"/>
      <c r="AC691" s="53"/>
      <c r="AD691" s="54"/>
      <c r="AE691" s="54"/>
      <c r="AF691" s="54"/>
      <c r="AG691" s="54"/>
      <c r="AH691" s="54"/>
      <c r="AI691" s="54"/>
      <c r="AJ691" s="54"/>
      <c r="AK691" s="54"/>
      <c r="AL691" s="27"/>
      <c r="AM691" s="27"/>
      <c r="AN691" s="27"/>
      <c r="AO691" s="27"/>
      <c r="AP691" s="27"/>
      <c r="AQ691" s="53"/>
      <c r="AR691" s="53"/>
      <c r="AS691" s="52"/>
      <c r="AT691" s="52"/>
      <c r="AU691" s="52"/>
      <c r="AV691" s="52"/>
      <c r="AW691" s="52"/>
      <c r="AX691" s="27"/>
      <c r="AY691" s="27"/>
      <c r="AZ691" s="27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27"/>
      <c r="BN691" s="27"/>
      <c r="BO691" s="45"/>
      <c r="BP691" s="45"/>
      <c r="BQ691" s="45"/>
      <c r="BR691" s="45"/>
      <c r="BS691" s="27"/>
      <c r="BT691" s="27"/>
      <c r="BU691" s="27"/>
      <c r="BV691" s="30"/>
      <c r="BW691" s="30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</row>
    <row r="692" spans="1:93" ht="13">
      <c r="A692" s="18"/>
      <c r="B692" s="45"/>
      <c r="C692" s="52"/>
      <c r="D692" s="52"/>
      <c r="E692" s="53"/>
      <c r="F692" s="53"/>
      <c r="G692" s="52"/>
      <c r="H692" s="52"/>
      <c r="I692" s="53"/>
      <c r="J692" s="52"/>
      <c r="K692" s="52"/>
      <c r="L692" s="52"/>
      <c r="M692" s="53"/>
      <c r="N692" s="76"/>
      <c r="O692" s="52"/>
      <c r="P692" s="45"/>
      <c r="Q692" s="45"/>
      <c r="R692" s="45"/>
      <c r="S692" s="45"/>
      <c r="T692" s="45"/>
      <c r="U692" s="45"/>
      <c r="V692" s="54"/>
      <c r="W692" s="54"/>
      <c r="X692" s="53"/>
      <c r="Y692" s="53"/>
      <c r="Z692" s="53"/>
      <c r="AA692" s="53"/>
      <c r="AB692" s="53"/>
      <c r="AC692" s="53"/>
      <c r="AD692" s="54"/>
      <c r="AE692" s="54"/>
      <c r="AF692" s="54"/>
      <c r="AG692" s="54"/>
      <c r="AH692" s="54"/>
      <c r="AI692" s="54"/>
      <c r="AJ692" s="54"/>
      <c r="AK692" s="54"/>
      <c r="AL692" s="27"/>
      <c r="AM692" s="27"/>
      <c r="AN692" s="27"/>
      <c r="AO692" s="27"/>
      <c r="AP692" s="27"/>
      <c r="AQ692" s="53"/>
      <c r="AR692" s="53"/>
      <c r="AS692" s="52"/>
      <c r="AT692" s="52"/>
      <c r="AU692" s="52"/>
      <c r="AV692" s="52"/>
      <c r="AW692" s="52"/>
      <c r="AX692" s="27"/>
      <c r="AY692" s="27"/>
      <c r="AZ692" s="27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27"/>
      <c r="BN692" s="27"/>
      <c r="BO692" s="45"/>
      <c r="BP692" s="45"/>
      <c r="BQ692" s="45"/>
      <c r="BR692" s="45"/>
      <c r="BS692" s="27"/>
      <c r="BT692" s="27"/>
      <c r="BU692" s="27"/>
      <c r="BV692" s="30"/>
      <c r="BW692" s="30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</row>
    <row r="693" spans="1:93" ht="13">
      <c r="A693" s="18"/>
      <c r="B693" s="45"/>
      <c r="C693" s="52"/>
      <c r="D693" s="52"/>
      <c r="E693" s="53"/>
      <c r="F693" s="53"/>
      <c r="G693" s="52"/>
      <c r="H693" s="52"/>
      <c r="I693" s="53"/>
      <c r="J693" s="52"/>
      <c r="K693" s="52"/>
      <c r="L693" s="52"/>
      <c r="M693" s="53"/>
      <c r="N693" s="76"/>
      <c r="O693" s="52"/>
      <c r="P693" s="45"/>
      <c r="Q693" s="45"/>
      <c r="R693" s="45"/>
      <c r="S693" s="45"/>
      <c r="T693" s="45"/>
      <c r="U693" s="45"/>
      <c r="V693" s="54"/>
      <c r="W693" s="54"/>
      <c r="X693" s="53"/>
      <c r="Y693" s="53"/>
      <c r="Z693" s="53"/>
      <c r="AA693" s="53"/>
      <c r="AB693" s="53"/>
      <c r="AC693" s="53"/>
      <c r="AD693" s="54"/>
      <c r="AE693" s="54"/>
      <c r="AF693" s="54"/>
      <c r="AG693" s="54"/>
      <c r="AH693" s="54"/>
      <c r="AI693" s="54"/>
      <c r="AJ693" s="54"/>
      <c r="AK693" s="54"/>
      <c r="AL693" s="27"/>
      <c r="AM693" s="27"/>
      <c r="AN693" s="27"/>
      <c r="AO693" s="27"/>
      <c r="AP693" s="27"/>
      <c r="AQ693" s="53"/>
      <c r="AR693" s="53"/>
      <c r="AS693" s="52"/>
      <c r="AT693" s="52"/>
      <c r="AU693" s="52"/>
      <c r="AV693" s="52"/>
      <c r="AW693" s="52"/>
      <c r="AX693" s="27"/>
      <c r="AY693" s="27"/>
      <c r="AZ693" s="27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27"/>
      <c r="BN693" s="27"/>
      <c r="BO693" s="45"/>
      <c r="BP693" s="45"/>
      <c r="BQ693" s="45"/>
      <c r="BR693" s="45"/>
      <c r="BS693" s="27"/>
      <c r="BT693" s="27"/>
      <c r="BU693" s="27"/>
      <c r="BV693" s="30"/>
      <c r="BW693" s="30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</row>
    <row r="694" spans="1:93" ht="13">
      <c r="A694" s="18"/>
      <c r="B694" s="45"/>
      <c r="C694" s="52"/>
      <c r="D694" s="52"/>
      <c r="E694" s="53"/>
      <c r="F694" s="53"/>
      <c r="G694" s="52"/>
      <c r="H694" s="52"/>
      <c r="I694" s="53"/>
      <c r="J694" s="52"/>
      <c r="K694" s="52"/>
      <c r="L694" s="52"/>
      <c r="M694" s="53"/>
      <c r="N694" s="76"/>
      <c r="O694" s="52"/>
      <c r="P694" s="45"/>
      <c r="Q694" s="45"/>
      <c r="R694" s="45"/>
      <c r="S694" s="45"/>
      <c r="T694" s="45"/>
      <c r="U694" s="45"/>
      <c r="V694" s="54"/>
      <c r="W694" s="54"/>
      <c r="X694" s="53"/>
      <c r="Y694" s="53"/>
      <c r="Z694" s="53"/>
      <c r="AA694" s="53"/>
      <c r="AB694" s="53"/>
      <c r="AC694" s="53"/>
      <c r="AD694" s="54"/>
      <c r="AE694" s="54"/>
      <c r="AF694" s="54"/>
      <c r="AG694" s="54"/>
      <c r="AH694" s="54"/>
      <c r="AI694" s="54"/>
      <c r="AJ694" s="54"/>
      <c r="AK694" s="54"/>
      <c r="AL694" s="27"/>
      <c r="AM694" s="27"/>
      <c r="AN694" s="27"/>
      <c r="AO694" s="27"/>
      <c r="AP694" s="27"/>
      <c r="AQ694" s="53"/>
      <c r="AR694" s="53"/>
      <c r="AS694" s="52"/>
      <c r="AT694" s="52"/>
      <c r="AU694" s="52"/>
      <c r="AV694" s="52"/>
      <c r="AW694" s="52"/>
      <c r="AX694" s="27"/>
      <c r="AY694" s="27"/>
      <c r="AZ694" s="27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27"/>
      <c r="BN694" s="27"/>
      <c r="BO694" s="45"/>
      <c r="BP694" s="45"/>
      <c r="BQ694" s="45"/>
      <c r="BR694" s="45"/>
      <c r="BS694" s="27"/>
      <c r="BT694" s="27"/>
      <c r="BU694" s="27"/>
      <c r="BV694" s="30"/>
      <c r="BW694" s="30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</row>
    <row r="695" spans="1:93" ht="13">
      <c r="A695" s="18"/>
      <c r="B695" s="45"/>
      <c r="C695" s="52"/>
      <c r="D695" s="52"/>
      <c r="E695" s="53"/>
      <c r="F695" s="53"/>
      <c r="G695" s="52"/>
      <c r="H695" s="52"/>
      <c r="I695" s="53"/>
      <c r="J695" s="52"/>
      <c r="K695" s="52"/>
      <c r="L695" s="52"/>
      <c r="M695" s="53"/>
      <c r="N695" s="76"/>
      <c r="O695" s="52"/>
      <c r="P695" s="45"/>
      <c r="Q695" s="45"/>
      <c r="R695" s="45"/>
      <c r="S695" s="45"/>
      <c r="T695" s="45"/>
      <c r="U695" s="45"/>
      <c r="V695" s="54"/>
      <c r="W695" s="54"/>
      <c r="X695" s="53"/>
      <c r="Y695" s="53"/>
      <c r="Z695" s="53"/>
      <c r="AA695" s="53"/>
      <c r="AB695" s="53"/>
      <c r="AC695" s="53"/>
      <c r="AD695" s="54"/>
      <c r="AE695" s="54"/>
      <c r="AF695" s="54"/>
      <c r="AG695" s="54"/>
      <c r="AH695" s="54"/>
      <c r="AI695" s="54"/>
      <c r="AJ695" s="54"/>
      <c r="AK695" s="54"/>
      <c r="AL695" s="27"/>
      <c r="AM695" s="27"/>
      <c r="AN695" s="27"/>
      <c r="AO695" s="27"/>
      <c r="AP695" s="27"/>
      <c r="AQ695" s="53"/>
      <c r="AR695" s="53"/>
      <c r="AS695" s="52"/>
      <c r="AT695" s="52"/>
      <c r="AU695" s="52"/>
      <c r="AV695" s="52"/>
      <c r="AW695" s="52"/>
      <c r="AX695" s="27"/>
      <c r="AY695" s="27"/>
      <c r="AZ695" s="27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27"/>
      <c r="BN695" s="27"/>
      <c r="BO695" s="45"/>
      <c r="BP695" s="45"/>
      <c r="BQ695" s="45"/>
      <c r="BR695" s="45"/>
      <c r="BS695" s="27"/>
      <c r="BT695" s="27"/>
      <c r="BU695" s="27"/>
      <c r="BV695" s="30"/>
      <c r="BW695" s="30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</row>
    <row r="696" spans="1:93" ht="13">
      <c r="A696" s="18"/>
      <c r="B696" s="45"/>
      <c r="C696" s="52"/>
      <c r="D696" s="52"/>
      <c r="E696" s="53"/>
      <c r="F696" s="53"/>
      <c r="G696" s="52"/>
      <c r="H696" s="52"/>
      <c r="I696" s="53"/>
      <c r="J696" s="52"/>
      <c r="K696" s="52"/>
      <c r="L696" s="52"/>
      <c r="M696" s="53"/>
      <c r="N696" s="76"/>
      <c r="O696" s="52"/>
      <c r="P696" s="45"/>
      <c r="Q696" s="45"/>
      <c r="R696" s="45"/>
      <c r="S696" s="45"/>
      <c r="T696" s="45"/>
      <c r="U696" s="45"/>
      <c r="V696" s="54"/>
      <c r="W696" s="54"/>
      <c r="X696" s="53"/>
      <c r="Y696" s="53"/>
      <c r="Z696" s="53"/>
      <c r="AA696" s="53"/>
      <c r="AB696" s="53"/>
      <c r="AC696" s="53"/>
      <c r="AD696" s="54"/>
      <c r="AE696" s="54"/>
      <c r="AF696" s="54"/>
      <c r="AG696" s="54"/>
      <c r="AH696" s="54"/>
      <c r="AI696" s="54"/>
      <c r="AJ696" s="54"/>
      <c r="AK696" s="54"/>
      <c r="AL696" s="27"/>
      <c r="AM696" s="27"/>
      <c r="AN696" s="27"/>
      <c r="AO696" s="27"/>
      <c r="AP696" s="27"/>
      <c r="AQ696" s="53"/>
      <c r="AR696" s="53"/>
      <c r="AS696" s="52"/>
      <c r="AT696" s="52"/>
      <c r="AU696" s="52"/>
      <c r="AV696" s="52"/>
      <c r="AW696" s="52"/>
      <c r="AX696" s="27"/>
      <c r="AY696" s="27"/>
      <c r="AZ696" s="27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27"/>
      <c r="BN696" s="27"/>
      <c r="BO696" s="45"/>
      <c r="BP696" s="45"/>
      <c r="BQ696" s="45"/>
      <c r="BR696" s="45"/>
      <c r="BS696" s="27"/>
      <c r="BT696" s="27"/>
      <c r="BU696" s="27"/>
      <c r="BV696" s="30"/>
      <c r="BW696" s="30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</row>
    <row r="697" spans="1:93" ht="13">
      <c r="A697" s="18"/>
      <c r="B697" s="45"/>
      <c r="C697" s="52"/>
      <c r="D697" s="52"/>
      <c r="E697" s="53"/>
      <c r="F697" s="53"/>
      <c r="G697" s="52"/>
      <c r="H697" s="52"/>
      <c r="I697" s="53"/>
      <c r="J697" s="52"/>
      <c r="K697" s="52"/>
      <c r="L697" s="52"/>
      <c r="M697" s="53"/>
      <c r="N697" s="76"/>
      <c r="O697" s="52"/>
      <c r="P697" s="45"/>
      <c r="Q697" s="45"/>
      <c r="R697" s="45"/>
      <c r="S697" s="45"/>
      <c r="T697" s="45"/>
      <c r="U697" s="45"/>
      <c r="V697" s="54"/>
      <c r="W697" s="54"/>
      <c r="X697" s="53"/>
      <c r="Y697" s="53"/>
      <c r="Z697" s="53"/>
      <c r="AA697" s="53"/>
      <c r="AB697" s="53"/>
      <c r="AC697" s="53"/>
      <c r="AD697" s="54"/>
      <c r="AE697" s="54"/>
      <c r="AF697" s="54"/>
      <c r="AG697" s="54"/>
      <c r="AH697" s="54"/>
      <c r="AI697" s="54"/>
      <c r="AJ697" s="54"/>
      <c r="AK697" s="54"/>
      <c r="AL697" s="27"/>
      <c r="AM697" s="27"/>
      <c r="AN697" s="27"/>
      <c r="AO697" s="27"/>
      <c r="AP697" s="27"/>
      <c r="AQ697" s="53"/>
      <c r="AR697" s="53"/>
      <c r="AS697" s="52"/>
      <c r="AT697" s="52"/>
      <c r="AU697" s="52"/>
      <c r="AV697" s="52"/>
      <c r="AW697" s="52"/>
      <c r="AX697" s="27"/>
      <c r="AY697" s="27"/>
      <c r="AZ697" s="27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27"/>
      <c r="BN697" s="27"/>
      <c r="BO697" s="45"/>
      <c r="BP697" s="45"/>
      <c r="BQ697" s="45"/>
      <c r="BR697" s="45"/>
      <c r="BS697" s="27"/>
      <c r="BT697" s="27"/>
      <c r="BU697" s="27"/>
      <c r="BV697" s="30"/>
      <c r="BW697" s="30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</row>
    <row r="698" spans="1:93" ht="13">
      <c r="A698" s="18"/>
      <c r="B698" s="45"/>
      <c r="C698" s="52"/>
      <c r="D698" s="52"/>
      <c r="E698" s="53"/>
      <c r="F698" s="53"/>
      <c r="G698" s="52"/>
      <c r="H698" s="52"/>
      <c r="I698" s="53"/>
      <c r="J698" s="52"/>
      <c r="K698" s="52"/>
      <c r="L698" s="52"/>
      <c r="M698" s="53"/>
      <c r="N698" s="76"/>
      <c r="O698" s="52"/>
      <c r="P698" s="45"/>
      <c r="Q698" s="45"/>
      <c r="R698" s="45"/>
      <c r="S698" s="45"/>
      <c r="T698" s="45"/>
      <c r="U698" s="45"/>
      <c r="V698" s="54"/>
      <c r="W698" s="54"/>
      <c r="X698" s="53"/>
      <c r="Y698" s="53"/>
      <c r="Z698" s="53"/>
      <c r="AA698" s="53"/>
      <c r="AB698" s="53"/>
      <c r="AC698" s="53"/>
      <c r="AD698" s="54"/>
      <c r="AE698" s="54"/>
      <c r="AF698" s="54"/>
      <c r="AG698" s="54"/>
      <c r="AH698" s="54"/>
      <c r="AI698" s="54"/>
      <c r="AJ698" s="54"/>
      <c r="AK698" s="54"/>
      <c r="AL698" s="27"/>
      <c r="AM698" s="27"/>
      <c r="AN698" s="27"/>
      <c r="AO698" s="27"/>
      <c r="AP698" s="27"/>
      <c r="AQ698" s="53"/>
      <c r="AR698" s="53"/>
      <c r="AS698" s="52"/>
      <c r="AT698" s="52"/>
      <c r="AU698" s="52"/>
      <c r="AV698" s="52"/>
      <c r="AW698" s="52"/>
      <c r="AX698" s="27"/>
      <c r="AY698" s="27"/>
      <c r="AZ698" s="27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27"/>
      <c r="BN698" s="27"/>
      <c r="BO698" s="45"/>
      <c r="BP698" s="45"/>
      <c r="BQ698" s="45"/>
      <c r="BR698" s="45"/>
      <c r="BS698" s="27"/>
      <c r="BT698" s="27"/>
      <c r="BU698" s="27"/>
      <c r="BV698" s="30"/>
      <c r="BW698" s="30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</row>
    <row r="699" spans="1:93" ht="13">
      <c r="A699" s="18"/>
      <c r="B699" s="45"/>
      <c r="C699" s="52"/>
      <c r="D699" s="52"/>
      <c r="E699" s="53"/>
      <c r="F699" s="53"/>
      <c r="G699" s="52"/>
      <c r="H699" s="52"/>
      <c r="I699" s="53"/>
      <c r="J699" s="52"/>
      <c r="K699" s="52"/>
      <c r="L699" s="52"/>
      <c r="M699" s="53"/>
      <c r="N699" s="76"/>
      <c r="O699" s="52"/>
      <c r="P699" s="45"/>
      <c r="Q699" s="45"/>
      <c r="R699" s="45"/>
      <c r="S699" s="45"/>
      <c r="T699" s="45"/>
      <c r="U699" s="45"/>
      <c r="V699" s="54"/>
      <c r="W699" s="54"/>
      <c r="X699" s="53"/>
      <c r="Y699" s="53"/>
      <c r="Z699" s="53"/>
      <c r="AA699" s="53"/>
      <c r="AB699" s="53"/>
      <c r="AC699" s="53"/>
      <c r="AD699" s="54"/>
      <c r="AE699" s="54"/>
      <c r="AF699" s="54"/>
      <c r="AG699" s="54"/>
      <c r="AH699" s="54"/>
      <c r="AI699" s="54"/>
      <c r="AJ699" s="54"/>
      <c r="AK699" s="54"/>
      <c r="AL699" s="27"/>
      <c r="AM699" s="27"/>
      <c r="AN699" s="27"/>
      <c r="AO699" s="27"/>
      <c r="AP699" s="27"/>
      <c r="AQ699" s="53"/>
      <c r="AR699" s="53"/>
      <c r="AS699" s="52"/>
      <c r="AT699" s="52"/>
      <c r="AU699" s="52"/>
      <c r="AV699" s="52"/>
      <c r="AW699" s="52"/>
      <c r="AX699" s="27"/>
      <c r="AY699" s="27"/>
      <c r="AZ699" s="27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27"/>
      <c r="BN699" s="27"/>
      <c r="BO699" s="45"/>
      <c r="BP699" s="45"/>
      <c r="BQ699" s="45"/>
      <c r="BR699" s="45"/>
      <c r="BS699" s="27"/>
      <c r="BT699" s="27"/>
      <c r="BU699" s="27"/>
      <c r="BV699" s="30"/>
      <c r="BW699" s="30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</row>
    <row r="700" spans="1:93" ht="13">
      <c r="A700" s="18"/>
      <c r="B700" s="45"/>
      <c r="C700" s="52"/>
      <c r="D700" s="52"/>
      <c r="E700" s="53"/>
      <c r="F700" s="53"/>
      <c r="G700" s="52"/>
      <c r="H700" s="52"/>
      <c r="I700" s="53"/>
      <c r="J700" s="52"/>
      <c r="K700" s="52"/>
      <c r="L700" s="52"/>
      <c r="M700" s="53"/>
      <c r="N700" s="76"/>
      <c r="O700" s="52"/>
      <c r="P700" s="45"/>
      <c r="Q700" s="45"/>
      <c r="R700" s="45"/>
      <c r="S700" s="45"/>
      <c r="T700" s="45"/>
      <c r="U700" s="45"/>
      <c r="V700" s="54"/>
      <c r="W700" s="54"/>
      <c r="X700" s="53"/>
      <c r="Y700" s="53"/>
      <c r="Z700" s="53"/>
      <c r="AA700" s="53"/>
      <c r="AB700" s="53"/>
      <c r="AC700" s="53"/>
      <c r="AD700" s="54"/>
      <c r="AE700" s="54"/>
      <c r="AF700" s="54"/>
      <c r="AG700" s="54"/>
      <c r="AH700" s="54"/>
      <c r="AI700" s="54"/>
      <c r="AJ700" s="54"/>
      <c r="AK700" s="54"/>
      <c r="AL700" s="27"/>
      <c r="AM700" s="27"/>
      <c r="AN700" s="27"/>
      <c r="AO700" s="27"/>
      <c r="AP700" s="27"/>
      <c r="AQ700" s="53"/>
      <c r="AR700" s="53"/>
      <c r="AS700" s="52"/>
      <c r="AT700" s="52"/>
      <c r="AU700" s="52"/>
      <c r="AV700" s="52"/>
      <c r="AW700" s="52"/>
      <c r="AX700" s="27"/>
      <c r="AY700" s="27"/>
      <c r="AZ700" s="27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27"/>
      <c r="BN700" s="27"/>
      <c r="BO700" s="45"/>
      <c r="BP700" s="45"/>
      <c r="BQ700" s="45"/>
      <c r="BR700" s="45"/>
      <c r="BS700" s="27"/>
      <c r="BT700" s="27"/>
      <c r="BU700" s="27"/>
      <c r="BV700" s="30"/>
      <c r="BW700" s="30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</row>
    <row r="701" spans="1:93" ht="13">
      <c r="A701" s="18"/>
      <c r="B701" s="45"/>
      <c r="C701" s="52"/>
      <c r="D701" s="52"/>
      <c r="E701" s="53"/>
      <c r="F701" s="53"/>
      <c r="G701" s="52"/>
      <c r="H701" s="52"/>
      <c r="I701" s="53"/>
      <c r="J701" s="52"/>
      <c r="K701" s="52"/>
      <c r="L701" s="52"/>
      <c r="M701" s="53"/>
      <c r="N701" s="76"/>
      <c r="O701" s="52"/>
      <c r="P701" s="45"/>
      <c r="Q701" s="45"/>
      <c r="R701" s="45"/>
      <c r="S701" s="45"/>
      <c r="T701" s="45"/>
      <c r="U701" s="45"/>
      <c r="V701" s="54"/>
      <c r="W701" s="54"/>
      <c r="X701" s="53"/>
      <c r="Y701" s="53"/>
      <c r="Z701" s="53"/>
      <c r="AA701" s="53"/>
      <c r="AB701" s="53"/>
      <c r="AC701" s="53"/>
      <c r="AD701" s="54"/>
      <c r="AE701" s="54"/>
      <c r="AF701" s="54"/>
      <c r="AG701" s="54"/>
      <c r="AH701" s="54"/>
      <c r="AI701" s="54"/>
      <c r="AJ701" s="54"/>
      <c r="AK701" s="54"/>
      <c r="AL701" s="27"/>
      <c r="AM701" s="27"/>
      <c r="AN701" s="27"/>
      <c r="AO701" s="27"/>
      <c r="AP701" s="27"/>
      <c r="AQ701" s="53"/>
      <c r="AR701" s="53"/>
      <c r="AS701" s="52"/>
      <c r="AT701" s="52"/>
      <c r="AU701" s="52"/>
      <c r="AV701" s="52"/>
      <c r="AW701" s="52"/>
      <c r="AX701" s="27"/>
      <c r="AY701" s="27"/>
      <c r="AZ701" s="27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27"/>
      <c r="BN701" s="27"/>
      <c r="BO701" s="45"/>
      <c r="BP701" s="45"/>
      <c r="BQ701" s="45"/>
      <c r="BR701" s="45"/>
      <c r="BS701" s="27"/>
      <c r="BT701" s="27"/>
      <c r="BU701" s="27"/>
      <c r="BV701" s="30"/>
      <c r="BW701" s="30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</row>
    <row r="702" spans="1:93" ht="13">
      <c r="A702" s="18"/>
      <c r="B702" s="45"/>
      <c r="C702" s="52"/>
      <c r="D702" s="52"/>
      <c r="E702" s="53"/>
      <c r="F702" s="53"/>
      <c r="G702" s="52"/>
      <c r="H702" s="52"/>
      <c r="I702" s="53"/>
      <c r="J702" s="52"/>
      <c r="K702" s="52"/>
      <c r="L702" s="52"/>
      <c r="M702" s="53"/>
      <c r="N702" s="76"/>
      <c r="O702" s="52"/>
      <c r="P702" s="45"/>
      <c r="Q702" s="45"/>
      <c r="R702" s="45"/>
      <c r="S702" s="45"/>
      <c r="T702" s="45"/>
      <c r="U702" s="45"/>
      <c r="V702" s="54"/>
      <c r="W702" s="54"/>
      <c r="X702" s="53"/>
      <c r="Y702" s="53"/>
      <c r="Z702" s="53"/>
      <c r="AA702" s="53"/>
      <c r="AB702" s="53"/>
      <c r="AC702" s="53"/>
      <c r="AD702" s="54"/>
      <c r="AE702" s="54"/>
      <c r="AF702" s="54"/>
      <c r="AG702" s="54"/>
      <c r="AH702" s="54"/>
      <c r="AI702" s="54"/>
      <c r="AJ702" s="54"/>
      <c r="AK702" s="54"/>
      <c r="AL702" s="27"/>
      <c r="AM702" s="27"/>
      <c r="AN702" s="27"/>
      <c r="AO702" s="27"/>
      <c r="AP702" s="27"/>
      <c r="AQ702" s="53"/>
      <c r="AR702" s="53"/>
      <c r="AS702" s="52"/>
      <c r="AT702" s="52"/>
      <c r="AU702" s="52"/>
      <c r="AV702" s="52"/>
      <c r="AW702" s="52"/>
      <c r="AX702" s="27"/>
      <c r="AY702" s="27"/>
      <c r="AZ702" s="27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27"/>
      <c r="BN702" s="27"/>
      <c r="BO702" s="45"/>
      <c r="BP702" s="45"/>
      <c r="BQ702" s="45"/>
      <c r="BR702" s="45"/>
      <c r="BS702" s="27"/>
      <c r="BT702" s="27"/>
      <c r="BU702" s="27"/>
      <c r="BV702" s="30"/>
      <c r="BW702" s="30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</row>
    <row r="703" spans="1:93" ht="13">
      <c r="A703" s="18"/>
      <c r="B703" s="45"/>
      <c r="C703" s="52"/>
      <c r="D703" s="52"/>
      <c r="E703" s="53"/>
      <c r="F703" s="53"/>
      <c r="G703" s="52"/>
      <c r="H703" s="52"/>
      <c r="I703" s="53"/>
      <c r="J703" s="52"/>
      <c r="K703" s="52"/>
      <c r="L703" s="52"/>
      <c r="M703" s="53"/>
      <c r="N703" s="76"/>
      <c r="O703" s="52"/>
      <c r="P703" s="45"/>
      <c r="Q703" s="45"/>
      <c r="R703" s="45"/>
      <c r="S703" s="45"/>
      <c r="T703" s="45"/>
      <c r="U703" s="45"/>
      <c r="V703" s="54"/>
      <c r="W703" s="54"/>
      <c r="X703" s="53"/>
      <c r="Y703" s="53"/>
      <c r="Z703" s="53"/>
      <c r="AA703" s="53"/>
      <c r="AB703" s="53"/>
      <c r="AC703" s="53"/>
      <c r="AD703" s="54"/>
      <c r="AE703" s="54"/>
      <c r="AF703" s="54"/>
      <c r="AG703" s="54"/>
      <c r="AH703" s="54"/>
      <c r="AI703" s="54"/>
      <c r="AJ703" s="54"/>
      <c r="AK703" s="54"/>
      <c r="AL703" s="27"/>
      <c r="AM703" s="27"/>
      <c r="AN703" s="27"/>
      <c r="AO703" s="27"/>
      <c r="AP703" s="27"/>
      <c r="AQ703" s="53"/>
      <c r="AR703" s="53"/>
      <c r="AS703" s="52"/>
      <c r="AT703" s="52"/>
      <c r="AU703" s="52"/>
      <c r="AV703" s="52"/>
      <c r="AW703" s="52"/>
      <c r="AX703" s="27"/>
      <c r="AY703" s="27"/>
      <c r="AZ703" s="27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27"/>
      <c r="BN703" s="27"/>
      <c r="BO703" s="45"/>
      <c r="BP703" s="45"/>
      <c r="BQ703" s="45"/>
      <c r="BR703" s="45"/>
      <c r="BS703" s="27"/>
      <c r="BT703" s="27"/>
      <c r="BU703" s="27"/>
      <c r="BV703" s="30"/>
      <c r="BW703" s="30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</row>
    <row r="704" spans="1:93" ht="13">
      <c r="A704" s="18"/>
      <c r="B704" s="45"/>
      <c r="C704" s="52"/>
      <c r="D704" s="52"/>
      <c r="E704" s="53"/>
      <c r="F704" s="53"/>
      <c r="G704" s="52"/>
      <c r="H704" s="52"/>
      <c r="I704" s="53"/>
      <c r="J704" s="52"/>
      <c r="K704" s="52"/>
      <c r="L704" s="52"/>
      <c r="M704" s="53"/>
      <c r="N704" s="76"/>
      <c r="O704" s="52"/>
      <c r="P704" s="45"/>
      <c r="Q704" s="45"/>
      <c r="R704" s="45"/>
      <c r="S704" s="45"/>
      <c r="T704" s="45"/>
      <c r="U704" s="45"/>
      <c r="V704" s="54"/>
      <c r="W704" s="54"/>
      <c r="X704" s="53"/>
      <c r="Y704" s="53"/>
      <c r="Z704" s="53"/>
      <c r="AA704" s="53"/>
      <c r="AB704" s="53"/>
      <c r="AC704" s="53"/>
      <c r="AD704" s="54"/>
      <c r="AE704" s="54"/>
      <c r="AF704" s="54"/>
      <c r="AG704" s="54"/>
      <c r="AH704" s="54"/>
      <c r="AI704" s="54"/>
      <c r="AJ704" s="54"/>
      <c r="AK704" s="54"/>
      <c r="AL704" s="27"/>
      <c r="AM704" s="27"/>
      <c r="AN704" s="27"/>
      <c r="AO704" s="27"/>
      <c r="AP704" s="27"/>
      <c r="AQ704" s="53"/>
      <c r="AR704" s="53"/>
      <c r="AS704" s="52"/>
      <c r="AT704" s="52"/>
      <c r="AU704" s="52"/>
      <c r="AV704" s="52"/>
      <c r="AW704" s="52"/>
      <c r="AX704" s="27"/>
      <c r="AY704" s="27"/>
      <c r="AZ704" s="27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27"/>
      <c r="BN704" s="27"/>
      <c r="BO704" s="45"/>
      <c r="BP704" s="45"/>
      <c r="BQ704" s="45"/>
      <c r="BR704" s="45"/>
      <c r="BS704" s="27"/>
      <c r="BT704" s="27"/>
      <c r="BU704" s="27"/>
      <c r="BV704" s="30"/>
      <c r="BW704" s="30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</row>
    <row r="705" spans="1:93" ht="13">
      <c r="A705" s="18"/>
      <c r="B705" s="45"/>
      <c r="C705" s="52"/>
      <c r="D705" s="52"/>
      <c r="E705" s="53"/>
      <c r="F705" s="53"/>
      <c r="G705" s="52"/>
      <c r="H705" s="52"/>
      <c r="I705" s="53"/>
      <c r="J705" s="52"/>
      <c r="K705" s="52"/>
      <c r="L705" s="52"/>
      <c r="M705" s="53"/>
      <c r="N705" s="76"/>
      <c r="O705" s="52"/>
      <c r="P705" s="45"/>
      <c r="Q705" s="45"/>
      <c r="R705" s="45"/>
      <c r="S705" s="45"/>
      <c r="T705" s="45"/>
      <c r="U705" s="45"/>
      <c r="V705" s="54"/>
      <c r="W705" s="54"/>
      <c r="X705" s="53"/>
      <c r="Y705" s="53"/>
      <c r="Z705" s="53"/>
      <c r="AA705" s="53"/>
      <c r="AB705" s="53"/>
      <c r="AC705" s="53"/>
      <c r="AD705" s="54"/>
      <c r="AE705" s="54"/>
      <c r="AF705" s="54"/>
      <c r="AG705" s="54"/>
      <c r="AH705" s="54"/>
      <c r="AI705" s="54"/>
      <c r="AJ705" s="54"/>
      <c r="AK705" s="54"/>
      <c r="AL705" s="27"/>
      <c r="AM705" s="27"/>
      <c r="AN705" s="27"/>
      <c r="AO705" s="27"/>
      <c r="AP705" s="27"/>
      <c r="AQ705" s="53"/>
      <c r="AR705" s="53"/>
      <c r="AS705" s="52"/>
      <c r="AT705" s="52"/>
      <c r="AU705" s="52"/>
      <c r="AV705" s="52"/>
      <c r="AW705" s="52"/>
      <c r="AX705" s="27"/>
      <c r="AY705" s="27"/>
      <c r="AZ705" s="27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27"/>
      <c r="BN705" s="27"/>
      <c r="BO705" s="45"/>
      <c r="BP705" s="45"/>
      <c r="BQ705" s="45"/>
      <c r="BR705" s="45"/>
      <c r="BS705" s="27"/>
      <c r="BT705" s="27"/>
      <c r="BU705" s="27"/>
      <c r="BV705" s="30"/>
      <c r="BW705" s="30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</row>
    <row r="706" spans="1:93" ht="13">
      <c r="A706" s="18"/>
      <c r="B706" s="45"/>
      <c r="C706" s="52"/>
      <c r="D706" s="52"/>
      <c r="E706" s="53"/>
      <c r="F706" s="53"/>
      <c r="G706" s="52"/>
      <c r="H706" s="52"/>
      <c r="I706" s="53"/>
      <c r="J706" s="52"/>
      <c r="K706" s="52"/>
      <c r="L706" s="52"/>
      <c r="M706" s="53"/>
      <c r="N706" s="76"/>
      <c r="O706" s="52"/>
      <c r="P706" s="45"/>
      <c r="Q706" s="45"/>
      <c r="R706" s="45"/>
      <c r="S706" s="45"/>
      <c r="T706" s="45"/>
      <c r="U706" s="45"/>
      <c r="V706" s="54"/>
      <c r="W706" s="54"/>
      <c r="X706" s="53"/>
      <c r="Y706" s="53"/>
      <c r="Z706" s="53"/>
      <c r="AA706" s="53"/>
      <c r="AB706" s="53"/>
      <c r="AC706" s="53"/>
      <c r="AD706" s="54"/>
      <c r="AE706" s="54"/>
      <c r="AF706" s="54"/>
      <c r="AG706" s="54"/>
      <c r="AH706" s="54"/>
      <c r="AI706" s="54"/>
      <c r="AJ706" s="54"/>
      <c r="AK706" s="54"/>
      <c r="AL706" s="27"/>
      <c r="AM706" s="27"/>
      <c r="AN706" s="27"/>
      <c r="AO706" s="27"/>
      <c r="AP706" s="27"/>
      <c r="AQ706" s="53"/>
      <c r="AR706" s="53"/>
      <c r="AS706" s="52"/>
      <c r="AT706" s="52"/>
      <c r="AU706" s="52"/>
      <c r="AV706" s="52"/>
      <c r="AW706" s="52"/>
      <c r="AX706" s="27"/>
      <c r="AY706" s="27"/>
      <c r="AZ706" s="27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27"/>
      <c r="BN706" s="27"/>
      <c r="BO706" s="45"/>
      <c r="BP706" s="45"/>
      <c r="BQ706" s="45"/>
      <c r="BR706" s="45"/>
      <c r="BS706" s="27"/>
      <c r="BT706" s="27"/>
      <c r="BU706" s="27"/>
      <c r="BV706" s="30"/>
      <c r="BW706" s="30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</row>
    <row r="707" spans="1:93" ht="13">
      <c r="A707" s="18"/>
      <c r="B707" s="45"/>
      <c r="C707" s="52"/>
      <c r="D707" s="52"/>
      <c r="E707" s="53"/>
      <c r="F707" s="53"/>
      <c r="G707" s="52"/>
      <c r="H707" s="52"/>
      <c r="I707" s="53"/>
      <c r="J707" s="52"/>
      <c r="K707" s="52"/>
      <c r="L707" s="52"/>
      <c r="M707" s="53"/>
      <c r="N707" s="76"/>
      <c r="O707" s="52"/>
      <c r="P707" s="45"/>
      <c r="Q707" s="45"/>
      <c r="R707" s="45"/>
      <c r="S707" s="45"/>
      <c r="T707" s="45"/>
      <c r="U707" s="45"/>
      <c r="V707" s="54"/>
      <c r="W707" s="54"/>
      <c r="X707" s="53"/>
      <c r="Y707" s="53"/>
      <c r="Z707" s="53"/>
      <c r="AA707" s="53"/>
      <c r="AB707" s="53"/>
      <c r="AC707" s="53"/>
      <c r="AD707" s="54"/>
      <c r="AE707" s="54"/>
      <c r="AF707" s="54"/>
      <c r="AG707" s="54"/>
      <c r="AH707" s="54"/>
      <c r="AI707" s="54"/>
      <c r="AJ707" s="54"/>
      <c r="AK707" s="54"/>
      <c r="AL707" s="27"/>
      <c r="AM707" s="27"/>
      <c r="AN707" s="27"/>
      <c r="AO707" s="27"/>
      <c r="AP707" s="27"/>
      <c r="AQ707" s="53"/>
      <c r="AR707" s="53"/>
      <c r="AS707" s="52"/>
      <c r="AT707" s="52"/>
      <c r="AU707" s="52"/>
      <c r="AV707" s="52"/>
      <c r="AW707" s="52"/>
      <c r="AX707" s="27"/>
      <c r="AY707" s="27"/>
      <c r="AZ707" s="27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27"/>
      <c r="BN707" s="27"/>
      <c r="BO707" s="45"/>
      <c r="BP707" s="45"/>
      <c r="BQ707" s="45"/>
      <c r="BR707" s="45"/>
      <c r="BS707" s="27"/>
      <c r="BT707" s="27"/>
      <c r="BU707" s="27"/>
      <c r="BV707" s="30"/>
      <c r="BW707" s="30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</row>
    <row r="708" spans="1:93" ht="13">
      <c r="A708" s="18"/>
      <c r="B708" s="45"/>
      <c r="C708" s="52"/>
      <c r="D708" s="52"/>
      <c r="E708" s="53"/>
      <c r="F708" s="53"/>
      <c r="G708" s="52"/>
      <c r="H708" s="52"/>
      <c r="I708" s="53"/>
      <c r="J708" s="52"/>
      <c r="K708" s="52"/>
      <c r="L708" s="52"/>
      <c r="M708" s="53"/>
      <c r="N708" s="76"/>
      <c r="O708" s="52"/>
      <c r="P708" s="45"/>
      <c r="Q708" s="45"/>
      <c r="R708" s="45"/>
      <c r="S708" s="45"/>
      <c r="T708" s="45"/>
      <c r="U708" s="45"/>
      <c r="V708" s="54"/>
      <c r="W708" s="54"/>
      <c r="X708" s="53"/>
      <c r="Y708" s="53"/>
      <c r="Z708" s="53"/>
      <c r="AA708" s="53"/>
      <c r="AB708" s="53"/>
      <c r="AC708" s="53"/>
      <c r="AD708" s="54"/>
      <c r="AE708" s="54"/>
      <c r="AF708" s="54"/>
      <c r="AG708" s="54"/>
      <c r="AH708" s="54"/>
      <c r="AI708" s="54"/>
      <c r="AJ708" s="54"/>
      <c r="AK708" s="54"/>
      <c r="AL708" s="27"/>
      <c r="AM708" s="27"/>
      <c r="AN708" s="27"/>
      <c r="AO708" s="27"/>
      <c r="AP708" s="27"/>
      <c r="AQ708" s="53"/>
      <c r="AR708" s="53"/>
      <c r="AS708" s="52"/>
      <c r="AT708" s="52"/>
      <c r="AU708" s="52"/>
      <c r="AV708" s="52"/>
      <c r="AW708" s="52"/>
      <c r="AX708" s="27"/>
      <c r="AY708" s="27"/>
      <c r="AZ708" s="27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27"/>
      <c r="BN708" s="27"/>
      <c r="BO708" s="45"/>
      <c r="BP708" s="45"/>
      <c r="BQ708" s="45"/>
      <c r="BR708" s="45"/>
      <c r="BS708" s="27"/>
      <c r="BT708" s="27"/>
      <c r="BU708" s="27"/>
      <c r="BV708" s="30"/>
      <c r="BW708" s="30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</row>
    <row r="709" spans="1:93" ht="13">
      <c r="A709" s="18"/>
      <c r="B709" s="45"/>
      <c r="C709" s="52"/>
      <c r="D709" s="52"/>
      <c r="E709" s="53"/>
      <c r="F709" s="53"/>
      <c r="G709" s="52"/>
      <c r="H709" s="52"/>
      <c r="I709" s="53"/>
      <c r="J709" s="52"/>
      <c r="K709" s="52"/>
      <c r="L709" s="52"/>
      <c r="M709" s="53"/>
      <c r="N709" s="76"/>
      <c r="O709" s="52"/>
      <c r="P709" s="45"/>
      <c r="Q709" s="45"/>
      <c r="R709" s="45"/>
      <c r="S709" s="45"/>
      <c r="T709" s="45"/>
      <c r="U709" s="45"/>
      <c r="V709" s="54"/>
      <c r="W709" s="54"/>
      <c r="X709" s="53"/>
      <c r="Y709" s="53"/>
      <c r="Z709" s="53"/>
      <c r="AA709" s="53"/>
      <c r="AB709" s="53"/>
      <c r="AC709" s="53"/>
      <c r="AD709" s="54"/>
      <c r="AE709" s="54"/>
      <c r="AF709" s="54"/>
      <c r="AG709" s="54"/>
      <c r="AH709" s="54"/>
      <c r="AI709" s="54"/>
      <c r="AJ709" s="54"/>
      <c r="AK709" s="54"/>
      <c r="AL709" s="27"/>
      <c r="AM709" s="27"/>
      <c r="AN709" s="27"/>
      <c r="AO709" s="27"/>
      <c r="AP709" s="27"/>
      <c r="AQ709" s="53"/>
      <c r="AR709" s="53"/>
      <c r="AS709" s="52"/>
      <c r="AT709" s="52"/>
      <c r="AU709" s="52"/>
      <c r="AV709" s="52"/>
      <c r="AW709" s="52"/>
      <c r="AX709" s="27"/>
      <c r="AY709" s="27"/>
      <c r="AZ709" s="27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27"/>
      <c r="BN709" s="27"/>
      <c r="BO709" s="45"/>
      <c r="BP709" s="45"/>
      <c r="BQ709" s="45"/>
      <c r="BR709" s="45"/>
      <c r="BS709" s="27"/>
      <c r="BT709" s="27"/>
      <c r="BU709" s="27"/>
      <c r="BV709" s="30"/>
      <c r="BW709" s="30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</row>
    <row r="710" spans="1:93" ht="13">
      <c r="A710" s="18"/>
      <c r="B710" s="45"/>
      <c r="C710" s="52"/>
      <c r="D710" s="52"/>
      <c r="E710" s="53"/>
      <c r="F710" s="53"/>
      <c r="G710" s="52"/>
      <c r="H710" s="52"/>
      <c r="I710" s="53"/>
      <c r="J710" s="52"/>
      <c r="K710" s="52"/>
      <c r="L710" s="52"/>
      <c r="M710" s="53"/>
      <c r="N710" s="76"/>
      <c r="O710" s="52"/>
      <c r="P710" s="45"/>
      <c r="Q710" s="45"/>
      <c r="R710" s="45"/>
      <c r="S710" s="45"/>
      <c r="T710" s="45"/>
      <c r="U710" s="45"/>
      <c r="V710" s="54"/>
      <c r="W710" s="54"/>
      <c r="X710" s="53"/>
      <c r="Y710" s="53"/>
      <c r="Z710" s="53"/>
      <c r="AA710" s="53"/>
      <c r="AB710" s="53"/>
      <c r="AC710" s="53"/>
      <c r="AD710" s="54"/>
      <c r="AE710" s="54"/>
      <c r="AF710" s="54"/>
      <c r="AG710" s="54"/>
      <c r="AH710" s="54"/>
      <c r="AI710" s="54"/>
      <c r="AJ710" s="54"/>
      <c r="AK710" s="54"/>
      <c r="AL710" s="27"/>
      <c r="AM710" s="27"/>
      <c r="AN710" s="27"/>
      <c r="AO710" s="27"/>
      <c r="AP710" s="27"/>
      <c r="AQ710" s="53"/>
      <c r="AR710" s="53"/>
      <c r="AS710" s="52"/>
      <c r="AT710" s="52"/>
      <c r="AU710" s="52"/>
      <c r="AV710" s="52"/>
      <c r="AW710" s="52"/>
      <c r="AX710" s="27"/>
      <c r="AY710" s="27"/>
      <c r="AZ710" s="27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27"/>
      <c r="BN710" s="27"/>
      <c r="BO710" s="45"/>
      <c r="BP710" s="45"/>
      <c r="BQ710" s="45"/>
      <c r="BR710" s="45"/>
      <c r="BS710" s="27"/>
      <c r="BT710" s="27"/>
      <c r="BU710" s="27"/>
      <c r="BV710" s="30"/>
      <c r="BW710" s="30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</row>
    <row r="711" spans="1:93" ht="13">
      <c r="A711" s="18"/>
      <c r="B711" s="45"/>
      <c r="C711" s="52"/>
      <c r="D711" s="52"/>
      <c r="E711" s="53"/>
      <c r="F711" s="53"/>
      <c r="G711" s="52"/>
      <c r="H711" s="52"/>
      <c r="I711" s="53"/>
      <c r="J711" s="52"/>
      <c r="K711" s="52"/>
      <c r="L711" s="52"/>
      <c r="M711" s="53"/>
      <c r="N711" s="76"/>
      <c r="O711" s="52"/>
      <c r="P711" s="45"/>
      <c r="Q711" s="45"/>
      <c r="R711" s="45"/>
      <c r="S711" s="45"/>
      <c r="T711" s="45"/>
      <c r="U711" s="45"/>
      <c r="V711" s="54"/>
      <c r="W711" s="54"/>
      <c r="X711" s="53"/>
      <c r="Y711" s="53"/>
      <c r="Z711" s="53"/>
      <c r="AA711" s="53"/>
      <c r="AB711" s="53"/>
      <c r="AC711" s="53"/>
      <c r="AD711" s="54"/>
      <c r="AE711" s="54"/>
      <c r="AF711" s="54"/>
      <c r="AG711" s="54"/>
      <c r="AH711" s="54"/>
      <c r="AI711" s="54"/>
      <c r="AJ711" s="54"/>
      <c r="AK711" s="54"/>
      <c r="AL711" s="27"/>
      <c r="AM711" s="27"/>
      <c r="AN711" s="27"/>
      <c r="AO711" s="27"/>
      <c r="AP711" s="27"/>
      <c r="AQ711" s="53"/>
      <c r="AR711" s="53"/>
      <c r="AS711" s="52"/>
      <c r="AT711" s="52"/>
      <c r="AU711" s="52"/>
      <c r="AV711" s="52"/>
      <c r="AW711" s="52"/>
      <c r="AX711" s="27"/>
      <c r="AY711" s="27"/>
      <c r="AZ711" s="27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27"/>
      <c r="BN711" s="27"/>
      <c r="BO711" s="45"/>
      <c r="BP711" s="45"/>
      <c r="BQ711" s="45"/>
      <c r="BR711" s="45"/>
      <c r="BS711" s="27"/>
      <c r="BT711" s="27"/>
      <c r="BU711" s="27"/>
      <c r="BV711" s="30"/>
      <c r="BW711" s="30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</row>
    <row r="712" spans="1:93" ht="13">
      <c r="A712" s="18"/>
      <c r="B712" s="45"/>
      <c r="C712" s="52"/>
      <c r="D712" s="52"/>
      <c r="E712" s="53"/>
      <c r="F712" s="53"/>
      <c r="G712" s="52"/>
      <c r="H712" s="52"/>
      <c r="I712" s="53"/>
      <c r="J712" s="52"/>
      <c r="K712" s="52"/>
      <c r="L712" s="52"/>
      <c r="M712" s="53"/>
      <c r="N712" s="76"/>
      <c r="O712" s="52"/>
      <c r="P712" s="45"/>
      <c r="Q712" s="45"/>
      <c r="R712" s="45"/>
      <c r="S712" s="45"/>
      <c r="T712" s="45"/>
      <c r="U712" s="45"/>
      <c r="V712" s="54"/>
      <c r="W712" s="54"/>
      <c r="X712" s="53"/>
      <c r="Y712" s="53"/>
      <c r="Z712" s="53"/>
      <c r="AA712" s="53"/>
      <c r="AB712" s="53"/>
      <c r="AC712" s="53"/>
      <c r="AD712" s="54"/>
      <c r="AE712" s="54"/>
      <c r="AF712" s="54"/>
      <c r="AG712" s="54"/>
      <c r="AH712" s="54"/>
      <c r="AI712" s="54"/>
      <c r="AJ712" s="54"/>
      <c r="AK712" s="54"/>
      <c r="AL712" s="27"/>
      <c r="AM712" s="27"/>
      <c r="AN712" s="27"/>
      <c r="AO712" s="27"/>
      <c r="AP712" s="27"/>
      <c r="AQ712" s="53"/>
      <c r="AR712" s="53"/>
      <c r="AS712" s="52"/>
      <c r="AT712" s="52"/>
      <c r="AU712" s="52"/>
      <c r="AV712" s="52"/>
      <c r="AW712" s="52"/>
      <c r="AX712" s="27"/>
      <c r="AY712" s="27"/>
      <c r="AZ712" s="27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27"/>
      <c r="BN712" s="27"/>
      <c r="BO712" s="45"/>
      <c r="BP712" s="45"/>
      <c r="BQ712" s="45"/>
      <c r="BR712" s="45"/>
      <c r="BS712" s="27"/>
      <c r="BT712" s="27"/>
      <c r="BU712" s="27"/>
      <c r="BV712" s="30"/>
      <c r="BW712" s="30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</row>
    <row r="713" spans="1:93" ht="13">
      <c r="A713" s="18"/>
      <c r="B713" s="45"/>
      <c r="C713" s="52"/>
      <c r="D713" s="52"/>
      <c r="E713" s="53"/>
      <c r="F713" s="53"/>
      <c r="G713" s="52"/>
      <c r="H713" s="52"/>
      <c r="I713" s="53"/>
      <c r="J713" s="52"/>
      <c r="K713" s="52"/>
      <c r="L713" s="52"/>
      <c r="M713" s="53"/>
      <c r="N713" s="76"/>
      <c r="O713" s="52"/>
      <c r="P713" s="45"/>
      <c r="Q713" s="45"/>
      <c r="R713" s="45"/>
      <c r="S713" s="45"/>
      <c r="T713" s="45"/>
      <c r="U713" s="45"/>
      <c r="V713" s="54"/>
      <c r="W713" s="54"/>
      <c r="X713" s="53"/>
      <c r="Y713" s="53"/>
      <c r="Z713" s="53"/>
      <c r="AA713" s="53"/>
      <c r="AB713" s="53"/>
      <c r="AC713" s="53"/>
      <c r="AD713" s="54"/>
      <c r="AE713" s="54"/>
      <c r="AF713" s="54"/>
      <c r="AG713" s="54"/>
      <c r="AH713" s="54"/>
      <c r="AI713" s="54"/>
      <c r="AJ713" s="54"/>
      <c r="AK713" s="54"/>
      <c r="AL713" s="27"/>
      <c r="AM713" s="27"/>
      <c r="AN713" s="27"/>
      <c r="AO713" s="27"/>
      <c r="AP713" s="27"/>
      <c r="AQ713" s="53"/>
      <c r="AR713" s="53"/>
      <c r="AS713" s="52"/>
      <c r="AT713" s="52"/>
      <c r="AU713" s="52"/>
      <c r="AV713" s="52"/>
      <c r="AW713" s="52"/>
      <c r="AX713" s="27"/>
      <c r="AY713" s="27"/>
      <c r="AZ713" s="27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27"/>
      <c r="BN713" s="27"/>
      <c r="BO713" s="45"/>
      <c r="BP713" s="45"/>
      <c r="BQ713" s="45"/>
      <c r="BR713" s="45"/>
      <c r="BS713" s="27"/>
      <c r="BT713" s="27"/>
      <c r="BU713" s="27"/>
      <c r="BV713" s="30"/>
      <c r="BW713" s="30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</row>
    <row r="714" spans="1:93" ht="13">
      <c r="A714" s="18"/>
      <c r="B714" s="45"/>
      <c r="C714" s="52"/>
      <c r="D714" s="52"/>
      <c r="E714" s="53"/>
      <c r="F714" s="53"/>
      <c r="G714" s="52"/>
      <c r="H714" s="52"/>
      <c r="I714" s="53"/>
      <c r="J714" s="52"/>
      <c r="K714" s="52"/>
      <c r="L714" s="52"/>
      <c r="M714" s="53"/>
      <c r="N714" s="76"/>
      <c r="O714" s="52"/>
      <c r="P714" s="45"/>
      <c r="Q714" s="45"/>
      <c r="R714" s="45"/>
      <c r="S714" s="45"/>
      <c r="T714" s="45"/>
      <c r="U714" s="45"/>
      <c r="V714" s="54"/>
      <c r="W714" s="54"/>
      <c r="X714" s="53"/>
      <c r="Y714" s="53"/>
      <c r="Z714" s="53"/>
      <c r="AA714" s="53"/>
      <c r="AB714" s="53"/>
      <c r="AC714" s="53"/>
      <c r="AD714" s="54"/>
      <c r="AE714" s="54"/>
      <c r="AF714" s="54"/>
      <c r="AG714" s="54"/>
      <c r="AH714" s="54"/>
      <c r="AI714" s="54"/>
      <c r="AJ714" s="54"/>
      <c r="AK714" s="54"/>
      <c r="AL714" s="27"/>
      <c r="AM714" s="27"/>
      <c r="AN714" s="27"/>
      <c r="AO714" s="27"/>
      <c r="AP714" s="27"/>
      <c r="AQ714" s="53"/>
      <c r="AR714" s="53"/>
      <c r="AS714" s="52"/>
      <c r="AT714" s="52"/>
      <c r="AU714" s="52"/>
      <c r="AV714" s="52"/>
      <c r="AW714" s="52"/>
      <c r="AX714" s="27"/>
      <c r="AY714" s="27"/>
      <c r="AZ714" s="27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27"/>
      <c r="BN714" s="27"/>
      <c r="BO714" s="45"/>
      <c r="BP714" s="45"/>
      <c r="BQ714" s="45"/>
      <c r="BR714" s="45"/>
      <c r="BS714" s="27"/>
      <c r="BT714" s="27"/>
      <c r="BU714" s="27"/>
      <c r="BV714" s="30"/>
      <c r="BW714" s="30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</row>
    <row r="715" spans="1:93" ht="13">
      <c r="A715" s="18"/>
      <c r="B715" s="45"/>
      <c r="C715" s="52"/>
      <c r="D715" s="52"/>
      <c r="E715" s="53"/>
      <c r="F715" s="53"/>
      <c r="G715" s="52"/>
      <c r="H715" s="52"/>
      <c r="I715" s="53"/>
      <c r="J715" s="52"/>
      <c r="K715" s="52"/>
      <c r="L715" s="52"/>
      <c r="M715" s="53"/>
      <c r="N715" s="76"/>
      <c r="O715" s="52"/>
      <c r="P715" s="45"/>
      <c r="Q715" s="45"/>
      <c r="R715" s="45"/>
      <c r="S715" s="45"/>
      <c r="T715" s="45"/>
      <c r="U715" s="45"/>
      <c r="V715" s="54"/>
      <c r="W715" s="54"/>
      <c r="X715" s="53"/>
      <c r="Y715" s="53"/>
      <c r="Z715" s="53"/>
      <c r="AA715" s="53"/>
      <c r="AB715" s="53"/>
      <c r="AC715" s="53"/>
      <c r="AD715" s="54"/>
      <c r="AE715" s="54"/>
      <c r="AF715" s="54"/>
      <c r="AG715" s="54"/>
      <c r="AH715" s="54"/>
      <c r="AI715" s="54"/>
      <c r="AJ715" s="54"/>
      <c r="AK715" s="54"/>
      <c r="AL715" s="27"/>
      <c r="AM715" s="27"/>
      <c r="AN715" s="27"/>
      <c r="AO715" s="27"/>
      <c r="AP715" s="27"/>
      <c r="AQ715" s="53"/>
      <c r="AR715" s="53"/>
      <c r="AS715" s="52"/>
      <c r="AT715" s="52"/>
      <c r="AU715" s="52"/>
      <c r="AV715" s="52"/>
      <c r="AW715" s="52"/>
      <c r="AX715" s="27"/>
      <c r="AY715" s="27"/>
      <c r="AZ715" s="27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27"/>
      <c r="BN715" s="27"/>
      <c r="BO715" s="45"/>
      <c r="BP715" s="45"/>
      <c r="BQ715" s="45"/>
      <c r="BR715" s="45"/>
      <c r="BS715" s="27"/>
      <c r="BT715" s="27"/>
      <c r="BU715" s="27"/>
      <c r="BV715" s="30"/>
      <c r="BW715" s="30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</row>
    <row r="716" spans="1:93" ht="13">
      <c r="A716" s="18"/>
      <c r="B716" s="45"/>
      <c r="C716" s="52"/>
      <c r="D716" s="52"/>
      <c r="E716" s="53"/>
      <c r="F716" s="53"/>
      <c r="G716" s="52"/>
      <c r="H716" s="52"/>
      <c r="I716" s="53"/>
      <c r="J716" s="52"/>
      <c r="K716" s="52"/>
      <c r="L716" s="52"/>
      <c r="M716" s="53"/>
      <c r="N716" s="76"/>
      <c r="O716" s="52"/>
      <c r="P716" s="45"/>
      <c r="Q716" s="45"/>
      <c r="R716" s="45"/>
      <c r="S716" s="45"/>
      <c r="T716" s="45"/>
      <c r="U716" s="45"/>
      <c r="V716" s="54"/>
      <c r="W716" s="54"/>
      <c r="X716" s="53"/>
      <c r="Y716" s="53"/>
      <c r="Z716" s="53"/>
      <c r="AA716" s="53"/>
      <c r="AB716" s="53"/>
      <c r="AC716" s="53"/>
      <c r="AD716" s="54"/>
      <c r="AE716" s="54"/>
      <c r="AF716" s="54"/>
      <c r="AG716" s="54"/>
      <c r="AH716" s="54"/>
      <c r="AI716" s="54"/>
      <c r="AJ716" s="54"/>
      <c r="AK716" s="54"/>
      <c r="AL716" s="27"/>
      <c r="AM716" s="27"/>
      <c r="AN716" s="27"/>
      <c r="AO716" s="27"/>
      <c r="AP716" s="27"/>
      <c r="AQ716" s="53"/>
      <c r="AR716" s="53"/>
      <c r="AS716" s="52"/>
      <c r="AT716" s="52"/>
      <c r="AU716" s="52"/>
      <c r="AV716" s="52"/>
      <c r="AW716" s="52"/>
      <c r="AX716" s="27"/>
      <c r="AY716" s="27"/>
      <c r="AZ716" s="27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27"/>
      <c r="BN716" s="27"/>
      <c r="BO716" s="45"/>
      <c r="BP716" s="45"/>
      <c r="BQ716" s="45"/>
      <c r="BR716" s="45"/>
      <c r="BS716" s="27"/>
      <c r="BT716" s="27"/>
      <c r="BU716" s="27"/>
      <c r="BV716" s="30"/>
      <c r="BW716" s="30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</row>
    <row r="717" spans="1:93" ht="13">
      <c r="A717" s="18"/>
      <c r="B717" s="45"/>
      <c r="C717" s="52"/>
      <c r="D717" s="52"/>
      <c r="E717" s="53"/>
      <c r="F717" s="53"/>
      <c r="G717" s="52"/>
      <c r="H717" s="52"/>
      <c r="I717" s="53"/>
      <c r="J717" s="52"/>
      <c r="K717" s="52"/>
      <c r="L717" s="52"/>
      <c r="M717" s="53"/>
      <c r="N717" s="76"/>
      <c r="O717" s="52"/>
      <c r="P717" s="45"/>
      <c r="Q717" s="45"/>
      <c r="R717" s="45"/>
      <c r="S717" s="45"/>
      <c r="T717" s="45"/>
      <c r="U717" s="45"/>
      <c r="V717" s="54"/>
      <c r="W717" s="54"/>
      <c r="X717" s="53"/>
      <c r="Y717" s="53"/>
      <c r="Z717" s="53"/>
      <c r="AA717" s="53"/>
      <c r="AB717" s="53"/>
      <c r="AC717" s="53"/>
      <c r="AD717" s="54"/>
      <c r="AE717" s="54"/>
      <c r="AF717" s="54"/>
      <c r="AG717" s="54"/>
      <c r="AH717" s="54"/>
      <c r="AI717" s="54"/>
      <c r="AJ717" s="54"/>
      <c r="AK717" s="54"/>
      <c r="AL717" s="27"/>
      <c r="AM717" s="27"/>
      <c r="AN717" s="27"/>
      <c r="AO717" s="27"/>
      <c r="AP717" s="27"/>
      <c r="AQ717" s="53"/>
      <c r="AR717" s="53"/>
      <c r="AS717" s="52"/>
      <c r="AT717" s="52"/>
      <c r="AU717" s="52"/>
      <c r="AV717" s="52"/>
      <c r="AW717" s="52"/>
      <c r="AX717" s="27"/>
      <c r="AY717" s="27"/>
      <c r="AZ717" s="27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27"/>
      <c r="BN717" s="27"/>
      <c r="BO717" s="45"/>
      <c r="BP717" s="45"/>
      <c r="BQ717" s="45"/>
      <c r="BR717" s="45"/>
      <c r="BS717" s="27"/>
      <c r="BT717" s="27"/>
      <c r="BU717" s="27"/>
      <c r="BV717" s="30"/>
      <c r="BW717" s="30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</row>
    <row r="718" spans="1:93" ht="13">
      <c r="A718" s="18"/>
      <c r="B718" s="45"/>
      <c r="C718" s="52"/>
      <c r="D718" s="52"/>
      <c r="E718" s="53"/>
      <c r="F718" s="53"/>
      <c r="G718" s="52"/>
      <c r="H718" s="52"/>
      <c r="I718" s="53"/>
      <c r="J718" s="52"/>
      <c r="K718" s="52"/>
      <c r="L718" s="52"/>
      <c r="M718" s="53"/>
      <c r="N718" s="76"/>
      <c r="O718" s="52"/>
      <c r="P718" s="45"/>
      <c r="Q718" s="45"/>
      <c r="R718" s="45"/>
      <c r="S718" s="45"/>
      <c r="T718" s="45"/>
      <c r="U718" s="45"/>
      <c r="V718" s="54"/>
      <c r="W718" s="54"/>
      <c r="X718" s="53"/>
      <c r="Y718" s="53"/>
      <c r="Z718" s="53"/>
      <c r="AA718" s="53"/>
      <c r="AB718" s="53"/>
      <c r="AC718" s="53"/>
      <c r="AD718" s="54"/>
      <c r="AE718" s="54"/>
      <c r="AF718" s="54"/>
      <c r="AG718" s="54"/>
      <c r="AH718" s="54"/>
      <c r="AI718" s="54"/>
      <c r="AJ718" s="54"/>
      <c r="AK718" s="54"/>
      <c r="AL718" s="27"/>
      <c r="AM718" s="27"/>
      <c r="AN718" s="27"/>
      <c r="AO718" s="27"/>
      <c r="AP718" s="27"/>
      <c r="AQ718" s="53"/>
      <c r="AR718" s="53"/>
      <c r="AS718" s="52"/>
      <c r="AT718" s="52"/>
      <c r="AU718" s="52"/>
      <c r="AV718" s="52"/>
      <c r="AW718" s="52"/>
      <c r="AX718" s="27"/>
      <c r="AY718" s="27"/>
      <c r="AZ718" s="27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27"/>
      <c r="BN718" s="27"/>
      <c r="BO718" s="45"/>
      <c r="BP718" s="45"/>
      <c r="BQ718" s="45"/>
      <c r="BR718" s="45"/>
      <c r="BS718" s="27"/>
      <c r="BT718" s="27"/>
      <c r="BU718" s="27"/>
      <c r="BV718" s="30"/>
      <c r="BW718" s="30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</row>
    <row r="719" spans="1:93" ht="13">
      <c r="A719" s="18"/>
      <c r="B719" s="45"/>
      <c r="C719" s="52"/>
      <c r="D719" s="52"/>
      <c r="E719" s="53"/>
      <c r="F719" s="53"/>
      <c r="G719" s="52"/>
      <c r="H719" s="52"/>
      <c r="I719" s="53"/>
      <c r="J719" s="52"/>
      <c r="K719" s="52"/>
      <c r="L719" s="52"/>
      <c r="M719" s="53"/>
      <c r="N719" s="76"/>
      <c r="O719" s="52"/>
      <c r="P719" s="45"/>
      <c r="Q719" s="45"/>
      <c r="R719" s="45"/>
      <c r="S719" s="45"/>
      <c r="T719" s="45"/>
      <c r="U719" s="45"/>
      <c r="V719" s="54"/>
      <c r="W719" s="54"/>
      <c r="X719" s="53"/>
      <c r="Y719" s="53"/>
      <c r="Z719" s="53"/>
      <c r="AA719" s="53"/>
      <c r="AB719" s="53"/>
      <c r="AC719" s="53"/>
      <c r="AD719" s="54"/>
      <c r="AE719" s="54"/>
      <c r="AF719" s="54"/>
      <c r="AG719" s="54"/>
      <c r="AH719" s="54"/>
      <c r="AI719" s="54"/>
      <c r="AJ719" s="54"/>
      <c r="AK719" s="54"/>
      <c r="AL719" s="27"/>
      <c r="AM719" s="27"/>
      <c r="AN719" s="27"/>
      <c r="AO719" s="27"/>
      <c r="AP719" s="27"/>
      <c r="AQ719" s="53"/>
      <c r="AR719" s="53"/>
      <c r="AS719" s="52"/>
      <c r="AT719" s="52"/>
      <c r="AU719" s="52"/>
      <c r="AV719" s="52"/>
      <c r="AW719" s="52"/>
      <c r="AX719" s="27"/>
      <c r="AY719" s="27"/>
      <c r="AZ719" s="27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27"/>
      <c r="BN719" s="27"/>
      <c r="BO719" s="45"/>
      <c r="BP719" s="45"/>
      <c r="BQ719" s="45"/>
      <c r="BR719" s="45"/>
      <c r="BS719" s="27"/>
      <c r="BT719" s="27"/>
      <c r="BU719" s="27"/>
      <c r="BV719" s="30"/>
      <c r="BW719" s="30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</row>
    <row r="720" spans="1:93" ht="13">
      <c r="A720" s="18"/>
      <c r="B720" s="45"/>
      <c r="C720" s="52"/>
      <c r="D720" s="52"/>
      <c r="E720" s="53"/>
      <c r="F720" s="53"/>
      <c r="G720" s="52"/>
      <c r="H720" s="52"/>
      <c r="I720" s="53"/>
      <c r="J720" s="52"/>
      <c r="K720" s="52"/>
      <c r="L720" s="52"/>
      <c r="M720" s="53"/>
      <c r="N720" s="76"/>
      <c r="O720" s="52"/>
      <c r="P720" s="45"/>
      <c r="Q720" s="45"/>
      <c r="R720" s="45"/>
      <c r="S720" s="45"/>
      <c r="T720" s="45"/>
      <c r="U720" s="45"/>
      <c r="V720" s="54"/>
      <c r="W720" s="54"/>
      <c r="X720" s="53"/>
      <c r="Y720" s="53"/>
      <c r="Z720" s="53"/>
      <c r="AA720" s="53"/>
      <c r="AB720" s="53"/>
      <c r="AC720" s="53"/>
      <c r="AD720" s="54"/>
      <c r="AE720" s="54"/>
      <c r="AF720" s="54"/>
      <c r="AG720" s="54"/>
      <c r="AH720" s="54"/>
      <c r="AI720" s="54"/>
      <c r="AJ720" s="54"/>
      <c r="AK720" s="54"/>
      <c r="AL720" s="27"/>
      <c r="AM720" s="27"/>
      <c r="AN720" s="27"/>
      <c r="AO720" s="27"/>
      <c r="AP720" s="27"/>
      <c r="AQ720" s="53"/>
      <c r="AR720" s="53"/>
      <c r="AS720" s="52"/>
      <c r="AT720" s="52"/>
      <c r="AU720" s="52"/>
      <c r="AV720" s="52"/>
      <c r="AW720" s="52"/>
      <c r="AX720" s="27"/>
      <c r="AY720" s="27"/>
      <c r="AZ720" s="27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27"/>
      <c r="BN720" s="27"/>
      <c r="BO720" s="45"/>
      <c r="BP720" s="45"/>
      <c r="BQ720" s="45"/>
      <c r="BR720" s="45"/>
      <c r="BS720" s="27"/>
      <c r="BT720" s="27"/>
      <c r="BU720" s="27"/>
      <c r="BV720" s="30"/>
      <c r="BW720" s="30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</row>
    <row r="721" spans="1:93" ht="13">
      <c r="A721" s="18"/>
      <c r="B721" s="45"/>
      <c r="C721" s="52"/>
      <c r="D721" s="52"/>
      <c r="E721" s="53"/>
      <c r="F721" s="53"/>
      <c r="G721" s="52"/>
      <c r="H721" s="52"/>
      <c r="I721" s="53"/>
      <c r="J721" s="52"/>
      <c r="K721" s="52"/>
      <c r="L721" s="52"/>
      <c r="M721" s="53"/>
      <c r="N721" s="76"/>
      <c r="O721" s="52"/>
      <c r="P721" s="45"/>
      <c r="Q721" s="45"/>
      <c r="R721" s="45"/>
      <c r="S721" s="45"/>
      <c r="T721" s="45"/>
      <c r="U721" s="45"/>
      <c r="V721" s="54"/>
      <c r="W721" s="54"/>
      <c r="X721" s="53"/>
      <c r="Y721" s="53"/>
      <c r="Z721" s="53"/>
      <c r="AA721" s="53"/>
      <c r="AB721" s="53"/>
      <c r="AC721" s="53"/>
      <c r="AD721" s="54"/>
      <c r="AE721" s="54"/>
      <c r="AF721" s="54"/>
      <c r="AG721" s="54"/>
      <c r="AH721" s="54"/>
      <c r="AI721" s="54"/>
      <c r="AJ721" s="54"/>
      <c r="AK721" s="54"/>
      <c r="AL721" s="27"/>
      <c r="AM721" s="27"/>
      <c r="AN721" s="27"/>
      <c r="AO721" s="27"/>
      <c r="AP721" s="27"/>
      <c r="AQ721" s="53"/>
      <c r="AR721" s="53"/>
      <c r="AS721" s="52"/>
      <c r="AT721" s="52"/>
      <c r="AU721" s="52"/>
      <c r="AV721" s="52"/>
      <c r="AW721" s="52"/>
      <c r="AX721" s="27"/>
      <c r="AY721" s="27"/>
      <c r="AZ721" s="27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27"/>
      <c r="BN721" s="27"/>
      <c r="BO721" s="45"/>
      <c r="BP721" s="45"/>
      <c r="BQ721" s="45"/>
      <c r="BR721" s="45"/>
      <c r="BS721" s="27"/>
      <c r="BT721" s="27"/>
      <c r="BU721" s="27"/>
      <c r="BV721" s="30"/>
      <c r="BW721" s="30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</row>
    <row r="722" spans="1:93" ht="13">
      <c r="A722" s="18"/>
      <c r="B722" s="45"/>
      <c r="C722" s="52"/>
      <c r="D722" s="52"/>
      <c r="E722" s="53"/>
      <c r="F722" s="53"/>
      <c r="G722" s="52"/>
      <c r="H722" s="52"/>
      <c r="I722" s="53"/>
      <c r="J722" s="52"/>
      <c r="K722" s="52"/>
      <c r="L722" s="52"/>
      <c r="M722" s="53"/>
      <c r="N722" s="76"/>
      <c r="O722" s="52"/>
      <c r="P722" s="45"/>
      <c r="Q722" s="45"/>
      <c r="R722" s="45"/>
      <c r="S722" s="45"/>
      <c r="T722" s="45"/>
      <c r="U722" s="45"/>
      <c r="V722" s="54"/>
      <c r="W722" s="54"/>
      <c r="X722" s="53"/>
      <c r="Y722" s="53"/>
      <c r="Z722" s="53"/>
      <c r="AA722" s="53"/>
      <c r="AB722" s="53"/>
      <c r="AC722" s="53"/>
      <c r="AD722" s="54"/>
      <c r="AE722" s="54"/>
      <c r="AF722" s="54"/>
      <c r="AG722" s="54"/>
      <c r="AH722" s="54"/>
      <c r="AI722" s="54"/>
      <c r="AJ722" s="54"/>
      <c r="AK722" s="54"/>
      <c r="AL722" s="27"/>
      <c r="AM722" s="27"/>
      <c r="AN722" s="27"/>
      <c r="AO722" s="27"/>
      <c r="AP722" s="27"/>
      <c r="AQ722" s="53"/>
      <c r="AR722" s="53"/>
      <c r="AS722" s="52"/>
      <c r="AT722" s="52"/>
      <c r="AU722" s="52"/>
      <c r="AV722" s="52"/>
      <c r="AW722" s="52"/>
      <c r="AX722" s="27"/>
      <c r="AY722" s="27"/>
      <c r="AZ722" s="27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27"/>
      <c r="BN722" s="27"/>
      <c r="BO722" s="45"/>
      <c r="BP722" s="45"/>
      <c r="BQ722" s="45"/>
      <c r="BR722" s="45"/>
      <c r="BS722" s="27"/>
      <c r="BT722" s="27"/>
      <c r="BU722" s="27"/>
      <c r="BV722" s="30"/>
      <c r="BW722" s="30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</row>
    <row r="723" spans="1:93" ht="13">
      <c r="A723" s="18"/>
      <c r="B723" s="45"/>
      <c r="C723" s="52"/>
      <c r="D723" s="52"/>
      <c r="E723" s="53"/>
      <c r="F723" s="53"/>
      <c r="G723" s="52"/>
      <c r="H723" s="52"/>
      <c r="I723" s="53"/>
      <c r="J723" s="52"/>
      <c r="K723" s="52"/>
      <c r="L723" s="52"/>
      <c r="M723" s="53"/>
      <c r="N723" s="76"/>
      <c r="O723" s="52"/>
      <c r="P723" s="45"/>
      <c r="Q723" s="45"/>
      <c r="R723" s="45"/>
      <c r="S723" s="45"/>
      <c r="T723" s="45"/>
      <c r="U723" s="45"/>
      <c r="V723" s="54"/>
      <c r="W723" s="54"/>
      <c r="X723" s="53"/>
      <c r="Y723" s="53"/>
      <c r="Z723" s="53"/>
      <c r="AA723" s="53"/>
      <c r="AB723" s="53"/>
      <c r="AC723" s="53"/>
      <c r="AD723" s="54"/>
      <c r="AE723" s="54"/>
      <c r="AF723" s="54"/>
      <c r="AG723" s="54"/>
      <c r="AH723" s="54"/>
      <c r="AI723" s="54"/>
      <c r="AJ723" s="54"/>
      <c r="AK723" s="54"/>
      <c r="AL723" s="27"/>
      <c r="AM723" s="27"/>
      <c r="AN723" s="27"/>
      <c r="AO723" s="27"/>
      <c r="AP723" s="27"/>
      <c r="AQ723" s="53"/>
      <c r="AR723" s="53"/>
      <c r="AS723" s="52"/>
      <c r="AT723" s="52"/>
      <c r="AU723" s="52"/>
      <c r="AV723" s="52"/>
      <c r="AW723" s="52"/>
      <c r="AX723" s="27"/>
      <c r="AY723" s="27"/>
      <c r="AZ723" s="27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27"/>
      <c r="BN723" s="27"/>
      <c r="BO723" s="45"/>
      <c r="BP723" s="45"/>
      <c r="BQ723" s="45"/>
      <c r="BR723" s="45"/>
      <c r="BS723" s="27"/>
      <c r="BT723" s="27"/>
      <c r="BU723" s="27"/>
      <c r="BV723" s="30"/>
      <c r="BW723" s="30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</row>
    <row r="724" spans="1:93" ht="13">
      <c r="A724" s="18"/>
      <c r="B724" s="45"/>
      <c r="C724" s="52"/>
      <c r="D724" s="52"/>
      <c r="E724" s="53"/>
      <c r="F724" s="53"/>
      <c r="G724" s="52"/>
      <c r="H724" s="52"/>
      <c r="I724" s="53"/>
      <c r="J724" s="52"/>
      <c r="K724" s="52"/>
      <c r="L724" s="52"/>
      <c r="M724" s="53"/>
      <c r="N724" s="76"/>
      <c r="O724" s="52"/>
      <c r="P724" s="45"/>
      <c r="Q724" s="45"/>
      <c r="R724" s="45"/>
      <c r="S724" s="45"/>
      <c r="T724" s="45"/>
      <c r="U724" s="45"/>
      <c r="V724" s="54"/>
      <c r="W724" s="54"/>
      <c r="X724" s="53"/>
      <c r="Y724" s="53"/>
      <c r="Z724" s="53"/>
      <c r="AA724" s="53"/>
      <c r="AB724" s="53"/>
      <c r="AC724" s="53"/>
      <c r="AD724" s="54"/>
      <c r="AE724" s="54"/>
      <c r="AF724" s="54"/>
      <c r="AG724" s="54"/>
      <c r="AH724" s="54"/>
      <c r="AI724" s="54"/>
      <c r="AJ724" s="54"/>
      <c r="AK724" s="54"/>
      <c r="AL724" s="27"/>
      <c r="AM724" s="27"/>
      <c r="AN724" s="27"/>
      <c r="AO724" s="27"/>
      <c r="AP724" s="27"/>
      <c r="AQ724" s="53"/>
      <c r="AR724" s="53"/>
      <c r="AS724" s="52"/>
      <c r="AT724" s="52"/>
      <c r="AU724" s="52"/>
      <c r="AV724" s="52"/>
      <c r="AW724" s="52"/>
      <c r="AX724" s="27"/>
      <c r="AY724" s="27"/>
      <c r="AZ724" s="27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27"/>
      <c r="BN724" s="27"/>
      <c r="BO724" s="45"/>
      <c r="BP724" s="45"/>
      <c r="BQ724" s="45"/>
      <c r="BR724" s="45"/>
      <c r="BS724" s="27"/>
      <c r="BT724" s="27"/>
      <c r="BU724" s="27"/>
      <c r="BV724" s="30"/>
      <c r="BW724" s="30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</row>
    <row r="725" spans="1:93" ht="13">
      <c r="A725" s="18"/>
      <c r="B725" s="45"/>
      <c r="C725" s="52"/>
      <c r="D725" s="52"/>
      <c r="E725" s="53"/>
      <c r="F725" s="53"/>
      <c r="G725" s="52"/>
      <c r="H725" s="52"/>
      <c r="I725" s="53"/>
      <c r="J725" s="52"/>
      <c r="K725" s="52"/>
      <c r="L725" s="52"/>
      <c r="M725" s="53"/>
      <c r="N725" s="76"/>
      <c r="O725" s="52"/>
      <c r="P725" s="45"/>
      <c r="Q725" s="45"/>
      <c r="R725" s="45"/>
      <c r="S725" s="45"/>
      <c r="T725" s="45"/>
      <c r="U725" s="45"/>
      <c r="V725" s="54"/>
      <c r="W725" s="54"/>
      <c r="X725" s="53"/>
      <c r="Y725" s="53"/>
      <c r="Z725" s="53"/>
      <c r="AA725" s="53"/>
      <c r="AB725" s="53"/>
      <c r="AC725" s="53"/>
      <c r="AD725" s="54"/>
      <c r="AE725" s="54"/>
      <c r="AF725" s="54"/>
      <c r="AG725" s="54"/>
      <c r="AH725" s="54"/>
      <c r="AI725" s="54"/>
      <c r="AJ725" s="54"/>
      <c r="AK725" s="54"/>
      <c r="AL725" s="27"/>
      <c r="AM725" s="27"/>
      <c r="AN725" s="27"/>
      <c r="AO725" s="27"/>
      <c r="AP725" s="27"/>
      <c r="AQ725" s="53"/>
      <c r="AR725" s="53"/>
      <c r="AS725" s="52"/>
      <c r="AT725" s="52"/>
      <c r="AU725" s="52"/>
      <c r="AV725" s="52"/>
      <c r="AW725" s="52"/>
      <c r="AX725" s="27"/>
      <c r="AY725" s="27"/>
      <c r="AZ725" s="27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27"/>
      <c r="BN725" s="27"/>
      <c r="BO725" s="45"/>
      <c r="BP725" s="45"/>
      <c r="BQ725" s="45"/>
      <c r="BR725" s="45"/>
      <c r="BS725" s="27"/>
      <c r="BT725" s="27"/>
      <c r="BU725" s="27"/>
      <c r="BV725" s="30"/>
      <c r="BW725" s="30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</row>
    <row r="726" spans="1:93" ht="13">
      <c r="A726" s="18"/>
      <c r="B726" s="45"/>
      <c r="C726" s="52"/>
      <c r="D726" s="52"/>
      <c r="E726" s="53"/>
      <c r="F726" s="53"/>
      <c r="G726" s="52"/>
      <c r="H726" s="52"/>
      <c r="I726" s="53"/>
      <c r="J726" s="52"/>
      <c r="K726" s="52"/>
      <c r="L726" s="52"/>
      <c r="M726" s="53"/>
      <c r="N726" s="76"/>
      <c r="O726" s="52"/>
      <c r="P726" s="45"/>
      <c r="Q726" s="45"/>
      <c r="R726" s="45"/>
      <c r="S726" s="45"/>
      <c r="T726" s="45"/>
      <c r="U726" s="45"/>
      <c r="V726" s="54"/>
      <c r="W726" s="54"/>
      <c r="X726" s="53"/>
      <c r="Y726" s="53"/>
      <c r="Z726" s="53"/>
      <c r="AA726" s="53"/>
      <c r="AB726" s="53"/>
      <c r="AC726" s="53"/>
      <c r="AD726" s="54"/>
      <c r="AE726" s="54"/>
      <c r="AF726" s="54"/>
      <c r="AG726" s="54"/>
      <c r="AH726" s="54"/>
      <c r="AI726" s="54"/>
      <c r="AJ726" s="54"/>
      <c r="AK726" s="54"/>
      <c r="AL726" s="27"/>
      <c r="AM726" s="27"/>
      <c r="AN726" s="27"/>
      <c r="AO726" s="27"/>
      <c r="AP726" s="27"/>
      <c r="AQ726" s="53"/>
      <c r="AR726" s="53"/>
      <c r="AS726" s="52"/>
      <c r="AT726" s="52"/>
      <c r="AU726" s="52"/>
      <c r="AV726" s="52"/>
      <c r="AW726" s="52"/>
      <c r="AX726" s="27"/>
      <c r="AY726" s="27"/>
      <c r="AZ726" s="27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27"/>
      <c r="BN726" s="27"/>
      <c r="BO726" s="45"/>
      <c r="BP726" s="45"/>
      <c r="BQ726" s="45"/>
      <c r="BR726" s="45"/>
      <c r="BS726" s="27"/>
      <c r="BT726" s="27"/>
      <c r="BU726" s="27"/>
      <c r="BV726" s="30"/>
      <c r="BW726" s="30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</row>
    <row r="727" spans="1:93" ht="13">
      <c r="A727" s="18"/>
      <c r="B727" s="45"/>
      <c r="C727" s="52"/>
      <c r="D727" s="52"/>
      <c r="E727" s="53"/>
      <c r="F727" s="53"/>
      <c r="G727" s="52"/>
      <c r="H727" s="52"/>
      <c r="I727" s="53"/>
      <c r="J727" s="52"/>
      <c r="K727" s="52"/>
      <c r="L727" s="52"/>
      <c r="M727" s="53"/>
      <c r="N727" s="76"/>
      <c r="O727" s="52"/>
      <c r="P727" s="45"/>
      <c r="Q727" s="45"/>
      <c r="R727" s="45"/>
      <c r="S727" s="45"/>
      <c r="T727" s="45"/>
      <c r="U727" s="45"/>
      <c r="V727" s="54"/>
      <c r="W727" s="54"/>
      <c r="X727" s="53"/>
      <c r="Y727" s="53"/>
      <c r="Z727" s="53"/>
      <c r="AA727" s="53"/>
      <c r="AB727" s="53"/>
      <c r="AC727" s="53"/>
      <c r="AD727" s="54"/>
      <c r="AE727" s="54"/>
      <c r="AF727" s="54"/>
      <c r="AG727" s="54"/>
      <c r="AH727" s="54"/>
      <c r="AI727" s="54"/>
      <c r="AJ727" s="54"/>
      <c r="AK727" s="54"/>
      <c r="AL727" s="27"/>
      <c r="AM727" s="27"/>
      <c r="AN727" s="27"/>
      <c r="AO727" s="27"/>
      <c r="AP727" s="27"/>
      <c r="AQ727" s="53"/>
      <c r="AR727" s="53"/>
      <c r="AS727" s="52"/>
      <c r="AT727" s="52"/>
      <c r="AU727" s="52"/>
      <c r="AV727" s="52"/>
      <c r="AW727" s="52"/>
      <c r="AX727" s="27"/>
      <c r="AY727" s="27"/>
      <c r="AZ727" s="27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27"/>
      <c r="BN727" s="27"/>
      <c r="BO727" s="45"/>
      <c r="BP727" s="45"/>
      <c r="BQ727" s="45"/>
      <c r="BR727" s="45"/>
      <c r="BS727" s="27"/>
      <c r="BT727" s="27"/>
      <c r="BU727" s="27"/>
      <c r="BV727" s="30"/>
      <c r="BW727" s="30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</row>
    <row r="728" spans="1:93" ht="13">
      <c r="A728" s="18"/>
      <c r="B728" s="45"/>
      <c r="C728" s="52"/>
      <c r="D728" s="52"/>
      <c r="E728" s="53"/>
      <c r="F728" s="53"/>
      <c r="G728" s="52"/>
      <c r="H728" s="52"/>
      <c r="I728" s="53"/>
      <c r="J728" s="52"/>
      <c r="K728" s="52"/>
      <c r="L728" s="52"/>
      <c r="M728" s="53"/>
      <c r="N728" s="76"/>
      <c r="O728" s="52"/>
      <c r="P728" s="45"/>
      <c r="Q728" s="45"/>
      <c r="R728" s="45"/>
      <c r="S728" s="45"/>
      <c r="T728" s="45"/>
      <c r="U728" s="45"/>
      <c r="V728" s="54"/>
      <c r="W728" s="54"/>
      <c r="X728" s="53"/>
      <c r="Y728" s="53"/>
      <c r="Z728" s="53"/>
      <c r="AA728" s="53"/>
      <c r="AB728" s="53"/>
      <c r="AC728" s="53"/>
      <c r="AD728" s="54"/>
      <c r="AE728" s="54"/>
      <c r="AF728" s="54"/>
      <c r="AG728" s="54"/>
      <c r="AH728" s="54"/>
      <c r="AI728" s="54"/>
      <c r="AJ728" s="54"/>
      <c r="AK728" s="54"/>
      <c r="AL728" s="27"/>
      <c r="AM728" s="27"/>
      <c r="AN728" s="27"/>
      <c r="AO728" s="27"/>
      <c r="AP728" s="27"/>
      <c r="AQ728" s="53"/>
      <c r="AR728" s="53"/>
      <c r="AS728" s="52"/>
      <c r="AT728" s="52"/>
      <c r="AU728" s="52"/>
      <c r="AV728" s="52"/>
      <c r="AW728" s="52"/>
      <c r="AX728" s="27"/>
      <c r="AY728" s="27"/>
      <c r="AZ728" s="27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27"/>
      <c r="BN728" s="27"/>
      <c r="BO728" s="45"/>
      <c r="BP728" s="45"/>
      <c r="BQ728" s="45"/>
      <c r="BR728" s="45"/>
      <c r="BS728" s="27"/>
      <c r="BT728" s="27"/>
      <c r="BU728" s="27"/>
      <c r="BV728" s="30"/>
      <c r="BW728" s="30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</row>
    <row r="729" spans="1:93" ht="13">
      <c r="A729" s="18"/>
      <c r="B729" s="45"/>
      <c r="C729" s="52"/>
      <c r="D729" s="52"/>
      <c r="E729" s="53"/>
      <c r="F729" s="53"/>
      <c r="G729" s="52"/>
      <c r="H729" s="52"/>
      <c r="I729" s="53"/>
      <c r="J729" s="52"/>
      <c r="K729" s="52"/>
      <c r="L729" s="52"/>
      <c r="M729" s="53"/>
      <c r="N729" s="76"/>
      <c r="O729" s="52"/>
      <c r="P729" s="45"/>
      <c r="Q729" s="45"/>
      <c r="R729" s="45"/>
      <c r="S729" s="45"/>
      <c r="T729" s="45"/>
      <c r="U729" s="45"/>
      <c r="V729" s="54"/>
      <c r="W729" s="54"/>
      <c r="X729" s="53"/>
      <c r="Y729" s="53"/>
      <c r="Z729" s="53"/>
      <c r="AA729" s="53"/>
      <c r="AB729" s="53"/>
      <c r="AC729" s="53"/>
      <c r="AD729" s="54"/>
      <c r="AE729" s="54"/>
      <c r="AF729" s="54"/>
      <c r="AG729" s="54"/>
      <c r="AH729" s="54"/>
      <c r="AI729" s="54"/>
      <c r="AJ729" s="54"/>
      <c r="AK729" s="54"/>
      <c r="AL729" s="27"/>
      <c r="AM729" s="27"/>
      <c r="AN729" s="27"/>
      <c r="AO729" s="27"/>
      <c r="AP729" s="27"/>
      <c r="AQ729" s="53"/>
      <c r="AR729" s="53"/>
      <c r="AS729" s="52"/>
      <c r="AT729" s="52"/>
      <c r="AU729" s="52"/>
      <c r="AV729" s="52"/>
      <c r="AW729" s="52"/>
      <c r="AX729" s="27"/>
      <c r="AY729" s="27"/>
      <c r="AZ729" s="27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27"/>
      <c r="BN729" s="27"/>
      <c r="BO729" s="45"/>
      <c r="BP729" s="45"/>
      <c r="BQ729" s="45"/>
      <c r="BR729" s="45"/>
      <c r="BS729" s="27"/>
      <c r="BT729" s="27"/>
      <c r="BU729" s="27"/>
      <c r="BV729" s="30"/>
      <c r="BW729" s="30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</row>
    <row r="730" spans="1:93" ht="13">
      <c r="A730" s="18"/>
      <c r="B730" s="45"/>
      <c r="C730" s="52"/>
      <c r="D730" s="52"/>
      <c r="E730" s="53"/>
      <c r="F730" s="53"/>
      <c r="G730" s="52"/>
      <c r="H730" s="52"/>
      <c r="I730" s="53"/>
      <c r="J730" s="52"/>
      <c r="K730" s="52"/>
      <c r="L730" s="52"/>
      <c r="M730" s="53"/>
      <c r="N730" s="76"/>
      <c r="O730" s="52"/>
      <c r="P730" s="45"/>
      <c r="Q730" s="45"/>
      <c r="R730" s="45"/>
      <c r="S730" s="45"/>
      <c r="T730" s="45"/>
      <c r="U730" s="45"/>
      <c r="V730" s="54"/>
      <c r="W730" s="54"/>
      <c r="X730" s="53"/>
      <c r="Y730" s="53"/>
      <c r="Z730" s="53"/>
      <c r="AA730" s="53"/>
      <c r="AB730" s="53"/>
      <c r="AC730" s="53"/>
      <c r="AD730" s="54"/>
      <c r="AE730" s="54"/>
      <c r="AF730" s="54"/>
      <c r="AG730" s="54"/>
      <c r="AH730" s="54"/>
      <c r="AI730" s="54"/>
      <c r="AJ730" s="54"/>
      <c r="AK730" s="54"/>
      <c r="AL730" s="27"/>
      <c r="AM730" s="27"/>
      <c r="AN730" s="27"/>
      <c r="AO730" s="27"/>
      <c r="AP730" s="27"/>
      <c r="AQ730" s="53"/>
      <c r="AR730" s="53"/>
      <c r="AS730" s="52"/>
      <c r="AT730" s="52"/>
      <c r="AU730" s="52"/>
      <c r="AV730" s="52"/>
      <c r="AW730" s="52"/>
      <c r="AX730" s="27"/>
      <c r="AY730" s="27"/>
      <c r="AZ730" s="27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27"/>
      <c r="BN730" s="27"/>
      <c r="BO730" s="45"/>
      <c r="BP730" s="45"/>
      <c r="BQ730" s="45"/>
      <c r="BR730" s="45"/>
      <c r="BS730" s="27"/>
      <c r="BT730" s="27"/>
      <c r="BU730" s="27"/>
      <c r="BV730" s="30"/>
      <c r="BW730" s="30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</row>
    <row r="731" spans="1:93" ht="13">
      <c r="A731" s="18"/>
      <c r="B731" s="45"/>
      <c r="C731" s="52"/>
      <c r="D731" s="52"/>
      <c r="E731" s="53"/>
      <c r="F731" s="53"/>
      <c r="G731" s="52"/>
      <c r="H731" s="52"/>
      <c r="I731" s="53"/>
      <c r="J731" s="52"/>
      <c r="K731" s="52"/>
      <c r="L731" s="52"/>
      <c r="M731" s="53"/>
      <c r="N731" s="76"/>
      <c r="O731" s="52"/>
      <c r="P731" s="45"/>
      <c r="Q731" s="45"/>
      <c r="R731" s="45"/>
      <c r="S731" s="45"/>
      <c r="T731" s="45"/>
      <c r="U731" s="45"/>
      <c r="V731" s="54"/>
      <c r="W731" s="54"/>
      <c r="X731" s="53"/>
      <c r="Y731" s="53"/>
      <c r="Z731" s="53"/>
      <c r="AA731" s="53"/>
      <c r="AB731" s="53"/>
      <c r="AC731" s="53"/>
      <c r="AD731" s="54"/>
      <c r="AE731" s="54"/>
      <c r="AF731" s="54"/>
      <c r="AG731" s="54"/>
      <c r="AH731" s="54"/>
      <c r="AI731" s="54"/>
      <c r="AJ731" s="54"/>
      <c r="AK731" s="54"/>
      <c r="AL731" s="27"/>
      <c r="AM731" s="27"/>
      <c r="AN731" s="27"/>
      <c r="AO731" s="27"/>
      <c r="AP731" s="27"/>
      <c r="AQ731" s="53"/>
      <c r="AR731" s="53"/>
      <c r="AS731" s="52"/>
      <c r="AT731" s="52"/>
      <c r="AU731" s="52"/>
      <c r="AV731" s="52"/>
      <c r="AW731" s="52"/>
      <c r="AX731" s="27"/>
      <c r="AY731" s="27"/>
      <c r="AZ731" s="27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27"/>
      <c r="BN731" s="27"/>
      <c r="BO731" s="45"/>
      <c r="BP731" s="45"/>
      <c r="BQ731" s="45"/>
      <c r="BR731" s="45"/>
      <c r="BS731" s="27"/>
      <c r="BT731" s="27"/>
      <c r="BU731" s="27"/>
      <c r="BV731" s="30"/>
      <c r="BW731" s="30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</row>
    <row r="732" spans="1:93" ht="13">
      <c r="A732" s="18"/>
      <c r="B732" s="45"/>
      <c r="C732" s="52"/>
      <c r="D732" s="52"/>
      <c r="E732" s="53"/>
      <c r="F732" s="53"/>
      <c r="G732" s="52"/>
      <c r="H732" s="52"/>
      <c r="I732" s="53"/>
      <c r="J732" s="52"/>
      <c r="K732" s="52"/>
      <c r="L732" s="52"/>
      <c r="M732" s="53"/>
      <c r="N732" s="76"/>
      <c r="O732" s="52"/>
      <c r="P732" s="45"/>
      <c r="Q732" s="45"/>
      <c r="R732" s="45"/>
      <c r="S732" s="45"/>
      <c r="T732" s="45"/>
      <c r="U732" s="45"/>
      <c r="V732" s="54"/>
      <c r="W732" s="54"/>
      <c r="X732" s="53"/>
      <c r="Y732" s="53"/>
      <c r="Z732" s="53"/>
      <c r="AA732" s="53"/>
      <c r="AB732" s="53"/>
      <c r="AC732" s="53"/>
      <c r="AD732" s="54"/>
      <c r="AE732" s="54"/>
      <c r="AF732" s="54"/>
      <c r="AG732" s="54"/>
      <c r="AH732" s="54"/>
      <c r="AI732" s="54"/>
      <c r="AJ732" s="54"/>
      <c r="AK732" s="54"/>
      <c r="AL732" s="27"/>
      <c r="AM732" s="27"/>
      <c r="AN732" s="27"/>
      <c r="AO732" s="27"/>
      <c r="AP732" s="27"/>
      <c r="AQ732" s="53"/>
      <c r="AR732" s="53"/>
      <c r="AS732" s="52"/>
      <c r="AT732" s="52"/>
      <c r="AU732" s="52"/>
      <c r="AV732" s="52"/>
      <c r="AW732" s="52"/>
      <c r="AX732" s="27"/>
      <c r="AY732" s="27"/>
      <c r="AZ732" s="27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27"/>
      <c r="BN732" s="27"/>
      <c r="BO732" s="45"/>
      <c r="BP732" s="45"/>
      <c r="BQ732" s="45"/>
      <c r="BR732" s="45"/>
      <c r="BS732" s="27"/>
      <c r="BT732" s="27"/>
      <c r="BU732" s="27"/>
      <c r="BV732" s="30"/>
      <c r="BW732" s="30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</row>
    <row r="733" spans="1:93" ht="13">
      <c r="A733" s="18"/>
      <c r="B733" s="45"/>
      <c r="C733" s="52"/>
      <c r="D733" s="52"/>
      <c r="E733" s="53"/>
      <c r="F733" s="53"/>
      <c r="G733" s="52"/>
      <c r="H733" s="52"/>
      <c r="I733" s="53"/>
      <c r="J733" s="52"/>
      <c r="K733" s="52"/>
      <c r="L733" s="52"/>
      <c r="M733" s="53"/>
      <c r="N733" s="76"/>
      <c r="O733" s="52"/>
      <c r="P733" s="45"/>
      <c r="Q733" s="45"/>
      <c r="R733" s="45"/>
      <c r="S733" s="45"/>
      <c r="T733" s="45"/>
      <c r="U733" s="45"/>
      <c r="V733" s="54"/>
      <c r="W733" s="54"/>
      <c r="X733" s="53"/>
      <c r="Y733" s="53"/>
      <c r="Z733" s="53"/>
      <c r="AA733" s="53"/>
      <c r="AB733" s="53"/>
      <c r="AC733" s="53"/>
      <c r="AD733" s="54"/>
      <c r="AE733" s="54"/>
      <c r="AF733" s="54"/>
      <c r="AG733" s="54"/>
      <c r="AH733" s="54"/>
      <c r="AI733" s="54"/>
      <c r="AJ733" s="54"/>
      <c r="AK733" s="54"/>
      <c r="AL733" s="27"/>
      <c r="AM733" s="27"/>
      <c r="AN733" s="27"/>
      <c r="AO733" s="27"/>
      <c r="AP733" s="27"/>
      <c r="AQ733" s="53"/>
      <c r="AR733" s="53"/>
      <c r="AS733" s="52"/>
      <c r="AT733" s="52"/>
      <c r="AU733" s="52"/>
      <c r="AV733" s="52"/>
      <c r="AW733" s="52"/>
      <c r="AX733" s="27"/>
      <c r="AY733" s="27"/>
      <c r="AZ733" s="27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27"/>
      <c r="BN733" s="27"/>
      <c r="BO733" s="45"/>
      <c r="BP733" s="45"/>
      <c r="BQ733" s="45"/>
      <c r="BR733" s="45"/>
      <c r="BS733" s="27"/>
      <c r="BT733" s="27"/>
      <c r="BU733" s="27"/>
      <c r="BV733" s="30"/>
      <c r="BW733" s="30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</row>
    <row r="734" spans="1:93" ht="13">
      <c r="A734" s="18"/>
      <c r="B734" s="45"/>
      <c r="C734" s="52"/>
      <c r="D734" s="52"/>
      <c r="E734" s="53"/>
      <c r="F734" s="53"/>
      <c r="G734" s="52"/>
      <c r="H734" s="52"/>
      <c r="I734" s="53"/>
      <c r="J734" s="52"/>
      <c r="K734" s="52"/>
      <c r="L734" s="52"/>
      <c r="M734" s="53"/>
      <c r="N734" s="76"/>
      <c r="O734" s="52"/>
      <c r="P734" s="45"/>
      <c r="Q734" s="45"/>
      <c r="R734" s="45"/>
      <c r="S734" s="45"/>
      <c r="T734" s="45"/>
      <c r="U734" s="45"/>
      <c r="V734" s="54"/>
      <c r="W734" s="54"/>
      <c r="X734" s="53"/>
      <c r="Y734" s="53"/>
      <c r="Z734" s="53"/>
      <c r="AA734" s="53"/>
      <c r="AB734" s="53"/>
      <c r="AC734" s="53"/>
      <c r="AD734" s="54"/>
      <c r="AE734" s="54"/>
      <c r="AF734" s="54"/>
      <c r="AG734" s="54"/>
      <c r="AH734" s="54"/>
      <c r="AI734" s="54"/>
      <c r="AJ734" s="54"/>
      <c r="AK734" s="54"/>
      <c r="AL734" s="27"/>
      <c r="AM734" s="27"/>
      <c r="AN734" s="27"/>
      <c r="AO734" s="27"/>
      <c r="AP734" s="27"/>
      <c r="AQ734" s="53"/>
      <c r="AR734" s="53"/>
      <c r="AS734" s="52"/>
      <c r="AT734" s="52"/>
      <c r="AU734" s="52"/>
      <c r="AV734" s="52"/>
      <c r="AW734" s="52"/>
      <c r="AX734" s="27"/>
      <c r="AY734" s="27"/>
      <c r="AZ734" s="27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27"/>
      <c r="BN734" s="27"/>
      <c r="BO734" s="45"/>
      <c r="BP734" s="45"/>
      <c r="BQ734" s="45"/>
      <c r="BR734" s="45"/>
      <c r="BS734" s="27"/>
      <c r="BT734" s="27"/>
      <c r="BU734" s="27"/>
      <c r="BV734" s="30"/>
      <c r="BW734" s="30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</row>
    <row r="735" spans="1:93" ht="13">
      <c r="A735" s="18"/>
      <c r="B735" s="45"/>
      <c r="C735" s="52"/>
      <c r="D735" s="52"/>
      <c r="E735" s="53"/>
      <c r="F735" s="53"/>
      <c r="G735" s="52"/>
      <c r="H735" s="52"/>
      <c r="I735" s="53"/>
      <c r="J735" s="52"/>
      <c r="K735" s="52"/>
      <c r="L735" s="52"/>
      <c r="M735" s="53"/>
      <c r="N735" s="76"/>
      <c r="O735" s="52"/>
      <c r="P735" s="45"/>
      <c r="Q735" s="45"/>
      <c r="R735" s="45"/>
      <c r="S735" s="45"/>
      <c r="T735" s="45"/>
      <c r="U735" s="45"/>
      <c r="V735" s="54"/>
      <c r="W735" s="54"/>
      <c r="X735" s="53"/>
      <c r="Y735" s="53"/>
      <c r="Z735" s="53"/>
      <c r="AA735" s="53"/>
      <c r="AB735" s="53"/>
      <c r="AC735" s="53"/>
      <c r="AD735" s="54"/>
      <c r="AE735" s="54"/>
      <c r="AF735" s="54"/>
      <c r="AG735" s="54"/>
      <c r="AH735" s="54"/>
      <c r="AI735" s="54"/>
      <c r="AJ735" s="54"/>
      <c r="AK735" s="54"/>
      <c r="AL735" s="27"/>
      <c r="AM735" s="27"/>
      <c r="AN735" s="27"/>
      <c r="AO735" s="27"/>
      <c r="AP735" s="27"/>
      <c r="AQ735" s="53"/>
      <c r="AR735" s="53"/>
      <c r="AS735" s="52"/>
      <c r="AT735" s="52"/>
      <c r="AU735" s="52"/>
      <c r="AV735" s="52"/>
      <c r="AW735" s="52"/>
      <c r="AX735" s="27"/>
      <c r="AY735" s="27"/>
      <c r="AZ735" s="27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27"/>
      <c r="BN735" s="27"/>
      <c r="BO735" s="45"/>
      <c r="BP735" s="45"/>
      <c r="BQ735" s="45"/>
      <c r="BR735" s="45"/>
      <c r="BS735" s="27"/>
      <c r="BT735" s="27"/>
      <c r="BU735" s="27"/>
      <c r="BV735" s="30"/>
      <c r="BW735" s="30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</row>
    <row r="736" spans="1:93" ht="13">
      <c r="A736" s="18"/>
      <c r="B736" s="45"/>
      <c r="C736" s="52"/>
      <c r="D736" s="52"/>
      <c r="E736" s="53"/>
      <c r="F736" s="53"/>
      <c r="G736" s="52"/>
      <c r="H736" s="52"/>
      <c r="I736" s="53"/>
      <c r="J736" s="52"/>
      <c r="K736" s="52"/>
      <c r="L736" s="52"/>
      <c r="M736" s="53"/>
      <c r="N736" s="76"/>
      <c r="O736" s="52"/>
      <c r="P736" s="45"/>
      <c r="Q736" s="45"/>
      <c r="R736" s="45"/>
      <c r="S736" s="45"/>
      <c r="T736" s="45"/>
      <c r="U736" s="45"/>
      <c r="V736" s="54"/>
      <c r="W736" s="54"/>
      <c r="X736" s="53"/>
      <c r="Y736" s="53"/>
      <c r="Z736" s="53"/>
      <c r="AA736" s="53"/>
      <c r="AB736" s="53"/>
      <c r="AC736" s="53"/>
      <c r="AD736" s="54"/>
      <c r="AE736" s="54"/>
      <c r="AF736" s="54"/>
      <c r="AG736" s="54"/>
      <c r="AH736" s="54"/>
      <c r="AI736" s="54"/>
      <c r="AJ736" s="54"/>
      <c r="AK736" s="54"/>
      <c r="AL736" s="27"/>
      <c r="AM736" s="27"/>
      <c r="AN736" s="27"/>
      <c r="AO736" s="27"/>
      <c r="AP736" s="27"/>
      <c r="AQ736" s="53"/>
      <c r="AR736" s="53"/>
      <c r="AS736" s="52"/>
      <c r="AT736" s="52"/>
      <c r="AU736" s="52"/>
      <c r="AV736" s="52"/>
      <c r="AW736" s="52"/>
      <c r="AX736" s="27"/>
      <c r="AY736" s="27"/>
      <c r="AZ736" s="27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27"/>
      <c r="BN736" s="27"/>
      <c r="BO736" s="45"/>
      <c r="BP736" s="45"/>
      <c r="BQ736" s="45"/>
      <c r="BR736" s="45"/>
      <c r="BS736" s="27"/>
      <c r="BT736" s="27"/>
      <c r="BU736" s="27"/>
      <c r="BV736" s="30"/>
      <c r="BW736" s="30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</row>
    <row r="737" spans="1:93" ht="13">
      <c r="A737" s="18"/>
      <c r="B737" s="45"/>
      <c r="C737" s="52"/>
      <c r="D737" s="52"/>
      <c r="E737" s="53"/>
      <c r="F737" s="53"/>
      <c r="G737" s="52"/>
      <c r="H737" s="52"/>
      <c r="I737" s="53"/>
      <c r="J737" s="52"/>
      <c r="K737" s="52"/>
      <c r="L737" s="52"/>
      <c r="M737" s="53"/>
      <c r="N737" s="76"/>
      <c r="O737" s="52"/>
      <c r="P737" s="45"/>
      <c r="Q737" s="45"/>
      <c r="R737" s="45"/>
      <c r="S737" s="45"/>
      <c r="T737" s="45"/>
      <c r="U737" s="45"/>
      <c r="V737" s="54"/>
      <c r="W737" s="54"/>
      <c r="X737" s="53"/>
      <c r="Y737" s="53"/>
      <c r="Z737" s="53"/>
      <c r="AA737" s="53"/>
      <c r="AB737" s="53"/>
      <c r="AC737" s="53"/>
      <c r="AD737" s="54"/>
      <c r="AE737" s="54"/>
      <c r="AF737" s="54"/>
      <c r="AG737" s="54"/>
      <c r="AH737" s="54"/>
      <c r="AI737" s="54"/>
      <c r="AJ737" s="54"/>
      <c r="AK737" s="54"/>
      <c r="AL737" s="27"/>
      <c r="AM737" s="27"/>
      <c r="AN737" s="27"/>
      <c r="AO737" s="27"/>
      <c r="AP737" s="27"/>
      <c r="AQ737" s="53"/>
      <c r="AR737" s="53"/>
      <c r="AS737" s="52"/>
      <c r="AT737" s="52"/>
      <c r="AU737" s="52"/>
      <c r="AV737" s="52"/>
      <c r="AW737" s="52"/>
      <c r="AX737" s="27"/>
      <c r="AY737" s="27"/>
      <c r="AZ737" s="27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27"/>
      <c r="BN737" s="27"/>
      <c r="BO737" s="45"/>
      <c r="BP737" s="45"/>
      <c r="BQ737" s="45"/>
      <c r="BR737" s="45"/>
      <c r="BS737" s="27"/>
      <c r="BT737" s="27"/>
      <c r="BU737" s="27"/>
      <c r="BV737" s="30"/>
      <c r="BW737" s="30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</row>
    <row r="738" spans="1:93" ht="13">
      <c r="A738" s="18"/>
      <c r="B738" s="45"/>
      <c r="C738" s="52"/>
      <c r="D738" s="52"/>
      <c r="E738" s="53"/>
      <c r="F738" s="53"/>
      <c r="G738" s="52"/>
      <c r="H738" s="52"/>
      <c r="I738" s="53"/>
      <c r="J738" s="52"/>
      <c r="K738" s="52"/>
      <c r="L738" s="52"/>
      <c r="M738" s="53"/>
      <c r="N738" s="76"/>
      <c r="O738" s="52"/>
      <c r="P738" s="45"/>
      <c r="Q738" s="45"/>
      <c r="R738" s="45"/>
      <c r="S738" s="45"/>
      <c r="T738" s="45"/>
      <c r="U738" s="45"/>
      <c r="V738" s="54"/>
      <c r="W738" s="54"/>
      <c r="X738" s="53"/>
      <c r="Y738" s="53"/>
      <c r="Z738" s="53"/>
      <c r="AA738" s="53"/>
      <c r="AB738" s="53"/>
      <c r="AC738" s="53"/>
      <c r="AD738" s="54"/>
      <c r="AE738" s="54"/>
      <c r="AF738" s="54"/>
      <c r="AG738" s="54"/>
      <c r="AH738" s="54"/>
      <c r="AI738" s="54"/>
      <c r="AJ738" s="54"/>
      <c r="AK738" s="54"/>
      <c r="AL738" s="27"/>
      <c r="AM738" s="27"/>
      <c r="AN738" s="27"/>
      <c r="AO738" s="27"/>
      <c r="AP738" s="27"/>
      <c r="AQ738" s="53"/>
      <c r="AR738" s="53"/>
      <c r="AS738" s="52"/>
      <c r="AT738" s="52"/>
      <c r="AU738" s="52"/>
      <c r="AV738" s="52"/>
      <c r="AW738" s="52"/>
      <c r="AX738" s="27"/>
      <c r="AY738" s="27"/>
      <c r="AZ738" s="27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27"/>
      <c r="BN738" s="27"/>
      <c r="BO738" s="45"/>
      <c r="BP738" s="45"/>
      <c r="BQ738" s="45"/>
      <c r="BR738" s="45"/>
      <c r="BS738" s="27"/>
      <c r="BT738" s="27"/>
      <c r="BU738" s="27"/>
      <c r="BV738" s="30"/>
      <c r="BW738" s="30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</row>
    <row r="739" spans="1:93" ht="13">
      <c r="A739" s="18"/>
      <c r="B739" s="45"/>
      <c r="C739" s="52"/>
      <c r="D739" s="52"/>
      <c r="E739" s="53"/>
      <c r="F739" s="53"/>
      <c r="G739" s="52"/>
      <c r="H739" s="52"/>
      <c r="I739" s="53"/>
      <c r="J739" s="52"/>
      <c r="K739" s="52"/>
      <c r="L739" s="52"/>
      <c r="M739" s="53"/>
      <c r="N739" s="76"/>
      <c r="O739" s="52"/>
      <c r="P739" s="45"/>
      <c r="Q739" s="45"/>
      <c r="R739" s="45"/>
      <c r="S739" s="45"/>
      <c r="T739" s="45"/>
      <c r="U739" s="45"/>
      <c r="V739" s="54"/>
      <c r="W739" s="54"/>
      <c r="X739" s="53"/>
      <c r="Y739" s="53"/>
      <c r="Z739" s="53"/>
      <c r="AA739" s="53"/>
      <c r="AB739" s="53"/>
      <c r="AC739" s="53"/>
      <c r="AD739" s="54"/>
      <c r="AE739" s="54"/>
      <c r="AF739" s="54"/>
      <c r="AG739" s="54"/>
      <c r="AH739" s="54"/>
      <c r="AI739" s="54"/>
      <c r="AJ739" s="54"/>
      <c r="AK739" s="54"/>
      <c r="AL739" s="27"/>
      <c r="AM739" s="27"/>
      <c r="AN739" s="27"/>
      <c r="AO739" s="27"/>
      <c r="AP739" s="27"/>
      <c r="AQ739" s="53"/>
      <c r="AR739" s="53"/>
      <c r="AS739" s="52"/>
      <c r="AT739" s="52"/>
      <c r="AU739" s="52"/>
      <c r="AV739" s="52"/>
      <c r="AW739" s="52"/>
      <c r="AX739" s="27"/>
      <c r="AY739" s="27"/>
      <c r="AZ739" s="27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27"/>
      <c r="BN739" s="27"/>
      <c r="BO739" s="45"/>
      <c r="BP739" s="45"/>
      <c r="BQ739" s="45"/>
      <c r="BR739" s="45"/>
      <c r="BS739" s="27"/>
      <c r="BT739" s="27"/>
      <c r="BU739" s="27"/>
      <c r="BV739" s="30"/>
      <c r="BW739" s="30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</row>
    <row r="740" spans="1:93" ht="13">
      <c r="A740" s="18"/>
      <c r="B740" s="45"/>
      <c r="C740" s="52"/>
      <c r="D740" s="52"/>
      <c r="E740" s="53"/>
      <c r="F740" s="53"/>
      <c r="G740" s="52"/>
      <c r="H740" s="52"/>
      <c r="I740" s="53"/>
      <c r="J740" s="52"/>
      <c r="K740" s="52"/>
      <c r="L740" s="52"/>
      <c r="M740" s="53"/>
      <c r="N740" s="76"/>
      <c r="O740" s="52"/>
      <c r="P740" s="45"/>
      <c r="Q740" s="45"/>
      <c r="R740" s="45"/>
      <c r="S740" s="45"/>
      <c r="T740" s="45"/>
      <c r="U740" s="45"/>
      <c r="V740" s="54"/>
      <c r="W740" s="54"/>
      <c r="X740" s="53"/>
      <c r="Y740" s="53"/>
      <c r="Z740" s="53"/>
      <c r="AA740" s="53"/>
      <c r="AB740" s="53"/>
      <c r="AC740" s="53"/>
      <c r="AD740" s="54"/>
      <c r="AE740" s="54"/>
      <c r="AF740" s="54"/>
      <c r="AG740" s="54"/>
      <c r="AH740" s="54"/>
      <c r="AI740" s="54"/>
      <c r="AJ740" s="54"/>
      <c r="AK740" s="54"/>
      <c r="AL740" s="27"/>
      <c r="AM740" s="27"/>
      <c r="AN740" s="27"/>
      <c r="AO740" s="27"/>
      <c r="AP740" s="27"/>
      <c r="AQ740" s="53"/>
      <c r="AR740" s="53"/>
      <c r="AS740" s="52"/>
      <c r="AT740" s="52"/>
      <c r="AU740" s="52"/>
      <c r="AV740" s="52"/>
      <c r="AW740" s="52"/>
      <c r="AX740" s="27"/>
      <c r="AY740" s="27"/>
      <c r="AZ740" s="27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27"/>
      <c r="BN740" s="27"/>
      <c r="BO740" s="45"/>
      <c r="BP740" s="45"/>
      <c r="BQ740" s="45"/>
      <c r="BR740" s="45"/>
      <c r="BS740" s="27"/>
      <c r="BT740" s="27"/>
      <c r="BU740" s="27"/>
      <c r="BV740" s="30"/>
      <c r="BW740" s="30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</row>
    <row r="741" spans="1:93" ht="13">
      <c r="A741" s="18"/>
      <c r="B741" s="45"/>
      <c r="C741" s="52"/>
      <c r="D741" s="52"/>
      <c r="E741" s="53"/>
      <c r="F741" s="53"/>
      <c r="G741" s="52"/>
      <c r="H741" s="52"/>
      <c r="I741" s="53"/>
      <c r="J741" s="52"/>
      <c r="K741" s="52"/>
      <c r="L741" s="52"/>
      <c r="M741" s="53"/>
      <c r="N741" s="76"/>
      <c r="O741" s="52"/>
      <c r="P741" s="45"/>
      <c r="Q741" s="45"/>
      <c r="R741" s="45"/>
      <c r="S741" s="45"/>
      <c r="T741" s="45"/>
      <c r="U741" s="45"/>
      <c r="V741" s="54"/>
      <c r="W741" s="54"/>
      <c r="X741" s="53"/>
      <c r="Y741" s="53"/>
      <c r="Z741" s="53"/>
      <c r="AA741" s="53"/>
      <c r="AB741" s="53"/>
      <c r="AC741" s="53"/>
      <c r="AD741" s="54"/>
      <c r="AE741" s="54"/>
      <c r="AF741" s="54"/>
      <c r="AG741" s="54"/>
      <c r="AH741" s="54"/>
      <c r="AI741" s="54"/>
      <c r="AJ741" s="54"/>
      <c r="AK741" s="54"/>
      <c r="AL741" s="27"/>
      <c r="AM741" s="27"/>
      <c r="AN741" s="27"/>
      <c r="AO741" s="27"/>
      <c r="AP741" s="27"/>
      <c r="AQ741" s="53"/>
      <c r="AR741" s="53"/>
      <c r="AS741" s="52"/>
      <c r="AT741" s="52"/>
      <c r="AU741" s="52"/>
      <c r="AV741" s="52"/>
      <c r="AW741" s="52"/>
      <c r="AX741" s="27"/>
      <c r="AY741" s="27"/>
      <c r="AZ741" s="27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27"/>
      <c r="BN741" s="27"/>
      <c r="BO741" s="45"/>
      <c r="BP741" s="45"/>
      <c r="BQ741" s="45"/>
      <c r="BR741" s="45"/>
      <c r="BS741" s="27"/>
      <c r="BT741" s="27"/>
      <c r="BU741" s="27"/>
      <c r="BV741" s="30"/>
      <c r="BW741" s="30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</row>
    <row r="742" spans="1:93" ht="13">
      <c r="A742" s="18"/>
      <c r="B742" s="45"/>
      <c r="C742" s="52"/>
      <c r="D742" s="52"/>
      <c r="E742" s="53"/>
      <c r="F742" s="53"/>
      <c r="G742" s="52"/>
      <c r="H742" s="52"/>
      <c r="I742" s="53"/>
      <c r="J742" s="52"/>
      <c r="K742" s="52"/>
      <c r="L742" s="52"/>
      <c r="M742" s="53"/>
      <c r="N742" s="76"/>
      <c r="O742" s="52"/>
      <c r="P742" s="45"/>
      <c r="Q742" s="45"/>
      <c r="R742" s="45"/>
      <c r="S742" s="45"/>
      <c r="T742" s="45"/>
      <c r="U742" s="45"/>
      <c r="V742" s="54"/>
      <c r="W742" s="54"/>
      <c r="X742" s="53"/>
      <c r="Y742" s="53"/>
      <c r="Z742" s="53"/>
      <c r="AA742" s="53"/>
      <c r="AB742" s="53"/>
      <c r="AC742" s="53"/>
      <c r="AD742" s="54"/>
      <c r="AE742" s="54"/>
      <c r="AF742" s="54"/>
      <c r="AG742" s="54"/>
      <c r="AH742" s="54"/>
      <c r="AI742" s="54"/>
      <c r="AJ742" s="54"/>
      <c r="AK742" s="54"/>
      <c r="AL742" s="27"/>
      <c r="AM742" s="27"/>
      <c r="AN742" s="27"/>
      <c r="AO742" s="27"/>
      <c r="AP742" s="27"/>
      <c r="AQ742" s="53"/>
      <c r="AR742" s="53"/>
      <c r="AS742" s="52"/>
      <c r="AT742" s="52"/>
      <c r="AU742" s="52"/>
      <c r="AV742" s="52"/>
      <c r="AW742" s="52"/>
      <c r="AX742" s="27"/>
      <c r="AY742" s="27"/>
      <c r="AZ742" s="27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27"/>
      <c r="BN742" s="27"/>
      <c r="BO742" s="45"/>
      <c r="BP742" s="45"/>
      <c r="BQ742" s="45"/>
      <c r="BR742" s="45"/>
      <c r="BS742" s="27"/>
      <c r="BT742" s="27"/>
      <c r="BU742" s="27"/>
      <c r="BV742" s="30"/>
      <c r="BW742" s="30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</row>
    <row r="743" spans="1:93" ht="13">
      <c r="A743" s="18"/>
      <c r="B743" s="45"/>
      <c r="C743" s="52"/>
      <c r="D743" s="52"/>
      <c r="E743" s="53"/>
      <c r="F743" s="53"/>
      <c r="G743" s="52"/>
      <c r="H743" s="52"/>
      <c r="I743" s="53"/>
      <c r="J743" s="52"/>
      <c r="K743" s="52"/>
      <c r="L743" s="52"/>
      <c r="M743" s="53"/>
      <c r="N743" s="76"/>
      <c r="O743" s="52"/>
      <c r="P743" s="45"/>
      <c r="Q743" s="45"/>
      <c r="R743" s="45"/>
      <c r="S743" s="45"/>
      <c r="T743" s="45"/>
      <c r="U743" s="45"/>
      <c r="V743" s="54"/>
      <c r="W743" s="54"/>
      <c r="X743" s="53"/>
      <c r="Y743" s="53"/>
      <c r="Z743" s="53"/>
      <c r="AA743" s="53"/>
      <c r="AB743" s="53"/>
      <c r="AC743" s="53"/>
      <c r="AD743" s="54"/>
      <c r="AE743" s="54"/>
      <c r="AF743" s="54"/>
      <c r="AG743" s="54"/>
      <c r="AH743" s="54"/>
      <c r="AI743" s="54"/>
      <c r="AJ743" s="54"/>
      <c r="AK743" s="54"/>
      <c r="AL743" s="27"/>
      <c r="AM743" s="27"/>
      <c r="AN743" s="27"/>
      <c r="AO743" s="27"/>
      <c r="AP743" s="27"/>
      <c r="AQ743" s="53"/>
      <c r="AR743" s="53"/>
      <c r="AS743" s="52"/>
      <c r="AT743" s="52"/>
      <c r="AU743" s="52"/>
      <c r="AV743" s="52"/>
      <c r="AW743" s="52"/>
      <c r="AX743" s="27"/>
      <c r="AY743" s="27"/>
      <c r="AZ743" s="27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27"/>
      <c r="BN743" s="27"/>
      <c r="BO743" s="45"/>
      <c r="BP743" s="45"/>
      <c r="BQ743" s="45"/>
      <c r="BR743" s="45"/>
      <c r="BS743" s="27"/>
      <c r="BT743" s="27"/>
      <c r="BU743" s="27"/>
      <c r="BV743" s="30"/>
      <c r="BW743" s="30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</row>
    <row r="744" spans="1:93" ht="13">
      <c r="A744" s="18"/>
      <c r="B744" s="45"/>
      <c r="C744" s="52"/>
      <c r="D744" s="52"/>
      <c r="E744" s="53"/>
      <c r="F744" s="53"/>
      <c r="G744" s="52"/>
      <c r="H744" s="52"/>
      <c r="I744" s="53"/>
      <c r="J744" s="52"/>
      <c r="K744" s="52"/>
      <c r="L744" s="52"/>
      <c r="M744" s="53"/>
      <c r="N744" s="76"/>
      <c r="O744" s="52"/>
      <c r="P744" s="45"/>
      <c r="Q744" s="45"/>
      <c r="R744" s="45"/>
      <c r="S744" s="45"/>
      <c r="T744" s="45"/>
      <c r="U744" s="45"/>
      <c r="V744" s="54"/>
      <c r="W744" s="54"/>
      <c r="X744" s="53"/>
      <c r="Y744" s="53"/>
      <c r="Z744" s="53"/>
      <c r="AA744" s="53"/>
      <c r="AB744" s="53"/>
      <c r="AC744" s="53"/>
      <c r="AD744" s="54"/>
      <c r="AE744" s="54"/>
      <c r="AF744" s="54"/>
      <c r="AG744" s="54"/>
      <c r="AH744" s="54"/>
      <c r="AI744" s="54"/>
      <c r="AJ744" s="54"/>
      <c r="AK744" s="54"/>
      <c r="AL744" s="27"/>
      <c r="AM744" s="27"/>
      <c r="AN744" s="27"/>
      <c r="AO744" s="27"/>
      <c r="AP744" s="27"/>
      <c r="AQ744" s="53"/>
      <c r="AR744" s="53"/>
      <c r="AS744" s="52"/>
      <c r="AT744" s="52"/>
      <c r="AU744" s="52"/>
      <c r="AV744" s="52"/>
      <c r="AW744" s="52"/>
      <c r="AX744" s="27"/>
      <c r="AY744" s="27"/>
      <c r="AZ744" s="27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27"/>
      <c r="BN744" s="27"/>
      <c r="BO744" s="45"/>
      <c r="BP744" s="45"/>
      <c r="BQ744" s="45"/>
      <c r="BR744" s="45"/>
      <c r="BS744" s="27"/>
      <c r="BT744" s="27"/>
      <c r="BU744" s="27"/>
      <c r="BV744" s="30"/>
      <c r="BW744" s="30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</row>
    <row r="745" spans="1:93" ht="13">
      <c r="A745" s="18"/>
      <c r="B745" s="45"/>
      <c r="C745" s="52"/>
      <c r="D745" s="52"/>
      <c r="E745" s="53"/>
      <c r="F745" s="53"/>
      <c r="G745" s="52"/>
      <c r="H745" s="52"/>
      <c r="I745" s="53"/>
      <c r="J745" s="52"/>
      <c r="K745" s="52"/>
      <c r="L745" s="52"/>
      <c r="M745" s="53"/>
      <c r="N745" s="76"/>
      <c r="O745" s="52"/>
      <c r="P745" s="45"/>
      <c r="Q745" s="45"/>
      <c r="R745" s="45"/>
      <c r="S745" s="45"/>
      <c r="T745" s="45"/>
      <c r="U745" s="45"/>
      <c r="V745" s="54"/>
      <c r="W745" s="54"/>
      <c r="X745" s="53"/>
      <c r="Y745" s="53"/>
      <c r="Z745" s="53"/>
      <c r="AA745" s="53"/>
      <c r="AB745" s="53"/>
      <c r="AC745" s="53"/>
      <c r="AD745" s="54"/>
      <c r="AE745" s="54"/>
      <c r="AF745" s="54"/>
      <c r="AG745" s="54"/>
      <c r="AH745" s="54"/>
      <c r="AI745" s="54"/>
      <c r="AJ745" s="54"/>
      <c r="AK745" s="54"/>
      <c r="AL745" s="27"/>
      <c r="AM745" s="27"/>
      <c r="AN745" s="27"/>
      <c r="AO745" s="27"/>
      <c r="AP745" s="27"/>
      <c r="AQ745" s="53"/>
      <c r="AR745" s="53"/>
      <c r="AS745" s="52"/>
      <c r="AT745" s="52"/>
      <c r="AU745" s="52"/>
      <c r="AV745" s="52"/>
      <c r="AW745" s="52"/>
      <c r="AX745" s="27"/>
      <c r="AY745" s="27"/>
      <c r="AZ745" s="27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27"/>
      <c r="BN745" s="27"/>
      <c r="BO745" s="45"/>
      <c r="BP745" s="45"/>
      <c r="BQ745" s="45"/>
      <c r="BR745" s="45"/>
      <c r="BS745" s="27"/>
      <c r="BT745" s="27"/>
      <c r="BU745" s="27"/>
      <c r="BV745" s="30"/>
      <c r="BW745" s="30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</row>
    <row r="746" spans="1:93" ht="13">
      <c r="A746" s="18"/>
      <c r="B746" s="45"/>
      <c r="C746" s="52"/>
      <c r="D746" s="52"/>
      <c r="E746" s="53"/>
      <c r="F746" s="53"/>
      <c r="G746" s="52"/>
      <c r="H746" s="52"/>
      <c r="I746" s="53"/>
      <c r="J746" s="52"/>
      <c r="K746" s="52"/>
      <c r="L746" s="52"/>
      <c r="M746" s="53"/>
      <c r="N746" s="76"/>
      <c r="O746" s="52"/>
      <c r="P746" s="45"/>
      <c r="Q746" s="45"/>
      <c r="R746" s="45"/>
      <c r="S746" s="45"/>
      <c r="T746" s="45"/>
      <c r="U746" s="45"/>
      <c r="V746" s="54"/>
      <c r="W746" s="54"/>
      <c r="X746" s="53"/>
      <c r="Y746" s="53"/>
      <c r="Z746" s="53"/>
      <c r="AA746" s="53"/>
      <c r="AB746" s="53"/>
      <c r="AC746" s="53"/>
      <c r="AD746" s="54"/>
      <c r="AE746" s="54"/>
      <c r="AF746" s="54"/>
      <c r="AG746" s="54"/>
      <c r="AH746" s="54"/>
      <c r="AI746" s="54"/>
      <c r="AJ746" s="54"/>
      <c r="AK746" s="54"/>
      <c r="AL746" s="27"/>
      <c r="AM746" s="27"/>
      <c r="AN746" s="27"/>
      <c r="AO746" s="27"/>
      <c r="AP746" s="27"/>
      <c r="AQ746" s="53"/>
      <c r="AR746" s="53"/>
      <c r="AS746" s="52"/>
      <c r="AT746" s="52"/>
      <c r="AU746" s="52"/>
      <c r="AV746" s="52"/>
      <c r="AW746" s="52"/>
      <c r="AX746" s="27"/>
      <c r="AY746" s="27"/>
      <c r="AZ746" s="27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27"/>
      <c r="BN746" s="27"/>
      <c r="BO746" s="45"/>
      <c r="BP746" s="45"/>
      <c r="BQ746" s="45"/>
      <c r="BR746" s="45"/>
      <c r="BS746" s="27"/>
      <c r="BT746" s="27"/>
      <c r="BU746" s="27"/>
      <c r="BV746" s="30"/>
      <c r="BW746" s="30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</row>
    <row r="747" spans="1:93" ht="13">
      <c r="A747" s="18"/>
      <c r="B747" s="45"/>
      <c r="C747" s="52"/>
      <c r="D747" s="52"/>
      <c r="E747" s="53"/>
      <c r="F747" s="53"/>
      <c r="G747" s="52"/>
      <c r="H747" s="52"/>
      <c r="I747" s="53"/>
      <c r="J747" s="52"/>
      <c r="K747" s="52"/>
      <c r="L747" s="52"/>
      <c r="M747" s="53"/>
      <c r="N747" s="76"/>
      <c r="O747" s="52"/>
      <c r="P747" s="45"/>
      <c r="Q747" s="45"/>
      <c r="R747" s="45"/>
      <c r="S747" s="45"/>
      <c r="T747" s="45"/>
      <c r="U747" s="45"/>
      <c r="V747" s="54"/>
      <c r="W747" s="54"/>
      <c r="X747" s="53"/>
      <c r="Y747" s="53"/>
      <c r="Z747" s="53"/>
      <c r="AA747" s="53"/>
      <c r="AB747" s="53"/>
      <c r="AC747" s="53"/>
      <c r="AD747" s="54"/>
      <c r="AE747" s="54"/>
      <c r="AF747" s="54"/>
      <c r="AG747" s="54"/>
      <c r="AH747" s="54"/>
      <c r="AI747" s="54"/>
      <c r="AJ747" s="54"/>
      <c r="AK747" s="54"/>
      <c r="AL747" s="27"/>
      <c r="AM747" s="27"/>
      <c r="AN747" s="27"/>
      <c r="AO747" s="27"/>
      <c r="AP747" s="27"/>
      <c r="AQ747" s="53"/>
      <c r="AR747" s="53"/>
      <c r="AS747" s="52"/>
      <c r="AT747" s="52"/>
      <c r="AU747" s="52"/>
      <c r="AV747" s="52"/>
      <c r="AW747" s="52"/>
      <c r="AX747" s="27"/>
      <c r="AY747" s="27"/>
      <c r="AZ747" s="27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27"/>
      <c r="BN747" s="27"/>
      <c r="BO747" s="45"/>
      <c r="BP747" s="45"/>
      <c r="BQ747" s="45"/>
      <c r="BR747" s="45"/>
      <c r="BS747" s="27"/>
      <c r="BT747" s="27"/>
      <c r="BU747" s="27"/>
      <c r="BV747" s="30"/>
      <c r="BW747" s="30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</row>
    <row r="748" spans="1:93" ht="13">
      <c r="A748" s="18"/>
      <c r="B748" s="45"/>
      <c r="C748" s="52"/>
      <c r="D748" s="52"/>
      <c r="E748" s="53"/>
      <c r="F748" s="53"/>
      <c r="G748" s="52"/>
      <c r="H748" s="52"/>
      <c r="I748" s="53"/>
      <c r="J748" s="52"/>
      <c r="K748" s="52"/>
      <c r="L748" s="52"/>
      <c r="M748" s="53"/>
      <c r="N748" s="76"/>
      <c r="O748" s="52"/>
      <c r="P748" s="45"/>
      <c r="Q748" s="45"/>
      <c r="R748" s="45"/>
      <c r="S748" s="45"/>
      <c r="T748" s="45"/>
      <c r="U748" s="45"/>
      <c r="V748" s="54"/>
      <c r="W748" s="54"/>
      <c r="X748" s="53"/>
      <c r="Y748" s="53"/>
      <c r="Z748" s="53"/>
      <c r="AA748" s="53"/>
      <c r="AB748" s="53"/>
      <c r="AC748" s="53"/>
      <c r="AD748" s="54"/>
      <c r="AE748" s="54"/>
      <c r="AF748" s="54"/>
      <c r="AG748" s="54"/>
      <c r="AH748" s="54"/>
      <c r="AI748" s="54"/>
      <c r="AJ748" s="54"/>
      <c r="AK748" s="54"/>
      <c r="AL748" s="27"/>
      <c r="AM748" s="27"/>
      <c r="AN748" s="27"/>
      <c r="AO748" s="27"/>
      <c r="AP748" s="27"/>
      <c r="AQ748" s="53"/>
      <c r="AR748" s="53"/>
      <c r="AS748" s="52"/>
      <c r="AT748" s="52"/>
      <c r="AU748" s="52"/>
      <c r="AV748" s="52"/>
      <c r="AW748" s="52"/>
      <c r="AX748" s="27"/>
      <c r="AY748" s="27"/>
      <c r="AZ748" s="27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27"/>
      <c r="BN748" s="27"/>
      <c r="BO748" s="45"/>
      <c r="BP748" s="45"/>
      <c r="BQ748" s="45"/>
      <c r="BR748" s="45"/>
      <c r="BS748" s="27"/>
      <c r="BT748" s="27"/>
      <c r="BU748" s="27"/>
      <c r="BV748" s="30"/>
      <c r="BW748" s="30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</row>
    <row r="749" spans="1:93" ht="13">
      <c r="A749" s="18"/>
      <c r="B749" s="45"/>
      <c r="C749" s="52"/>
      <c r="D749" s="52"/>
      <c r="E749" s="53"/>
      <c r="F749" s="53"/>
      <c r="G749" s="52"/>
      <c r="H749" s="52"/>
      <c r="I749" s="53"/>
      <c r="J749" s="52"/>
      <c r="K749" s="52"/>
      <c r="L749" s="52"/>
      <c r="M749" s="53"/>
      <c r="N749" s="76"/>
      <c r="O749" s="52"/>
      <c r="P749" s="45"/>
      <c r="Q749" s="45"/>
      <c r="R749" s="45"/>
      <c r="S749" s="45"/>
      <c r="T749" s="45"/>
      <c r="U749" s="45"/>
      <c r="V749" s="54"/>
      <c r="W749" s="54"/>
      <c r="X749" s="53"/>
      <c r="Y749" s="53"/>
      <c r="Z749" s="53"/>
      <c r="AA749" s="53"/>
      <c r="AB749" s="53"/>
      <c r="AC749" s="53"/>
      <c r="AD749" s="54"/>
      <c r="AE749" s="54"/>
      <c r="AF749" s="54"/>
      <c r="AG749" s="54"/>
      <c r="AH749" s="54"/>
      <c r="AI749" s="54"/>
      <c r="AJ749" s="54"/>
      <c r="AK749" s="54"/>
      <c r="AL749" s="27"/>
      <c r="AM749" s="27"/>
      <c r="AN749" s="27"/>
      <c r="AO749" s="27"/>
      <c r="AP749" s="27"/>
      <c r="AQ749" s="53"/>
      <c r="AR749" s="53"/>
      <c r="AS749" s="52"/>
      <c r="AT749" s="52"/>
      <c r="AU749" s="52"/>
      <c r="AV749" s="52"/>
      <c r="AW749" s="52"/>
      <c r="AX749" s="27"/>
      <c r="AY749" s="27"/>
      <c r="AZ749" s="27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27"/>
      <c r="BN749" s="27"/>
      <c r="BO749" s="45"/>
      <c r="BP749" s="45"/>
      <c r="BQ749" s="45"/>
      <c r="BR749" s="45"/>
      <c r="BS749" s="27"/>
      <c r="BT749" s="27"/>
      <c r="BU749" s="27"/>
      <c r="BV749" s="30"/>
      <c r="BW749" s="30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</row>
    <row r="750" spans="1:93" ht="13">
      <c r="A750" s="18"/>
      <c r="B750" s="45"/>
      <c r="C750" s="52"/>
      <c r="D750" s="52"/>
      <c r="E750" s="53"/>
      <c r="F750" s="53"/>
      <c r="G750" s="52"/>
      <c r="H750" s="52"/>
      <c r="I750" s="53"/>
      <c r="J750" s="52"/>
      <c r="K750" s="52"/>
      <c r="L750" s="52"/>
      <c r="M750" s="53"/>
      <c r="N750" s="76"/>
      <c r="O750" s="52"/>
      <c r="P750" s="45"/>
      <c r="Q750" s="45"/>
      <c r="R750" s="45"/>
      <c r="S750" s="45"/>
      <c r="T750" s="45"/>
      <c r="U750" s="45"/>
      <c r="V750" s="54"/>
      <c r="W750" s="54"/>
      <c r="X750" s="53"/>
      <c r="Y750" s="53"/>
      <c r="Z750" s="53"/>
      <c r="AA750" s="53"/>
      <c r="AB750" s="53"/>
      <c r="AC750" s="53"/>
      <c r="AD750" s="54"/>
      <c r="AE750" s="54"/>
      <c r="AF750" s="54"/>
      <c r="AG750" s="54"/>
      <c r="AH750" s="54"/>
      <c r="AI750" s="54"/>
      <c r="AJ750" s="54"/>
      <c r="AK750" s="54"/>
      <c r="AL750" s="27"/>
      <c r="AM750" s="27"/>
      <c r="AN750" s="27"/>
      <c r="AO750" s="27"/>
      <c r="AP750" s="27"/>
      <c r="AQ750" s="53"/>
      <c r="AR750" s="53"/>
      <c r="AS750" s="52"/>
      <c r="AT750" s="52"/>
      <c r="AU750" s="52"/>
      <c r="AV750" s="52"/>
      <c r="AW750" s="52"/>
      <c r="AX750" s="27"/>
      <c r="AY750" s="27"/>
      <c r="AZ750" s="27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27"/>
      <c r="BN750" s="27"/>
      <c r="BO750" s="45"/>
      <c r="BP750" s="45"/>
      <c r="BQ750" s="45"/>
      <c r="BR750" s="45"/>
      <c r="BS750" s="27"/>
      <c r="BT750" s="27"/>
      <c r="BU750" s="27"/>
      <c r="BV750" s="30"/>
      <c r="BW750" s="30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</row>
    <row r="751" spans="1:93" ht="13">
      <c r="A751" s="18"/>
      <c r="B751" s="45"/>
      <c r="C751" s="52"/>
      <c r="D751" s="52"/>
      <c r="E751" s="53"/>
      <c r="F751" s="53"/>
      <c r="G751" s="52"/>
      <c r="H751" s="52"/>
      <c r="I751" s="53"/>
      <c r="J751" s="52"/>
      <c r="K751" s="52"/>
      <c r="L751" s="52"/>
      <c r="M751" s="53"/>
      <c r="N751" s="76"/>
      <c r="O751" s="52"/>
      <c r="P751" s="45"/>
      <c r="Q751" s="45"/>
      <c r="R751" s="45"/>
      <c r="S751" s="45"/>
      <c r="T751" s="45"/>
      <c r="U751" s="45"/>
      <c r="V751" s="54"/>
      <c r="W751" s="54"/>
      <c r="X751" s="53"/>
      <c r="Y751" s="53"/>
      <c r="Z751" s="53"/>
      <c r="AA751" s="53"/>
      <c r="AB751" s="53"/>
      <c r="AC751" s="53"/>
      <c r="AD751" s="54"/>
      <c r="AE751" s="54"/>
      <c r="AF751" s="54"/>
      <c r="AG751" s="54"/>
      <c r="AH751" s="54"/>
      <c r="AI751" s="54"/>
      <c r="AJ751" s="54"/>
      <c r="AK751" s="54"/>
      <c r="AL751" s="27"/>
      <c r="AM751" s="27"/>
      <c r="AN751" s="27"/>
      <c r="AO751" s="27"/>
      <c r="AP751" s="27"/>
      <c r="AQ751" s="53"/>
      <c r="AR751" s="53"/>
      <c r="AS751" s="52"/>
      <c r="AT751" s="52"/>
      <c r="AU751" s="52"/>
      <c r="AV751" s="52"/>
      <c r="AW751" s="52"/>
      <c r="AX751" s="27"/>
      <c r="AY751" s="27"/>
      <c r="AZ751" s="27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27"/>
      <c r="BN751" s="27"/>
      <c r="BO751" s="45"/>
      <c r="BP751" s="45"/>
      <c r="BQ751" s="45"/>
      <c r="BR751" s="45"/>
      <c r="BS751" s="27"/>
      <c r="BT751" s="27"/>
      <c r="BU751" s="27"/>
      <c r="BV751" s="30"/>
      <c r="BW751" s="30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</row>
    <row r="752" spans="1:93" ht="13">
      <c r="A752" s="18"/>
      <c r="B752" s="45"/>
      <c r="C752" s="52"/>
      <c r="D752" s="52"/>
      <c r="E752" s="53"/>
      <c r="F752" s="53"/>
      <c r="G752" s="52"/>
      <c r="H752" s="52"/>
      <c r="I752" s="53"/>
      <c r="J752" s="52"/>
      <c r="K752" s="52"/>
      <c r="L752" s="52"/>
      <c r="M752" s="53"/>
      <c r="N752" s="76"/>
      <c r="O752" s="52"/>
      <c r="P752" s="45"/>
      <c r="Q752" s="45"/>
      <c r="R752" s="45"/>
      <c r="S752" s="45"/>
      <c r="T752" s="45"/>
      <c r="U752" s="45"/>
      <c r="V752" s="54"/>
      <c r="W752" s="54"/>
      <c r="X752" s="53"/>
      <c r="Y752" s="53"/>
      <c r="Z752" s="53"/>
      <c r="AA752" s="53"/>
      <c r="AB752" s="53"/>
      <c r="AC752" s="53"/>
      <c r="AD752" s="54"/>
      <c r="AE752" s="54"/>
      <c r="AF752" s="54"/>
      <c r="AG752" s="54"/>
      <c r="AH752" s="54"/>
      <c r="AI752" s="54"/>
      <c r="AJ752" s="54"/>
      <c r="AK752" s="54"/>
      <c r="AL752" s="27"/>
      <c r="AM752" s="27"/>
      <c r="AN752" s="27"/>
      <c r="AO752" s="27"/>
      <c r="AP752" s="27"/>
      <c r="AQ752" s="53"/>
      <c r="AR752" s="53"/>
      <c r="AS752" s="52"/>
      <c r="AT752" s="52"/>
      <c r="AU752" s="52"/>
      <c r="AV752" s="52"/>
      <c r="AW752" s="52"/>
      <c r="AX752" s="27"/>
      <c r="AY752" s="27"/>
      <c r="AZ752" s="27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27"/>
      <c r="BN752" s="27"/>
      <c r="BO752" s="45"/>
      <c r="BP752" s="45"/>
      <c r="BQ752" s="45"/>
      <c r="BR752" s="45"/>
      <c r="BS752" s="27"/>
      <c r="BT752" s="27"/>
      <c r="BU752" s="27"/>
      <c r="BV752" s="30"/>
      <c r="BW752" s="30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</row>
    <row r="753" spans="1:93" ht="13">
      <c r="A753" s="18"/>
      <c r="B753" s="45"/>
      <c r="C753" s="52"/>
      <c r="D753" s="52"/>
      <c r="E753" s="53"/>
      <c r="F753" s="53"/>
      <c r="G753" s="52"/>
      <c r="H753" s="52"/>
      <c r="I753" s="53"/>
      <c r="J753" s="52"/>
      <c r="K753" s="52"/>
      <c r="L753" s="52"/>
      <c r="M753" s="53"/>
      <c r="N753" s="76"/>
      <c r="O753" s="52"/>
      <c r="P753" s="45"/>
      <c r="Q753" s="45"/>
      <c r="R753" s="45"/>
      <c r="S753" s="45"/>
      <c r="T753" s="45"/>
      <c r="U753" s="45"/>
      <c r="V753" s="54"/>
      <c r="W753" s="54"/>
      <c r="X753" s="53"/>
      <c r="Y753" s="53"/>
      <c r="Z753" s="53"/>
      <c r="AA753" s="53"/>
      <c r="AB753" s="53"/>
      <c r="AC753" s="53"/>
      <c r="AD753" s="54"/>
      <c r="AE753" s="54"/>
      <c r="AF753" s="54"/>
      <c r="AG753" s="54"/>
      <c r="AH753" s="54"/>
      <c r="AI753" s="54"/>
      <c r="AJ753" s="54"/>
      <c r="AK753" s="54"/>
      <c r="AL753" s="27"/>
      <c r="AM753" s="27"/>
      <c r="AN753" s="27"/>
      <c r="AO753" s="27"/>
      <c r="AP753" s="27"/>
      <c r="AQ753" s="53"/>
      <c r="AR753" s="53"/>
      <c r="AS753" s="52"/>
      <c r="AT753" s="52"/>
      <c r="AU753" s="52"/>
      <c r="AV753" s="52"/>
      <c r="AW753" s="52"/>
      <c r="AX753" s="27"/>
      <c r="AY753" s="27"/>
      <c r="AZ753" s="27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27"/>
      <c r="BN753" s="27"/>
      <c r="BO753" s="45"/>
      <c r="BP753" s="45"/>
      <c r="BQ753" s="45"/>
      <c r="BR753" s="45"/>
      <c r="BS753" s="27"/>
      <c r="BT753" s="27"/>
      <c r="BU753" s="27"/>
      <c r="BV753" s="30"/>
      <c r="BW753" s="30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</row>
    <row r="754" spans="1:93" ht="13">
      <c r="A754" s="18"/>
      <c r="B754" s="45"/>
      <c r="C754" s="52"/>
      <c r="D754" s="52"/>
      <c r="E754" s="53"/>
      <c r="F754" s="53"/>
      <c r="G754" s="52"/>
      <c r="H754" s="52"/>
      <c r="I754" s="53"/>
      <c r="J754" s="52"/>
      <c r="K754" s="52"/>
      <c r="L754" s="52"/>
      <c r="M754" s="53"/>
      <c r="N754" s="76"/>
      <c r="O754" s="52"/>
      <c r="P754" s="45"/>
      <c r="Q754" s="45"/>
      <c r="R754" s="45"/>
      <c r="S754" s="45"/>
      <c r="T754" s="45"/>
      <c r="U754" s="45"/>
      <c r="V754" s="54"/>
      <c r="W754" s="54"/>
      <c r="X754" s="53"/>
      <c r="Y754" s="53"/>
      <c r="Z754" s="53"/>
      <c r="AA754" s="53"/>
      <c r="AB754" s="53"/>
      <c r="AC754" s="53"/>
      <c r="AD754" s="54"/>
      <c r="AE754" s="54"/>
      <c r="AF754" s="54"/>
      <c r="AG754" s="54"/>
      <c r="AH754" s="54"/>
      <c r="AI754" s="54"/>
      <c r="AJ754" s="54"/>
      <c r="AK754" s="54"/>
      <c r="AL754" s="27"/>
      <c r="AM754" s="27"/>
      <c r="AN754" s="27"/>
      <c r="AO754" s="27"/>
      <c r="AP754" s="27"/>
      <c r="AQ754" s="53"/>
      <c r="AR754" s="53"/>
      <c r="AS754" s="52"/>
      <c r="AT754" s="52"/>
      <c r="AU754" s="52"/>
      <c r="AV754" s="52"/>
      <c r="AW754" s="52"/>
      <c r="AX754" s="27"/>
      <c r="AY754" s="27"/>
      <c r="AZ754" s="27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27"/>
      <c r="BN754" s="27"/>
      <c r="BO754" s="45"/>
      <c r="BP754" s="45"/>
      <c r="BQ754" s="45"/>
      <c r="BR754" s="45"/>
      <c r="BS754" s="27"/>
      <c r="BT754" s="27"/>
      <c r="BU754" s="27"/>
      <c r="BV754" s="30"/>
      <c r="BW754" s="30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</row>
    <row r="755" spans="1:93" ht="13">
      <c r="A755" s="18"/>
      <c r="B755" s="45"/>
      <c r="C755" s="52"/>
      <c r="D755" s="52"/>
      <c r="E755" s="53"/>
      <c r="F755" s="53"/>
      <c r="G755" s="52"/>
      <c r="H755" s="52"/>
      <c r="I755" s="53"/>
      <c r="J755" s="52"/>
      <c r="K755" s="52"/>
      <c r="L755" s="52"/>
      <c r="M755" s="53"/>
      <c r="N755" s="76"/>
      <c r="O755" s="52"/>
      <c r="P755" s="45"/>
      <c r="Q755" s="45"/>
      <c r="R755" s="45"/>
      <c r="S755" s="45"/>
      <c r="T755" s="45"/>
      <c r="U755" s="45"/>
      <c r="V755" s="54"/>
      <c r="W755" s="54"/>
      <c r="X755" s="53"/>
      <c r="Y755" s="53"/>
      <c r="Z755" s="53"/>
      <c r="AA755" s="53"/>
      <c r="AB755" s="53"/>
      <c r="AC755" s="53"/>
      <c r="AD755" s="54"/>
      <c r="AE755" s="54"/>
      <c r="AF755" s="54"/>
      <c r="AG755" s="54"/>
      <c r="AH755" s="54"/>
      <c r="AI755" s="54"/>
      <c r="AJ755" s="54"/>
      <c r="AK755" s="54"/>
      <c r="AL755" s="27"/>
      <c r="AM755" s="27"/>
      <c r="AN755" s="27"/>
      <c r="AO755" s="27"/>
      <c r="AP755" s="27"/>
      <c r="AQ755" s="53"/>
      <c r="AR755" s="53"/>
      <c r="AS755" s="52"/>
      <c r="AT755" s="52"/>
      <c r="AU755" s="52"/>
      <c r="AV755" s="52"/>
      <c r="AW755" s="52"/>
      <c r="AX755" s="27"/>
      <c r="AY755" s="27"/>
      <c r="AZ755" s="27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27"/>
      <c r="BN755" s="27"/>
      <c r="BO755" s="45"/>
      <c r="BP755" s="45"/>
      <c r="BQ755" s="45"/>
      <c r="BR755" s="45"/>
      <c r="BS755" s="27"/>
      <c r="BT755" s="27"/>
      <c r="BU755" s="27"/>
      <c r="BV755" s="30"/>
      <c r="BW755" s="30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</row>
    <row r="756" spans="1:93" ht="13">
      <c r="A756" s="18"/>
      <c r="B756" s="45"/>
      <c r="C756" s="52"/>
      <c r="D756" s="52"/>
      <c r="E756" s="53"/>
      <c r="F756" s="53"/>
      <c r="G756" s="52"/>
      <c r="H756" s="52"/>
      <c r="I756" s="53"/>
      <c r="J756" s="52"/>
      <c r="K756" s="52"/>
      <c r="L756" s="52"/>
      <c r="M756" s="53"/>
      <c r="N756" s="76"/>
      <c r="O756" s="52"/>
      <c r="P756" s="45"/>
      <c r="Q756" s="45"/>
      <c r="R756" s="45"/>
      <c r="S756" s="45"/>
      <c r="T756" s="45"/>
      <c r="U756" s="45"/>
      <c r="V756" s="54"/>
      <c r="W756" s="54"/>
      <c r="X756" s="53"/>
      <c r="Y756" s="53"/>
      <c r="Z756" s="53"/>
      <c r="AA756" s="53"/>
      <c r="AB756" s="53"/>
      <c r="AC756" s="53"/>
      <c r="AD756" s="54"/>
      <c r="AE756" s="54"/>
      <c r="AF756" s="54"/>
      <c r="AG756" s="54"/>
      <c r="AH756" s="54"/>
      <c r="AI756" s="54"/>
      <c r="AJ756" s="54"/>
      <c r="AK756" s="54"/>
      <c r="AL756" s="27"/>
      <c r="AM756" s="27"/>
      <c r="AN756" s="27"/>
      <c r="AO756" s="27"/>
      <c r="AP756" s="27"/>
      <c r="AQ756" s="53"/>
      <c r="AR756" s="53"/>
      <c r="AS756" s="52"/>
      <c r="AT756" s="52"/>
      <c r="AU756" s="52"/>
      <c r="AV756" s="52"/>
      <c r="AW756" s="52"/>
      <c r="AX756" s="27"/>
      <c r="AY756" s="27"/>
      <c r="AZ756" s="27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27"/>
      <c r="BN756" s="27"/>
      <c r="BO756" s="45"/>
      <c r="BP756" s="45"/>
      <c r="BQ756" s="45"/>
      <c r="BR756" s="45"/>
      <c r="BS756" s="27"/>
      <c r="BT756" s="27"/>
      <c r="BU756" s="27"/>
      <c r="BV756" s="30"/>
      <c r="BW756" s="30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</row>
    <row r="757" spans="1:93" ht="13">
      <c r="A757" s="18"/>
      <c r="B757" s="45"/>
      <c r="C757" s="52"/>
      <c r="D757" s="52"/>
      <c r="E757" s="53"/>
      <c r="F757" s="53"/>
      <c r="G757" s="52"/>
      <c r="H757" s="52"/>
      <c r="I757" s="53"/>
      <c r="J757" s="52"/>
      <c r="K757" s="52"/>
      <c r="L757" s="52"/>
      <c r="M757" s="53"/>
      <c r="N757" s="76"/>
      <c r="O757" s="52"/>
      <c r="P757" s="45"/>
      <c r="Q757" s="45"/>
      <c r="R757" s="45"/>
      <c r="S757" s="45"/>
      <c r="T757" s="45"/>
      <c r="U757" s="45"/>
      <c r="V757" s="54"/>
      <c r="W757" s="54"/>
      <c r="X757" s="53"/>
      <c r="Y757" s="53"/>
      <c r="Z757" s="53"/>
      <c r="AA757" s="53"/>
      <c r="AB757" s="53"/>
      <c r="AC757" s="53"/>
      <c r="AD757" s="54"/>
      <c r="AE757" s="54"/>
      <c r="AF757" s="54"/>
      <c r="AG757" s="54"/>
      <c r="AH757" s="54"/>
      <c r="AI757" s="54"/>
      <c r="AJ757" s="54"/>
      <c r="AK757" s="54"/>
      <c r="AL757" s="27"/>
      <c r="AM757" s="27"/>
      <c r="AN757" s="27"/>
      <c r="AO757" s="27"/>
      <c r="AP757" s="27"/>
      <c r="AQ757" s="53"/>
      <c r="AR757" s="53"/>
      <c r="AS757" s="52"/>
      <c r="AT757" s="52"/>
      <c r="AU757" s="52"/>
      <c r="AV757" s="52"/>
      <c r="AW757" s="52"/>
      <c r="AX757" s="27"/>
      <c r="AY757" s="27"/>
      <c r="AZ757" s="27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27"/>
      <c r="BN757" s="27"/>
      <c r="BO757" s="45"/>
      <c r="BP757" s="45"/>
      <c r="BQ757" s="45"/>
      <c r="BR757" s="45"/>
      <c r="BS757" s="27"/>
      <c r="BT757" s="27"/>
      <c r="BU757" s="27"/>
      <c r="BV757" s="30"/>
      <c r="BW757" s="30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</row>
    <row r="758" spans="1:93" ht="13">
      <c r="A758" s="18"/>
      <c r="B758" s="45"/>
      <c r="C758" s="52"/>
      <c r="D758" s="52"/>
      <c r="E758" s="53"/>
      <c r="F758" s="53"/>
      <c r="G758" s="52"/>
      <c r="H758" s="52"/>
      <c r="I758" s="53"/>
      <c r="J758" s="52"/>
      <c r="K758" s="52"/>
      <c r="L758" s="52"/>
      <c r="M758" s="53"/>
      <c r="N758" s="76"/>
      <c r="O758" s="52"/>
      <c r="P758" s="45"/>
      <c r="Q758" s="45"/>
      <c r="R758" s="45"/>
      <c r="S758" s="45"/>
      <c r="T758" s="45"/>
      <c r="U758" s="45"/>
      <c r="V758" s="54"/>
      <c r="W758" s="54"/>
      <c r="X758" s="53"/>
      <c r="Y758" s="53"/>
      <c r="Z758" s="53"/>
      <c r="AA758" s="53"/>
      <c r="AB758" s="53"/>
      <c r="AC758" s="53"/>
      <c r="AD758" s="54"/>
      <c r="AE758" s="54"/>
      <c r="AF758" s="54"/>
      <c r="AG758" s="54"/>
      <c r="AH758" s="54"/>
      <c r="AI758" s="54"/>
      <c r="AJ758" s="54"/>
      <c r="AK758" s="54"/>
      <c r="AL758" s="27"/>
      <c r="AM758" s="27"/>
      <c r="AN758" s="27"/>
      <c r="AO758" s="27"/>
      <c r="AP758" s="27"/>
      <c r="AQ758" s="53"/>
      <c r="AR758" s="53"/>
      <c r="AS758" s="52"/>
      <c r="AT758" s="52"/>
      <c r="AU758" s="52"/>
      <c r="AV758" s="52"/>
      <c r="AW758" s="52"/>
      <c r="AX758" s="27"/>
      <c r="AY758" s="27"/>
      <c r="AZ758" s="27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27"/>
      <c r="BN758" s="27"/>
      <c r="BO758" s="45"/>
      <c r="BP758" s="45"/>
      <c r="BQ758" s="45"/>
      <c r="BR758" s="45"/>
      <c r="BS758" s="27"/>
      <c r="BT758" s="27"/>
      <c r="BU758" s="27"/>
      <c r="BV758" s="30"/>
      <c r="BW758" s="30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</row>
    <row r="759" spans="1:93" ht="13">
      <c r="A759" s="18"/>
      <c r="B759" s="45"/>
      <c r="C759" s="52"/>
      <c r="D759" s="52"/>
      <c r="E759" s="53"/>
      <c r="F759" s="53"/>
      <c r="G759" s="52"/>
      <c r="H759" s="52"/>
      <c r="I759" s="53"/>
      <c r="J759" s="52"/>
      <c r="K759" s="52"/>
      <c r="L759" s="52"/>
      <c r="M759" s="53"/>
      <c r="N759" s="76"/>
      <c r="O759" s="52"/>
      <c r="P759" s="45"/>
      <c r="Q759" s="45"/>
      <c r="R759" s="45"/>
      <c r="S759" s="45"/>
      <c r="T759" s="45"/>
      <c r="U759" s="45"/>
      <c r="V759" s="54"/>
      <c r="W759" s="54"/>
      <c r="X759" s="53"/>
      <c r="Y759" s="53"/>
      <c r="Z759" s="53"/>
      <c r="AA759" s="53"/>
      <c r="AB759" s="53"/>
      <c r="AC759" s="53"/>
      <c r="AD759" s="54"/>
      <c r="AE759" s="54"/>
      <c r="AF759" s="54"/>
      <c r="AG759" s="54"/>
      <c r="AH759" s="54"/>
      <c r="AI759" s="54"/>
      <c r="AJ759" s="54"/>
      <c r="AK759" s="54"/>
      <c r="AL759" s="27"/>
      <c r="AM759" s="27"/>
      <c r="AN759" s="27"/>
      <c r="AO759" s="27"/>
      <c r="AP759" s="27"/>
      <c r="AQ759" s="53"/>
      <c r="AR759" s="53"/>
      <c r="AS759" s="52"/>
      <c r="AT759" s="52"/>
      <c r="AU759" s="52"/>
      <c r="AV759" s="52"/>
      <c r="AW759" s="52"/>
      <c r="AX759" s="27"/>
      <c r="AY759" s="27"/>
      <c r="AZ759" s="27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27"/>
      <c r="BN759" s="27"/>
      <c r="BO759" s="45"/>
      <c r="BP759" s="45"/>
      <c r="BQ759" s="45"/>
      <c r="BR759" s="45"/>
      <c r="BS759" s="27"/>
      <c r="BT759" s="27"/>
      <c r="BU759" s="27"/>
      <c r="BV759" s="30"/>
      <c r="BW759" s="30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</row>
    <row r="760" spans="1:93" ht="13">
      <c r="A760" s="18"/>
      <c r="B760" s="45"/>
      <c r="C760" s="52"/>
      <c r="D760" s="52"/>
      <c r="E760" s="53"/>
      <c r="F760" s="53"/>
      <c r="G760" s="52"/>
      <c r="H760" s="52"/>
      <c r="I760" s="53"/>
      <c r="J760" s="52"/>
      <c r="K760" s="52"/>
      <c r="L760" s="52"/>
      <c r="M760" s="53"/>
      <c r="N760" s="76"/>
      <c r="O760" s="52"/>
      <c r="P760" s="45"/>
      <c r="Q760" s="45"/>
      <c r="R760" s="45"/>
      <c r="S760" s="45"/>
      <c r="T760" s="45"/>
      <c r="U760" s="45"/>
      <c r="V760" s="54"/>
      <c r="W760" s="54"/>
      <c r="X760" s="53"/>
      <c r="Y760" s="53"/>
      <c r="Z760" s="53"/>
      <c r="AA760" s="53"/>
      <c r="AB760" s="53"/>
      <c r="AC760" s="53"/>
      <c r="AD760" s="54"/>
      <c r="AE760" s="54"/>
      <c r="AF760" s="54"/>
      <c r="AG760" s="54"/>
      <c r="AH760" s="54"/>
      <c r="AI760" s="54"/>
      <c r="AJ760" s="54"/>
      <c r="AK760" s="54"/>
      <c r="AL760" s="27"/>
      <c r="AM760" s="27"/>
      <c r="AN760" s="27"/>
      <c r="AO760" s="27"/>
      <c r="AP760" s="27"/>
      <c r="AQ760" s="53"/>
      <c r="AR760" s="53"/>
      <c r="AS760" s="52"/>
      <c r="AT760" s="52"/>
      <c r="AU760" s="52"/>
      <c r="AV760" s="52"/>
      <c r="AW760" s="52"/>
      <c r="AX760" s="27"/>
      <c r="AY760" s="27"/>
      <c r="AZ760" s="27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27"/>
      <c r="BN760" s="27"/>
      <c r="BO760" s="45"/>
      <c r="BP760" s="45"/>
      <c r="BQ760" s="45"/>
      <c r="BR760" s="45"/>
      <c r="BS760" s="27"/>
      <c r="BT760" s="27"/>
      <c r="BU760" s="27"/>
      <c r="BV760" s="30"/>
      <c r="BW760" s="30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</row>
    <row r="761" spans="1:93" ht="13">
      <c r="A761" s="18"/>
      <c r="B761" s="45"/>
      <c r="C761" s="52"/>
      <c r="D761" s="52"/>
      <c r="E761" s="53"/>
      <c r="F761" s="53"/>
      <c r="G761" s="52"/>
      <c r="H761" s="52"/>
      <c r="I761" s="53"/>
      <c r="J761" s="52"/>
      <c r="K761" s="52"/>
      <c r="L761" s="52"/>
      <c r="M761" s="53"/>
      <c r="N761" s="76"/>
      <c r="O761" s="52"/>
      <c r="P761" s="45"/>
      <c r="Q761" s="45"/>
      <c r="R761" s="45"/>
      <c r="S761" s="45"/>
      <c r="T761" s="45"/>
      <c r="U761" s="45"/>
      <c r="V761" s="54"/>
      <c r="W761" s="54"/>
      <c r="X761" s="53"/>
      <c r="Y761" s="53"/>
      <c r="Z761" s="53"/>
      <c r="AA761" s="53"/>
      <c r="AB761" s="53"/>
      <c r="AC761" s="53"/>
      <c r="AD761" s="54"/>
      <c r="AE761" s="54"/>
      <c r="AF761" s="54"/>
      <c r="AG761" s="54"/>
      <c r="AH761" s="54"/>
      <c r="AI761" s="54"/>
      <c r="AJ761" s="54"/>
      <c r="AK761" s="54"/>
      <c r="AL761" s="27"/>
      <c r="AM761" s="27"/>
      <c r="AN761" s="27"/>
      <c r="AO761" s="27"/>
      <c r="AP761" s="27"/>
      <c r="AQ761" s="53"/>
      <c r="AR761" s="53"/>
      <c r="AS761" s="52"/>
      <c r="AT761" s="52"/>
      <c r="AU761" s="52"/>
      <c r="AV761" s="52"/>
      <c r="AW761" s="52"/>
      <c r="AX761" s="27"/>
      <c r="AY761" s="27"/>
      <c r="AZ761" s="27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27"/>
      <c r="BN761" s="27"/>
      <c r="BO761" s="45"/>
      <c r="BP761" s="45"/>
      <c r="BQ761" s="45"/>
      <c r="BR761" s="45"/>
      <c r="BS761" s="27"/>
      <c r="BT761" s="27"/>
      <c r="BU761" s="27"/>
      <c r="BV761" s="30"/>
      <c r="BW761" s="30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</row>
    <row r="762" spans="1:93" ht="13">
      <c r="A762" s="18"/>
      <c r="B762" s="45"/>
      <c r="C762" s="52"/>
      <c r="D762" s="52"/>
      <c r="E762" s="53"/>
      <c r="F762" s="53"/>
      <c r="G762" s="52"/>
      <c r="H762" s="52"/>
      <c r="I762" s="53"/>
      <c r="J762" s="52"/>
      <c r="K762" s="52"/>
      <c r="L762" s="52"/>
      <c r="M762" s="53"/>
      <c r="N762" s="76"/>
      <c r="O762" s="52"/>
      <c r="P762" s="45"/>
      <c r="Q762" s="45"/>
      <c r="R762" s="45"/>
      <c r="S762" s="45"/>
      <c r="T762" s="45"/>
      <c r="U762" s="45"/>
      <c r="V762" s="54"/>
      <c r="W762" s="54"/>
      <c r="X762" s="53"/>
      <c r="Y762" s="53"/>
      <c r="Z762" s="53"/>
      <c r="AA762" s="53"/>
      <c r="AB762" s="53"/>
      <c r="AC762" s="53"/>
      <c r="AD762" s="54"/>
      <c r="AE762" s="54"/>
      <c r="AF762" s="54"/>
      <c r="AG762" s="54"/>
      <c r="AH762" s="54"/>
      <c r="AI762" s="54"/>
      <c r="AJ762" s="54"/>
      <c r="AK762" s="54"/>
      <c r="AL762" s="27"/>
      <c r="AM762" s="27"/>
      <c r="AN762" s="27"/>
      <c r="AO762" s="27"/>
      <c r="AP762" s="27"/>
      <c r="AQ762" s="53"/>
      <c r="AR762" s="53"/>
      <c r="AS762" s="52"/>
      <c r="AT762" s="52"/>
      <c r="AU762" s="52"/>
      <c r="AV762" s="52"/>
      <c r="AW762" s="52"/>
      <c r="AX762" s="27"/>
      <c r="AY762" s="27"/>
      <c r="AZ762" s="27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27"/>
      <c r="BN762" s="27"/>
      <c r="BO762" s="45"/>
      <c r="BP762" s="45"/>
      <c r="BQ762" s="45"/>
      <c r="BR762" s="45"/>
      <c r="BS762" s="27"/>
      <c r="BT762" s="27"/>
      <c r="BU762" s="27"/>
      <c r="BV762" s="30"/>
      <c r="BW762" s="30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</row>
    <row r="763" spans="1:93" ht="13">
      <c r="A763" s="18"/>
      <c r="B763" s="45"/>
      <c r="C763" s="52"/>
      <c r="D763" s="52"/>
      <c r="E763" s="53"/>
      <c r="F763" s="53"/>
      <c r="G763" s="52"/>
      <c r="H763" s="52"/>
      <c r="I763" s="53"/>
      <c r="J763" s="52"/>
      <c r="K763" s="52"/>
      <c r="L763" s="52"/>
      <c r="M763" s="53"/>
      <c r="N763" s="76"/>
      <c r="O763" s="52"/>
      <c r="P763" s="45"/>
      <c r="Q763" s="45"/>
      <c r="R763" s="45"/>
      <c r="S763" s="45"/>
      <c r="T763" s="45"/>
      <c r="U763" s="45"/>
      <c r="V763" s="54"/>
      <c r="W763" s="54"/>
      <c r="X763" s="53"/>
      <c r="Y763" s="53"/>
      <c r="Z763" s="53"/>
      <c r="AA763" s="53"/>
      <c r="AB763" s="53"/>
      <c r="AC763" s="53"/>
      <c r="AD763" s="54"/>
      <c r="AE763" s="54"/>
      <c r="AF763" s="54"/>
      <c r="AG763" s="54"/>
      <c r="AH763" s="54"/>
      <c r="AI763" s="54"/>
      <c r="AJ763" s="54"/>
      <c r="AK763" s="54"/>
      <c r="AL763" s="27"/>
      <c r="AM763" s="27"/>
      <c r="AN763" s="27"/>
      <c r="AO763" s="27"/>
      <c r="AP763" s="27"/>
      <c r="AQ763" s="53"/>
      <c r="AR763" s="53"/>
      <c r="AS763" s="52"/>
      <c r="AT763" s="52"/>
      <c r="AU763" s="52"/>
      <c r="AV763" s="52"/>
      <c r="AW763" s="52"/>
      <c r="AX763" s="27"/>
      <c r="AY763" s="27"/>
      <c r="AZ763" s="27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27"/>
      <c r="BN763" s="27"/>
      <c r="BO763" s="45"/>
      <c r="BP763" s="45"/>
      <c r="BQ763" s="45"/>
      <c r="BR763" s="45"/>
      <c r="BS763" s="27"/>
      <c r="BT763" s="27"/>
      <c r="BU763" s="27"/>
      <c r="BV763" s="30"/>
      <c r="BW763" s="30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</row>
    <row r="764" spans="1:93" ht="13">
      <c r="A764" s="18"/>
      <c r="B764" s="45"/>
      <c r="C764" s="52"/>
      <c r="D764" s="52"/>
      <c r="E764" s="53"/>
      <c r="F764" s="53"/>
      <c r="G764" s="52"/>
      <c r="H764" s="52"/>
      <c r="I764" s="53"/>
      <c r="J764" s="52"/>
      <c r="K764" s="52"/>
      <c r="L764" s="52"/>
      <c r="M764" s="53"/>
      <c r="N764" s="76"/>
      <c r="O764" s="52"/>
      <c r="P764" s="45"/>
      <c r="Q764" s="45"/>
      <c r="R764" s="45"/>
      <c r="S764" s="45"/>
      <c r="T764" s="45"/>
      <c r="U764" s="45"/>
      <c r="V764" s="54"/>
      <c r="W764" s="54"/>
      <c r="X764" s="53"/>
      <c r="Y764" s="53"/>
      <c r="Z764" s="53"/>
      <c r="AA764" s="53"/>
      <c r="AB764" s="53"/>
      <c r="AC764" s="53"/>
      <c r="AD764" s="54"/>
      <c r="AE764" s="54"/>
      <c r="AF764" s="54"/>
      <c r="AG764" s="54"/>
      <c r="AH764" s="54"/>
      <c r="AI764" s="54"/>
      <c r="AJ764" s="54"/>
      <c r="AK764" s="54"/>
      <c r="AL764" s="27"/>
      <c r="AM764" s="27"/>
      <c r="AN764" s="27"/>
      <c r="AO764" s="27"/>
      <c r="AP764" s="27"/>
      <c r="AQ764" s="53"/>
      <c r="AR764" s="53"/>
      <c r="AS764" s="52"/>
      <c r="AT764" s="52"/>
      <c r="AU764" s="52"/>
      <c r="AV764" s="52"/>
      <c r="AW764" s="52"/>
      <c r="AX764" s="27"/>
      <c r="AY764" s="27"/>
      <c r="AZ764" s="27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27"/>
      <c r="BN764" s="27"/>
      <c r="BO764" s="45"/>
      <c r="BP764" s="45"/>
      <c r="BQ764" s="45"/>
      <c r="BR764" s="45"/>
      <c r="BS764" s="27"/>
      <c r="BT764" s="27"/>
      <c r="BU764" s="27"/>
      <c r="BV764" s="30"/>
      <c r="BW764" s="30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</row>
    <row r="765" spans="1:93" ht="13">
      <c r="A765" s="18"/>
      <c r="B765" s="45"/>
      <c r="C765" s="52"/>
      <c r="D765" s="52"/>
      <c r="E765" s="53"/>
      <c r="F765" s="53"/>
      <c r="G765" s="52"/>
      <c r="H765" s="52"/>
      <c r="I765" s="53"/>
      <c r="J765" s="52"/>
      <c r="K765" s="52"/>
      <c r="L765" s="52"/>
      <c r="M765" s="53"/>
      <c r="N765" s="76"/>
      <c r="O765" s="52"/>
      <c r="P765" s="45"/>
      <c r="Q765" s="45"/>
      <c r="R765" s="45"/>
      <c r="S765" s="45"/>
      <c r="T765" s="45"/>
      <c r="U765" s="45"/>
      <c r="V765" s="54"/>
      <c r="W765" s="54"/>
      <c r="X765" s="53"/>
      <c r="Y765" s="53"/>
      <c r="Z765" s="53"/>
      <c r="AA765" s="53"/>
      <c r="AB765" s="53"/>
      <c r="AC765" s="53"/>
      <c r="AD765" s="54"/>
      <c r="AE765" s="54"/>
      <c r="AF765" s="54"/>
      <c r="AG765" s="54"/>
      <c r="AH765" s="54"/>
      <c r="AI765" s="54"/>
      <c r="AJ765" s="54"/>
      <c r="AK765" s="54"/>
      <c r="AL765" s="27"/>
      <c r="AM765" s="27"/>
      <c r="AN765" s="27"/>
      <c r="AO765" s="27"/>
      <c r="AP765" s="27"/>
      <c r="AQ765" s="53"/>
      <c r="AR765" s="53"/>
      <c r="AS765" s="52"/>
      <c r="AT765" s="52"/>
      <c r="AU765" s="52"/>
      <c r="AV765" s="52"/>
      <c r="AW765" s="52"/>
      <c r="AX765" s="27"/>
      <c r="AY765" s="27"/>
      <c r="AZ765" s="27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27"/>
      <c r="BN765" s="27"/>
      <c r="BO765" s="45"/>
      <c r="BP765" s="45"/>
      <c r="BQ765" s="45"/>
      <c r="BR765" s="45"/>
      <c r="BS765" s="27"/>
      <c r="BT765" s="27"/>
      <c r="BU765" s="27"/>
      <c r="BV765" s="30"/>
      <c r="BW765" s="30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</row>
    <row r="766" spans="1:93" ht="13">
      <c r="A766" s="18"/>
      <c r="B766" s="45"/>
      <c r="C766" s="52"/>
      <c r="D766" s="52"/>
      <c r="E766" s="53"/>
      <c r="F766" s="53"/>
      <c r="G766" s="52"/>
      <c r="H766" s="52"/>
      <c r="I766" s="53"/>
      <c r="J766" s="52"/>
      <c r="K766" s="52"/>
      <c r="L766" s="52"/>
      <c r="M766" s="53"/>
      <c r="N766" s="76"/>
      <c r="O766" s="52"/>
      <c r="P766" s="45"/>
      <c r="Q766" s="45"/>
      <c r="R766" s="45"/>
      <c r="S766" s="45"/>
      <c r="T766" s="45"/>
      <c r="U766" s="45"/>
      <c r="V766" s="54"/>
      <c r="W766" s="54"/>
      <c r="X766" s="53"/>
      <c r="Y766" s="53"/>
      <c r="Z766" s="53"/>
      <c r="AA766" s="53"/>
      <c r="AB766" s="53"/>
      <c r="AC766" s="53"/>
      <c r="AD766" s="54"/>
      <c r="AE766" s="54"/>
      <c r="AF766" s="54"/>
      <c r="AG766" s="54"/>
      <c r="AH766" s="54"/>
      <c r="AI766" s="54"/>
      <c r="AJ766" s="54"/>
      <c r="AK766" s="54"/>
      <c r="AL766" s="27"/>
      <c r="AM766" s="27"/>
      <c r="AN766" s="27"/>
      <c r="AO766" s="27"/>
      <c r="AP766" s="27"/>
      <c r="AQ766" s="53"/>
      <c r="AR766" s="53"/>
      <c r="AS766" s="52"/>
      <c r="AT766" s="52"/>
      <c r="AU766" s="52"/>
      <c r="AV766" s="52"/>
      <c r="AW766" s="52"/>
      <c r="AX766" s="27"/>
      <c r="AY766" s="27"/>
      <c r="AZ766" s="27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27"/>
      <c r="BN766" s="27"/>
      <c r="BO766" s="45"/>
      <c r="BP766" s="45"/>
      <c r="BQ766" s="45"/>
      <c r="BR766" s="45"/>
      <c r="BS766" s="27"/>
      <c r="BT766" s="27"/>
      <c r="BU766" s="27"/>
      <c r="BV766" s="30"/>
      <c r="BW766" s="30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</row>
    <row r="767" spans="1:93" ht="13">
      <c r="A767" s="18"/>
      <c r="B767" s="45"/>
      <c r="C767" s="52"/>
      <c r="D767" s="52"/>
      <c r="E767" s="53"/>
      <c r="F767" s="53"/>
      <c r="G767" s="52"/>
      <c r="H767" s="52"/>
      <c r="I767" s="53"/>
      <c r="J767" s="52"/>
      <c r="K767" s="52"/>
      <c r="L767" s="52"/>
      <c r="M767" s="53"/>
      <c r="N767" s="76"/>
      <c r="O767" s="52"/>
      <c r="P767" s="45"/>
      <c r="Q767" s="45"/>
      <c r="R767" s="45"/>
      <c r="S767" s="45"/>
      <c r="T767" s="45"/>
      <c r="U767" s="45"/>
      <c r="V767" s="54"/>
      <c r="W767" s="54"/>
      <c r="X767" s="53"/>
      <c r="Y767" s="53"/>
      <c r="Z767" s="53"/>
      <c r="AA767" s="53"/>
      <c r="AB767" s="53"/>
      <c r="AC767" s="53"/>
      <c r="AD767" s="54"/>
      <c r="AE767" s="54"/>
      <c r="AF767" s="54"/>
      <c r="AG767" s="54"/>
      <c r="AH767" s="54"/>
      <c r="AI767" s="54"/>
      <c r="AJ767" s="54"/>
      <c r="AK767" s="54"/>
      <c r="AL767" s="27"/>
      <c r="AM767" s="27"/>
      <c r="AN767" s="27"/>
      <c r="AO767" s="27"/>
      <c r="AP767" s="27"/>
      <c r="AQ767" s="53"/>
      <c r="AR767" s="53"/>
      <c r="AS767" s="52"/>
      <c r="AT767" s="52"/>
      <c r="AU767" s="52"/>
      <c r="AV767" s="52"/>
      <c r="AW767" s="52"/>
      <c r="AX767" s="27"/>
      <c r="AY767" s="27"/>
      <c r="AZ767" s="27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27"/>
      <c r="BN767" s="27"/>
      <c r="BO767" s="45"/>
      <c r="BP767" s="45"/>
      <c r="BQ767" s="45"/>
      <c r="BR767" s="45"/>
      <c r="BS767" s="27"/>
      <c r="BT767" s="27"/>
      <c r="BU767" s="27"/>
      <c r="BV767" s="30"/>
      <c r="BW767" s="30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</row>
    <row r="768" spans="1:93" ht="13">
      <c r="A768" s="18"/>
      <c r="B768" s="45"/>
      <c r="C768" s="52"/>
      <c r="D768" s="52"/>
      <c r="E768" s="53"/>
      <c r="F768" s="53"/>
      <c r="G768" s="52"/>
      <c r="H768" s="52"/>
      <c r="I768" s="53"/>
      <c r="J768" s="52"/>
      <c r="K768" s="52"/>
      <c r="L768" s="52"/>
      <c r="M768" s="53"/>
      <c r="N768" s="76"/>
      <c r="O768" s="52"/>
      <c r="P768" s="45"/>
      <c r="Q768" s="45"/>
      <c r="R768" s="45"/>
      <c r="S768" s="45"/>
      <c r="T768" s="45"/>
      <c r="U768" s="45"/>
      <c r="V768" s="54"/>
      <c r="W768" s="54"/>
      <c r="X768" s="53"/>
      <c r="Y768" s="53"/>
      <c r="Z768" s="53"/>
      <c r="AA768" s="53"/>
      <c r="AB768" s="53"/>
      <c r="AC768" s="53"/>
      <c r="AD768" s="54"/>
      <c r="AE768" s="54"/>
      <c r="AF768" s="54"/>
      <c r="AG768" s="54"/>
      <c r="AH768" s="54"/>
      <c r="AI768" s="54"/>
      <c r="AJ768" s="54"/>
      <c r="AK768" s="54"/>
      <c r="AL768" s="27"/>
      <c r="AM768" s="27"/>
      <c r="AN768" s="27"/>
      <c r="AO768" s="27"/>
      <c r="AP768" s="27"/>
      <c r="AQ768" s="53"/>
      <c r="AR768" s="53"/>
      <c r="AS768" s="52"/>
      <c r="AT768" s="52"/>
      <c r="AU768" s="52"/>
      <c r="AV768" s="52"/>
      <c r="AW768" s="52"/>
      <c r="AX768" s="27"/>
      <c r="AY768" s="27"/>
      <c r="AZ768" s="27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27"/>
      <c r="BN768" s="27"/>
      <c r="BO768" s="45"/>
      <c r="BP768" s="45"/>
      <c r="BQ768" s="45"/>
      <c r="BR768" s="45"/>
      <c r="BS768" s="27"/>
      <c r="BT768" s="27"/>
      <c r="BU768" s="27"/>
      <c r="BV768" s="30"/>
      <c r="BW768" s="30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</row>
    <row r="769" spans="1:93" ht="13">
      <c r="A769" s="18"/>
      <c r="B769" s="45"/>
      <c r="C769" s="52"/>
      <c r="D769" s="52"/>
      <c r="E769" s="53"/>
      <c r="F769" s="53"/>
      <c r="G769" s="52"/>
      <c r="H769" s="52"/>
      <c r="I769" s="53"/>
      <c r="J769" s="52"/>
      <c r="K769" s="52"/>
      <c r="L769" s="52"/>
      <c r="M769" s="53"/>
      <c r="N769" s="76"/>
      <c r="O769" s="52"/>
      <c r="P769" s="45"/>
      <c r="Q769" s="45"/>
      <c r="R769" s="45"/>
      <c r="S769" s="45"/>
      <c r="T769" s="45"/>
      <c r="U769" s="45"/>
      <c r="V769" s="54"/>
      <c r="W769" s="54"/>
      <c r="X769" s="53"/>
      <c r="Y769" s="53"/>
      <c r="Z769" s="53"/>
      <c r="AA769" s="53"/>
      <c r="AB769" s="53"/>
      <c r="AC769" s="53"/>
      <c r="AD769" s="54"/>
      <c r="AE769" s="54"/>
      <c r="AF769" s="54"/>
      <c r="AG769" s="54"/>
      <c r="AH769" s="54"/>
      <c r="AI769" s="54"/>
      <c r="AJ769" s="54"/>
      <c r="AK769" s="54"/>
      <c r="AL769" s="27"/>
      <c r="AM769" s="27"/>
      <c r="AN769" s="27"/>
      <c r="AO769" s="27"/>
      <c r="AP769" s="27"/>
      <c r="AQ769" s="53"/>
      <c r="AR769" s="53"/>
      <c r="AS769" s="52"/>
      <c r="AT769" s="52"/>
      <c r="AU769" s="52"/>
      <c r="AV769" s="52"/>
      <c r="AW769" s="52"/>
      <c r="AX769" s="27"/>
      <c r="AY769" s="27"/>
      <c r="AZ769" s="27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27"/>
      <c r="BN769" s="27"/>
      <c r="BO769" s="45"/>
      <c r="BP769" s="45"/>
      <c r="BQ769" s="45"/>
      <c r="BR769" s="45"/>
      <c r="BS769" s="27"/>
      <c r="BT769" s="27"/>
      <c r="BU769" s="27"/>
      <c r="BV769" s="30"/>
      <c r="BW769" s="30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</row>
    <row r="770" spans="1:93" ht="13">
      <c r="A770" s="18"/>
      <c r="B770" s="45"/>
      <c r="C770" s="52"/>
      <c r="D770" s="52"/>
      <c r="E770" s="53"/>
      <c r="F770" s="53"/>
      <c r="G770" s="52"/>
      <c r="H770" s="52"/>
      <c r="I770" s="53"/>
      <c r="J770" s="52"/>
      <c r="K770" s="52"/>
      <c r="L770" s="52"/>
      <c r="M770" s="53"/>
      <c r="N770" s="76"/>
      <c r="O770" s="52"/>
      <c r="P770" s="45"/>
      <c r="Q770" s="45"/>
      <c r="R770" s="45"/>
      <c r="S770" s="45"/>
      <c r="T770" s="45"/>
      <c r="U770" s="45"/>
      <c r="V770" s="54"/>
      <c r="W770" s="54"/>
      <c r="X770" s="53"/>
      <c r="Y770" s="53"/>
      <c r="Z770" s="53"/>
      <c r="AA770" s="53"/>
      <c r="AB770" s="53"/>
      <c r="AC770" s="53"/>
      <c r="AD770" s="54"/>
      <c r="AE770" s="54"/>
      <c r="AF770" s="54"/>
      <c r="AG770" s="54"/>
      <c r="AH770" s="54"/>
      <c r="AI770" s="54"/>
      <c r="AJ770" s="54"/>
      <c r="AK770" s="54"/>
      <c r="AL770" s="27"/>
      <c r="AM770" s="27"/>
      <c r="AN770" s="27"/>
      <c r="AO770" s="27"/>
      <c r="AP770" s="27"/>
      <c r="AQ770" s="53"/>
      <c r="AR770" s="53"/>
      <c r="AS770" s="52"/>
      <c r="AT770" s="52"/>
      <c r="AU770" s="52"/>
      <c r="AV770" s="52"/>
      <c r="AW770" s="52"/>
      <c r="AX770" s="27"/>
      <c r="AY770" s="27"/>
      <c r="AZ770" s="27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27"/>
      <c r="BN770" s="27"/>
      <c r="BO770" s="45"/>
      <c r="BP770" s="45"/>
      <c r="BQ770" s="45"/>
      <c r="BR770" s="45"/>
      <c r="BS770" s="27"/>
      <c r="BT770" s="27"/>
      <c r="BU770" s="27"/>
      <c r="BV770" s="30"/>
      <c r="BW770" s="30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</row>
    <row r="771" spans="1:93" ht="13">
      <c r="A771" s="18"/>
      <c r="B771" s="45"/>
      <c r="C771" s="52"/>
      <c r="D771" s="52"/>
      <c r="E771" s="53"/>
      <c r="F771" s="53"/>
      <c r="G771" s="52"/>
      <c r="H771" s="52"/>
      <c r="I771" s="53"/>
      <c r="J771" s="52"/>
      <c r="K771" s="52"/>
      <c r="L771" s="52"/>
      <c r="M771" s="53"/>
      <c r="N771" s="76"/>
      <c r="O771" s="52"/>
      <c r="P771" s="45"/>
      <c r="Q771" s="45"/>
      <c r="R771" s="45"/>
      <c r="S771" s="45"/>
      <c r="T771" s="45"/>
      <c r="U771" s="45"/>
      <c r="V771" s="54"/>
      <c r="W771" s="54"/>
      <c r="X771" s="53"/>
      <c r="Y771" s="53"/>
      <c r="Z771" s="53"/>
      <c r="AA771" s="53"/>
      <c r="AB771" s="53"/>
      <c r="AC771" s="53"/>
      <c r="AD771" s="54"/>
      <c r="AE771" s="54"/>
      <c r="AF771" s="54"/>
      <c r="AG771" s="54"/>
      <c r="AH771" s="54"/>
      <c r="AI771" s="54"/>
      <c r="AJ771" s="54"/>
      <c r="AK771" s="54"/>
      <c r="AL771" s="27"/>
      <c r="AM771" s="27"/>
      <c r="AN771" s="27"/>
      <c r="AO771" s="27"/>
      <c r="AP771" s="27"/>
      <c r="AQ771" s="53"/>
      <c r="AR771" s="53"/>
      <c r="AS771" s="52"/>
      <c r="AT771" s="52"/>
      <c r="AU771" s="52"/>
      <c r="AV771" s="52"/>
      <c r="AW771" s="52"/>
      <c r="AX771" s="27"/>
      <c r="AY771" s="27"/>
      <c r="AZ771" s="27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27"/>
      <c r="BN771" s="27"/>
      <c r="BO771" s="45"/>
      <c r="BP771" s="45"/>
      <c r="BQ771" s="45"/>
      <c r="BR771" s="45"/>
      <c r="BS771" s="27"/>
      <c r="BT771" s="27"/>
      <c r="BU771" s="27"/>
      <c r="BV771" s="30"/>
      <c r="BW771" s="30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</row>
    <row r="772" spans="1:93" ht="13">
      <c r="A772" s="18"/>
      <c r="B772" s="45"/>
      <c r="C772" s="52"/>
      <c r="D772" s="52"/>
      <c r="E772" s="53"/>
      <c r="F772" s="53"/>
      <c r="G772" s="52"/>
      <c r="H772" s="52"/>
      <c r="I772" s="53"/>
      <c r="J772" s="52"/>
      <c r="K772" s="52"/>
      <c r="L772" s="52"/>
      <c r="M772" s="53"/>
      <c r="N772" s="76"/>
      <c r="O772" s="52"/>
      <c r="P772" s="45"/>
      <c r="Q772" s="45"/>
      <c r="R772" s="45"/>
      <c r="S772" s="45"/>
      <c r="T772" s="45"/>
      <c r="U772" s="45"/>
      <c r="V772" s="54"/>
      <c r="W772" s="54"/>
      <c r="X772" s="53"/>
      <c r="Y772" s="53"/>
      <c r="Z772" s="53"/>
      <c r="AA772" s="53"/>
      <c r="AB772" s="53"/>
      <c r="AC772" s="53"/>
      <c r="AD772" s="54"/>
      <c r="AE772" s="54"/>
      <c r="AF772" s="54"/>
      <c r="AG772" s="54"/>
      <c r="AH772" s="54"/>
      <c r="AI772" s="54"/>
      <c r="AJ772" s="54"/>
      <c r="AK772" s="54"/>
      <c r="AL772" s="27"/>
      <c r="AM772" s="27"/>
      <c r="AN772" s="27"/>
      <c r="AO772" s="27"/>
      <c r="AP772" s="27"/>
      <c r="AQ772" s="53"/>
      <c r="AR772" s="53"/>
      <c r="AS772" s="52"/>
      <c r="AT772" s="52"/>
      <c r="AU772" s="52"/>
      <c r="AV772" s="52"/>
      <c r="AW772" s="52"/>
      <c r="AX772" s="27"/>
      <c r="AY772" s="27"/>
      <c r="AZ772" s="27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27"/>
      <c r="BN772" s="27"/>
      <c r="BO772" s="45"/>
      <c r="BP772" s="45"/>
      <c r="BQ772" s="45"/>
      <c r="BR772" s="45"/>
      <c r="BS772" s="27"/>
      <c r="BT772" s="27"/>
      <c r="BU772" s="27"/>
      <c r="BV772" s="30"/>
      <c r="BW772" s="30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</row>
    <row r="773" spans="1:93" ht="13">
      <c r="A773" s="18"/>
      <c r="B773" s="45"/>
      <c r="C773" s="52"/>
      <c r="D773" s="52"/>
      <c r="E773" s="53"/>
      <c r="F773" s="53"/>
      <c r="G773" s="52"/>
      <c r="H773" s="52"/>
      <c r="I773" s="53"/>
      <c r="J773" s="52"/>
      <c r="K773" s="52"/>
      <c r="L773" s="52"/>
      <c r="M773" s="53"/>
      <c r="N773" s="76"/>
      <c r="O773" s="52"/>
      <c r="P773" s="45"/>
      <c r="Q773" s="45"/>
      <c r="R773" s="45"/>
      <c r="S773" s="45"/>
      <c r="T773" s="45"/>
      <c r="U773" s="45"/>
      <c r="V773" s="54"/>
      <c r="W773" s="54"/>
      <c r="X773" s="53"/>
      <c r="Y773" s="53"/>
      <c r="Z773" s="53"/>
      <c r="AA773" s="53"/>
      <c r="AB773" s="53"/>
      <c r="AC773" s="53"/>
      <c r="AD773" s="54"/>
      <c r="AE773" s="54"/>
      <c r="AF773" s="54"/>
      <c r="AG773" s="54"/>
      <c r="AH773" s="54"/>
      <c r="AI773" s="54"/>
      <c r="AJ773" s="54"/>
      <c r="AK773" s="54"/>
      <c r="AL773" s="27"/>
      <c r="AM773" s="27"/>
      <c r="AN773" s="27"/>
      <c r="AO773" s="27"/>
      <c r="AP773" s="27"/>
      <c r="AQ773" s="53"/>
      <c r="AR773" s="53"/>
      <c r="AS773" s="52"/>
      <c r="AT773" s="52"/>
      <c r="AU773" s="52"/>
      <c r="AV773" s="52"/>
      <c r="AW773" s="52"/>
      <c r="AX773" s="27"/>
      <c r="AY773" s="27"/>
      <c r="AZ773" s="27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27"/>
      <c r="BN773" s="27"/>
      <c r="BO773" s="45"/>
      <c r="BP773" s="45"/>
      <c r="BQ773" s="45"/>
      <c r="BR773" s="45"/>
      <c r="BS773" s="27"/>
      <c r="BT773" s="27"/>
      <c r="BU773" s="27"/>
      <c r="BV773" s="30"/>
      <c r="BW773" s="30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</row>
    <row r="774" spans="1:93" ht="13">
      <c r="A774" s="18"/>
      <c r="B774" s="45"/>
      <c r="C774" s="52"/>
      <c r="D774" s="52"/>
      <c r="E774" s="53"/>
      <c r="F774" s="53"/>
      <c r="G774" s="52"/>
      <c r="H774" s="52"/>
      <c r="I774" s="53"/>
      <c r="J774" s="52"/>
      <c r="K774" s="52"/>
      <c r="L774" s="52"/>
      <c r="M774" s="53"/>
      <c r="N774" s="76"/>
      <c r="O774" s="52"/>
      <c r="P774" s="45"/>
      <c r="Q774" s="45"/>
      <c r="R774" s="45"/>
      <c r="S774" s="45"/>
      <c r="T774" s="45"/>
      <c r="U774" s="45"/>
      <c r="V774" s="54"/>
      <c r="W774" s="54"/>
      <c r="X774" s="53"/>
      <c r="Y774" s="53"/>
      <c r="Z774" s="53"/>
      <c r="AA774" s="53"/>
      <c r="AB774" s="53"/>
      <c r="AC774" s="53"/>
      <c r="AD774" s="54"/>
      <c r="AE774" s="54"/>
      <c r="AF774" s="54"/>
      <c r="AG774" s="54"/>
      <c r="AH774" s="54"/>
      <c r="AI774" s="54"/>
      <c r="AJ774" s="54"/>
      <c r="AK774" s="54"/>
      <c r="AL774" s="27"/>
      <c r="AM774" s="27"/>
      <c r="AN774" s="27"/>
      <c r="AO774" s="27"/>
      <c r="AP774" s="27"/>
      <c r="AQ774" s="53"/>
      <c r="AR774" s="53"/>
      <c r="AS774" s="52"/>
      <c r="AT774" s="52"/>
      <c r="AU774" s="52"/>
      <c r="AV774" s="52"/>
      <c r="AW774" s="52"/>
      <c r="AX774" s="27"/>
      <c r="AY774" s="27"/>
      <c r="AZ774" s="27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27"/>
      <c r="BN774" s="27"/>
      <c r="BO774" s="45"/>
      <c r="BP774" s="45"/>
      <c r="BQ774" s="45"/>
      <c r="BR774" s="45"/>
      <c r="BS774" s="27"/>
      <c r="BT774" s="27"/>
      <c r="BU774" s="27"/>
      <c r="BV774" s="30"/>
      <c r="BW774" s="30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</row>
    <row r="775" spans="1:93" ht="13">
      <c r="A775" s="18"/>
      <c r="B775" s="45"/>
      <c r="C775" s="52"/>
      <c r="D775" s="52"/>
      <c r="E775" s="53"/>
      <c r="F775" s="53"/>
      <c r="G775" s="52"/>
      <c r="H775" s="52"/>
      <c r="I775" s="53"/>
      <c r="J775" s="52"/>
      <c r="K775" s="52"/>
      <c r="L775" s="52"/>
      <c r="M775" s="53"/>
      <c r="N775" s="76"/>
      <c r="O775" s="52"/>
      <c r="P775" s="45"/>
      <c r="Q775" s="45"/>
      <c r="R775" s="45"/>
      <c r="S775" s="45"/>
      <c r="T775" s="45"/>
      <c r="U775" s="45"/>
      <c r="V775" s="54"/>
      <c r="W775" s="54"/>
      <c r="X775" s="53"/>
      <c r="Y775" s="53"/>
      <c r="Z775" s="53"/>
      <c r="AA775" s="53"/>
      <c r="AB775" s="53"/>
      <c r="AC775" s="53"/>
      <c r="AD775" s="54"/>
      <c r="AE775" s="54"/>
      <c r="AF775" s="54"/>
      <c r="AG775" s="54"/>
      <c r="AH775" s="54"/>
      <c r="AI775" s="54"/>
      <c r="AJ775" s="54"/>
      <c r="AK775" s="54"/>
      <c r="AL775" s="27"/>
      <c r="AM775" s="27"/>
      <c r="AN775" s="27"/>
      <c r="AO775" s="27"/>
      <c r="AP775" s="27"/>
      <c r="AQ775" s="53"/>
      <c r="AR775" s="53"/>
      <c r="AS775" s="52"/>
      <c r="AT775" s="52"/>
      <c r="AU775" s="52"/>
      <c r="AV775" s="52"/>
      <c r="AW775" s="52"/>
      <c r="AX775" s="27"/>
      <c r="AY775" s="27"/>
      <c r="AZ775" s="27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27"/>
      <c r="BN775" s="27"/>
      <c r="BO775" s="45"/>
      <c r="BP775" s="45"/>
      <c r="BQ775" s="45"/>
      <c r="BR775" s="45"/>
      <c r="BS775" s="27"/>
      <c r="BT775" s="27"/>
      <c r="BU775" s="27"/>
      <c r="BV775" s="30"/>
      <c r="BW775" s="30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</row>
    <row r="776" spans="1:93" ht="13">
      <c r="A776" s="18"/>
      <c r="B776" s="45"/>
      <c r="C776" s="52"/>
      <c r="D776" s="52"/>
      <c r="E776" s="53"/>
      <c r="F776" s="53"/>
      <c r="G776" s="52"/>
      <c r="H776" s="52"/>
      <c r="I776" s="53"/>
      <c r="J776" s="52"/>
      <c r="K776" s="52"/>
      <c r="L776" s="52"/>
      <c r="M776" s="53"/>
      <c r="N776" s="76"/>
      <c r="O776" s="52"/>
      <c r="P776" s="45"/>
      <c r="Q776" s="45"/>
      <c r="R776" s="45"/>
      <c r="S776" s="45"/>
      <c r="T776" s="45"/>
      <c r="U776" s="45"/>
      <c r="V776" s="54"/>
      <c r="W776" s="54"/>
      <c r="X776" s="53"/>
      <c r="Y776" s="53"/>
      <c r="Z776" s="53"/>
      <c r="AA776" s="53"/>
      <c r="AB776" s="53"/>
      <c r="AC776" s="53"/>
      <c r="AD776" s="54"/>
      <c r="AE776" s="54"/>
      <c r="AF776" s="54"/>
      <c r="AG776" s="54"/>
      <c r="AH776" s="54"/>
      <c r="AI776" s="54"/>
      <c r="AJ776" s="54"/>
      <c r="AK776" s="54"/>
      <c r="AL776" s="27"/>
      <c r="AM776" s="27"/>
      <c r="AN776" s="27"/>
      <c r="AO776" s="27"/>
      <c r="AP776" s="27"/>
      <c r="AQ776" s="53"/>
      <c r="AR776" s="53"/>
      <c r="AS776" s="52"/>
      <c r="AT776" s="52"/>
      <c r="AU776" s="52"/>
      <c r="AV776" s="52"/>
      <c r="AW776" s="52"/>
      <c r="AX776" s="27"/>
      <c r="AY776" s="27"/>
      <c r="AZ776" s="27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27"/>
      <c r="BN776" s="27"/>
      <c r="BO776" s="45"/>
      <c r="BP776" s="45"/>
      <c r="BQ776" s="45"/>
      <c r="BR776" s="45"/>
      <c r="BS776" s="27"/>
      <c r="BT776" s="27"/>
      <c r="BU776" s="27"/>
      <c r="BV776" s="30"/>
      <c r="BW776" s="30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</row>
    <row r="777" spans="1:93" ht="13">
      <c r="A777" s="18"/>
      <c r="B777" s="45"/>
      <c r="C777" s="52"/>
      <c r="D777" s="52"/>
      <c r="E777" s="53"/>
      <c r="F777" s="53"/>
      <c r="G777" s="52"/>
      <c r="H777" s="52"/>
      <c r="I777" s="53"/>
      <c r="J777" s="52"/>
      <c r="K777" s="52"/>
      <c r="L777" s="52"/>
      <c r="M777" s="53"/>
      <c r="N777" s="76"/>
      <c r="O777" s="52"/>
      <c r="P777" s="45"/>
      <c r="Q777" s="45"/>
      <c r="R777" s="45"/>
      <c r="S777" s="45"/>
      <c r="T777" s="45"/>
      <c r="U777" s="45"/>
      <c r="V777" s="54"/>
      <c r="W777" s="54"/>
      <c r="X777" s="53"/>
      <c r="Y777" s="53"/>
      <c r="Z777" s="53"/>
      <c r="AA777" s="53"/>
      <c r="AB777" s="53"/>
      <c r="AC777" s="53"/>
      <c r="AD777" s="54"/>
      <c r="AE777" s="54"/>
      <c r="AF777" s="54"/>
      <c r="AG777" s="54"/>
      <c r="AH777" s="54"/>
      <c r="AI777" s="54"/>
      <c r="AJ777" s="54"/>
      <c r="AK777" s="54"/>
      <c r="AL777" s="27"/>
      <c r="AM777" s="27"/>
      <c r="AN777" s="27"/>
      <c r="AO777" s="27"/>
      <c r="AP777" s="27"/>
      <c r="AQ777" s="53"/>
      <c r="AR777" s="53"/>
      <c r="AS777" s="52"/>
      <c r="AT777" s="52"/>
      <c r="AU777" s="52"/>
      <c r="AV777" s="52"/>
      <c r="AW777" s="52"/>
      <c r="AX777" s="27"/>
      <c r="AY777" s="27"/>
      <c r="AZ777" s="27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27"/>
      <c r="BN777" s="27"/>
      <c r="BO777" s="45"/>
      <c r="BP777" s="45"/>
      <c r="BQ777" s="45"/>
      <c r="BR777" s="45"/>
      <c r="BS777" s="27"/>
      <c r="BT777" s="27"/>
      <c r="BU777" s="27"/>
      <c r="BV777" s="30"/>
      <c r="BW777" s="30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</row>
    <row r="778" spans="1:93" ht="13">
      <c r="A778" s="18"/>
      <c r="B778" s="45"/>
      <c r="C778" s="52"/>
      <c r="D778" s="52"/>
      <c r="E778" s="53"/>
      <c r="F778" s="53"/>
      <c r="G778" s="52"/>
      <c r="H778" s="52"/>
      <c r="I778" s="53"/>
      <c r="J778" s="52"/>
      <c r="K778" s="52"/>
      <c r="L778" s="52"/>
      <c r="M778" s="53"/>
      <c r="N778" s="76"/>
      <c r="O778" s="52"/>
      <c r="P778" s="45"/>
      <c r="Q778" s="45"/>
      <c r="R778" s="45"/>
      <c r="S778" s="45"/>
      <c r="T778" s="45"/>
      <c r="U778" s="45"/>
      <c r="V778" s="54"/>
      <c r="W778" s="54"/>
      <c r="X778" s="53"/>
      <c r="Y778" s="53"/>
      <c r="Z778" s="53"/>
      <c r="AA778" s="53"/>
      <c r="AB778" s="53"/>
      <c r="AC778" s="53"/>
      <c r="AD778" s="54"/>
      <c r="AE778" s="54"/>
      <c r="AF778" s="54"/>
      <c r="AG778" s="54"/>
      <c r="AH778" s="54"/>
      <c r="AI778" s="54"/>
      <c r="AJ778" s="54"/>
      <c r="AK778" s="54"/>
      <c r="AL778" s="27"/>
      <c r="AM778" s="27"/>
      <c r="AN778" s="27"/>
      <c r="AO778" s="27"/>
      <c r="AP778" s="27"/>
      <c r="AQ778" s="53"/>
      <c r="AR778" s="53"/>
      <c r="AS778" s="52"/>
      <c r="AT778" s="52"/>
      <c r="AU778" s="52"/>
      <c r="AV778" s="52"/>
      <c r="AW778" s="52"/>
      <c r="AX778" s="27"/>
      <c r="AY778" s="27"/>
      <c r="AZ778" s="27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27"/>
      <c r="BN778" s="27"/>
      <c r="BO778" s="45"/>
      <c r="BP778" s="45"/>
      <c r="BQ778" s="45"/>
      <c r="BR778" s="45"/>
      <c r="BS778" s="27"/>
      <c r="BT778" s="27"/>
      <c r="BU778" s="27"/>
      <c r="BV778" s="30"/>
      <c r="BW778" s="30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</row>
    <row r="779" spans="1:93" ht="13">
      <c r="A779" s="18"/>
      <c r="B779" s="45"/>
      <c r="C779" s="52"/>
      <c r="D779" s="52"/>
      <c r="E779" s="53"/>
      <c r="F779" s="53"/>
      <c r="G779" s="52"/>
      <c r="H779" s="52"/>
      <c r="I779" s="53"/>
      <c r="J779" s="52"/>
      <c r="K779" s="52"/>
      <c r="L779" s="52"/>
      <c r="M779" s="53"/>
      <c r="N779" s="76"/>
      <c r="O779" s="52"/>
      <c r="P779" s="45"/>
      <c r="Q779" s="45"/>
      <c r="R779" s="45"/>
      <c r="S779" s="45"/>
      <c r="T779" s="45"/>
      <c r="U779" s="45"/>
      <c r="V779" s="54"/>
      <c r="W779" s="54"/>
      <c r="X779" s="53"/>
      <c r="Y779" s="53"/>
      <c r="Z779" s="53"/>
      <c r="AA779" s="53"/>
      <c r="AB779" s="53"/>
      <c r="AC779" s="53"/>
      <c r="AD779" s="54"/>
      <c r="AE779" s="54"/>
      <c r="AF779" s="54"/>
      <c r="AG779" s="54"/>
      <c r="AH779" s="54"/>
      <c r="AI779" s="54"/>
      <c r="AJ779" s="54"/>
      <c r="AK779" s="54"/>
      <c r="AL779" s="27"/>
      <c r="AM779" s="27"/>
      <c r="AN779" s="27"/>
      <c r="AO779" s="27"/>
      <c r="AP779" s="27"/>
      <c r="AQ779" s="53"/>
      <c r="AR779" s="53"/>
      <c r="AS779" s="52"/>
      <c r="AT779" s="52"/>
      <c r="AU779" s="52"/>
      <c r="AV779" s="52"/>
      <c r="AW779" s="52"/>
      <c r="AX779" s="27"/>
      <c r="AY779" s="27"/>
      <c r="AZ779" s="27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27"/>
      <c r="BN779" s="27"/>
      <c r="BO779" s="45"/>
      <c r="BP779" s="45"/>
      <c r="BQ779" s="45"/>
      <c r="BR779" s="45"/>
      <c r="BS779" s="27"/>
      <c r="BT779" s="27"/>
      <c r="BU779" s="27"/>
      <c r="BV779" s="30"/>
      <c r="BW779" s="30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</row>
    <row r="780" spans="1:93" ht="13">
      <c r="A780" s="18"/>
      <c r="B780" s="45"/>
      <c r="C780" s="52"/>
      <c r="D780" s="52"/>
      <c r="E780" s="53"/>
      <c r="F780" s="53"/>
      <c r="G780" s="52"/>
      <c r="H780" s="52"/>
      <c r="I780" s="53"/>
      <c r="J780" s="52"/>
      <c r="K780" s="52"/>
      <c r="L780" s="52"/>
      <c r="M780" s="53"/>
      <c r="N780" s="76"/>
      <c r="O780" s="52"/>
      <c r="P780" s="45"/>
      <c r="Q780" s="45"/>
      <c r="R780" s="45"/>
      <c r="S780" s="45"/>
      <c r="T780" s="45"/>
      <c r="U780" s="45"/>
      <c r="V780" s="54"/>
      <c r="W780" s="54"/>
      <c r="X780" s="53"/>
      <c r="Y780" s="53"/>
      <c r="Z780" s="53"/>
      <c r="AA780" s="53"/>
      <c r="AB780" s="53"/>
      <c r="AC780" s="53"/>
      <c r="AD780" s="54"/>
      <c r="AE780" s="54"/>
      <c r="AF780" s="54"/>
      <c r="AG780" s="54"/>
      <c r="AH780" s="54"/>
      <c r="AI780" s="54"/>
      <c r="AJ780" s="54"/>
      <c r="AK780" s="54"/>
      <c r="AL780" s="27"/>
      <c r="AM780" s="27"/>
      <c r="AN780" s="27"/>
      <c r="AO780" s="27"/>
      <c r="AP780" s="27"/>
      <c r="AQ780" s="53"/>
      <c r="AR780" s="53"/>
      <c r="AS780" s="52"/>
      <c r="AT780" s="52"/>
      <c r="AU780" s="52"/>
      <c r="AV780" s="52"/>
      <c r="AW780" s="52"/>
      <c r="AX780" s="27"/>
      <c r="AY780" s="27"/>
      <c r="AZ780" s="27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27"/>
      <c r="BN780" s="27"/>
      <c r="BO780" s="45"/>
      <c r="BP780" s="45"/>
      <c r="BQ780" s="45"/>
      <c r="BR780" s="45"/>
      <c r="BS780" s="27"/>
      <c r="BT780" s="27"/>
      <c r="BU780" s="27"/>
      <c r="BV780" s="30"/>
      <c r="BW780" s="30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</row>
    <row r="781" spans="1:93" ht="13">
      <c r="A781" s="18"/>
      <c r="B781" s="45"/>
      <c r="C781" s="52"/>
      <c r="D781" s="52"/>
      <c r="E781" s="53"/>
      <c r="F781" s="53"/>
      <c r="G781" s="52"/>
      <c r="H781" s="52"/>
      <c r="I781" s="53"/>
      <c r="J781" s="52"/>
      <c r="K781" s="52"/>
      <c r="L781" s="52"/>
      <c r="M781" s="53"/>
      <c r="N781" s="76"/>
      <c r="O781" s="52"/>
      <c r="P781" s="45"/>
      <c r="Q781" s="45"/>
      <c r="R781" s="45"/>
      <c r="S781" s="45"/>
      <c r="T781" s="45"/>
      <c r="U781" s="45"/>
      <c r="V781" s="54"/>
      <c r="W781" s="54"/>
      <c r="X781" s="53"/>
      <c r="Y781" s="53"/>
      <c r="Z781" s="53"/>
      <c r="AA781" s="53"/>
      <c r="AB781" s="53"/>
      <c r="AC781" s="53"/>
      <c r="AD781" s="54"/>
      <c r="AE781" s="54"/>
      <c r="AF781" s="54"/>
      <c r="AG781" s="54"/>
      <c r="AH781" s="54"/>
      <c r="AI781" s="54"/>
      <c r="AJ781" s="54"/>
      <c r="AK781" s="54"/>
      <c r="AL781" s="27"/>
      <c r="AM781" s="27"/>
      <c r="AN781" s="27"/>
      <c r="AO781" s="27"/>
      <c r="AP781" s="27"/>
      <c r="AQ781" s="53"/>
      <c r="AR781" s="53"/>
      <c r="AS781" s="52"/>
      <c r="AT781" s="52"/>
      <c r="AU781" s="52"/>
      <c r="AV781" s="52"/>
      <c r="AW781" s="52"/>
      <c r="AX781" s="27"/>
      <c r="AY781" s="27"/>
      <c r="AZ781" s="27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27"/>
      <c r="BN781" s="27"/>
      <c r="BO781" s="45"/>
      <c r="BP781" s="45"/>
      <c r="BQ781" s="45"/>
      <c r="BR781" s="45"/>
      <c r="BS781" s="27"/>
      <c r="BT781" s="27"/>
      <c r="BU781" s="27"/>
      <c r="BV781" s="30"/>
      <c r="BW781" s="30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</row>
    <row r="782" spans="1:93" ht="13">
      <c r="A782" s="18"/>
      <c r="B782" s="45"/>
      <c r="C782" s="52"/>
      <c r="D782" s="52"/>
      <c r="E782" s="53"/>
      <c r="F782" s="53"/>
      <c r="G782" s="52"/>
      <c r="H782" s="52"/>
      <c r="I782" s="53"/>
      <c r="J782" s="52"/>
      <c r="K782" s="52"/>
      <c r="L782" s="52"/>
      <c r="M782" s="53"/>
      <c r="N782" s="76"/>
      <c r="O782" s="52"/>
      <c r="P782" s="45"/>
      <c r="Q782" s="45"/>
      <c r="R782" s="45"/>
      <c r="S782" s="45"/>
      <c r="T782" s="45"/>
      <c r="U782" s="45"/>
      <c r="V782" s="54"/>
      <c r="W782" s="54"/>
      <c r="X782" s="53"/>
      <c r="Y782" s="53"/>
      <c r="Z782" s="53"/>
      <c r="AA782" s="53"/>
      <c r="AB782" s="53"/>
      <c r="AC782" s="53"/>
      <c r="AD782" s="54"/>
      <c r="AE782" s="54"/>
      <c r="AF782" s="54"/>
      <c r="AG782" s="54"/>
      <c r="AH782" s="54"/>
      <c r="AI782" s="54"/>
      <c r="AJ782" s="54"/>
      <c r="AK782" s="54"/>
      <c r="AL782" s="27"/>
      <c r="AM782" s="27"/>
      <c r="AN782" s="27"/>
      <c r="AO782" s="27"/>
      <c r="AP782" s="27"/>
      <c r="AQ782" s="53"/>
      <c r="AR782" s="53"/>
      <c r="AS782" s="52"/>
      <c r="AT782" s="52"/>
      <c r="AU782" s="52"/>
      <c r="AV782" s="52"/>
      <c r="AW782" s="52"/>
      <c r="AX782" s="27"/>
      <c r="AY782" s="27"/>
      <c r="AZ782" s="27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27"/>
      <c r="BN782" s="27"/>
      <c r="BO782" s="45"/>
      <c r="BP782" s="45"/>
      <c r="BQ782" s="45"/>
      <c r="BR782" s="45"/>
      <c r="BS782" s="27"/>
      <c r="BT782" s="27"/>
      <c r="BU782" s="27"/>
      <c r="BV782" s="30"/>
      <c r="BW782" s="30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</row>
    <row r="783" spans="1:93" ht="13">
      <c r="A783" s="18"/>
      <c r="B783" s="45"/>
      <c r="C783" s="52"/>
      <c r="D783" s="52"/>
      <c r="E783" s="53"/>
      <c r="F783" s="53"/>
      <c r="G783" s="52"/>
      <c r="H783" s="52"/>
      <c r="I783" s="53"/>
      <c r="J783" s="52"/>
      <c r="K783" s="52"/>
      <c r="L783" s="52"/>
      <c r="M783" s="53"/>
      <c r="N783" s="76"/>
      <c r="O783" s="52"/>
      <c r="P783" s="45"/>
      <c r="Q783" s="45"/>
      <c r="R783" s="45"/>
      <c r="S783" s="45"/>
      <c r="T783" s="45"/>
      <c r="U783" s="45"/>
      <c r="V783" s="54"/>
      <c r="W783" s="54"/>
      <c r="X783" s="53"/>
      <c r="Y783" s="53"/>
      <c r="Z783" s="53"/>
      <c r="AA783" s="53"/>
      <c r="AB783" s="53"/>
      <c r="AC783" s="53"/>
      <c r="AD783" s="54"/>
      <c r="AE783" s="54"/>
      <c r="AF783" s="54"/>
      <c r="AG783" s="54"/>
      <c r="AH783" s="54"/>
      <c r="AI783" s="54"/>
      <c r="AJ783" s="54"/>
      <c r="AK783" s="54"/>
      <c r="AL783" s="27"/>
      <c r="AM783" s="27"/>
      <c r="AN783" s="27"/>
      <c r="AO783" s="27"/>
      <c r="AP783" s="27"/>
      <c r="AQ783" s="53"/>
      <c r="AR783" s="53"/>
      <c r="AS783" s="52"/>
      <c r="AT783" s="52"/>
      <c r="AU783" s="52"/>
      <c r="AV783" s="52"/>
      <c r="AW783" s="52"/>
      <c r="AX783" s="27"/>
      <c r="AY783" s="27"/>
      <c r="AZ783" s="27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27"/>
      <c r="BN783" s="27"/>
      <c r="BO783" s="45"/>
      <c r="BP783" s="45"/>
      <c r="BQ783" s="45"/>
      <c r="BR783" s="45"/>
      <c r="BS783" s="27"/>
      <c r="BT783" s="27"/>
      <c r="BU783" s="27"/>
      <c r="BV783" s="30"/>
      <c r="BW783" s="30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</row>
    <row r="784" spans="1:93" ht="13">
      <c r="A784" s="18"/>
      <c r="B784" s="45"/>
      <c r="C784" s="52"/>
      <c r="D784" s="52"/>
      <c r="E784" s="53"/>
      <c r="F784" s="53"/>
      <c r="G784" s="52"/>
      <c r="H784" s="52"/>
      <c r="I784" s="53"/>
      <c r="J784" s="52"/>
      <c r="K784" s="52"/>
      <c r="L784" s="52"/>
      <c r="M784" s="53"/>
      <c r="N784" s="76"/>
      <c r="O784" s="52"/>
      <c r="P784" s="45"/>
      <c r="Q784" s="45"/>
      <c r="R784" s="45"/>
      <c r="S784" s="45"/>
      <c r="T784" s="45"/>
      <c r="U784" s="45"/>
      <c r="V784" s="54"/>
      <c r="W784" s="54"/>
      <c r="X784" s="53"/>
      <c r="Y784" s="53"/>
      <c r="Z784" s="53"/>
      <c r="AA784" s="53"/>
      <c r="AB784" s="53"/>
      <c r="AC784" s="53"/>
      <c r="AD784" s="54"/>
      <c r="AE784" s="54"/>
      <c r="AF784" s="54"/>
      <c r="AG784" s="54"/>
      <c r="AH784" s="54"/>
      <c r="AI784" s="54"/>
      <c r="AJ784" s="54"/>
      <c r="AK784" s="54"/>
      <c r="AL784" s="27"/>
      <c r="AM784" s="27"/>
      <c r="AN784" s="27"/>
      <c r="AO784" s="27"/>
      <c r="AP784" s="27"/>
      <c r="AQ784" s="53"/>
      <c r="AR784" s="53"/>
      <c r="AS784" s="52"/>
      <c r="AT784" s="52"/>
      <c r="AU784" s="52"/>
      <c r="AV784" s="52"/>
      <c r="AW784" s="52"/>
      <c r="AX784" s="27"/>
      <c r="AY784" s="27"/>
      <c r="AZ784" s="27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27"/>
      <c r="BN784" s="27"/>
      <c r="BO784" s="45"/>
      <c r="BP784" s="45"/>
      <c r="BQ784" s="45"/>
      <c r="BR784" s="45"/>
      <c r="BS784" s="27"/>
      <c r="BT784" s="27"/>
      <c r="BU784" s="27"/>
      <c r="BV784" s="30"/>
      <c r="BW784" s="30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</row>
    <row r="785" spans="1:93" ht="13">
      <c r="A785" s="18"/>
      <c r="B785" s="45"/>
      <c r="C785" s="52"/>
      <c r="D785" s="52"/>
      <c r="E785" s="53"/>
      <c r="F785" s="53"/>
      <c r="G785" s="52"/>
      <c r="H785" s="52"/>
      <c r="I785" s="53"/>
      <c r="J785" s="52"/>
      <c r="K785" s="52"/>
      <c r="L785" s="52"/>
      <c r="M785" s="53"/>
      <c r="N785" s="76"/>
      <c r="O785" s="52"/>
      <c r="P785" s="45"/>
      <c r="Q785" s="45"/>
      <c r="R785" s="45"/>
      <c r="S785" s="45"/>
      <c r="T785" s="45"/>
      <c r="U785" s="45"/>
      <c r="V785" s="54"/>
      <c r="W785" s="54"/>
      <c r="X785" s="53"/>
      <c r="Y785" s="53"/>
      <c r="Z785" s="53"/>
      <c r="AA785" s="53"/>
      <c r="AB785" s="53"/>
      <c r="AC785" s="53"/>
      <c r="AD785" s="54"/>
      <c r="AE785" s="54"/>
      <c r="AF785" s="54"/>
      <c r="AG785" s="54"/>
      <c r="AH785" s="54"/>
      <c r="AI785" s="54"/>
      <c r="AJ785" s="54"/>
      <c r="AK785" s="54"/>
      <c r="AL785" s="27"/>
      <c r="AM785" s="27"/>
      <c r="AN785" s="27"/>
      <c r="AO785" s="27"/>
      <c r="AP785" s="27"/>
      <c r="AQ785" s="53"/>
      <c r="AR785" s="53"/>
      <c r="AS785" s="52"/>
      <c r="AT785" s="52"/>
      <c r="AU785" s="52"/>
      <c r="AV785" s="52"/>
      <c r="AW785" s="52"/>
      <c r="AX785" s="27"/>
      <c r="AY785" s="27"/>
      <c r="AZ785" s="27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27"/>
      <c r="BN785" s="27"/>
      <c r="BO785" s="45"/>
      <c r="BP785" s="45"/>
      <c r="BQ785" s="45"/>
      <c r="BR785" s="45"/>
      <c r="BS785" s="27"/>
      <c r="BT785" s="27"/>
      <c r="BU785" s="27"/>
      <c r="BV785" s="30"/>
      <c r="BW785" s="30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</row>
    <row r="786" spans="1:93" ht="13">
      <c r="A786" s="18"/>
      <c r="B786" s="45"/>
      <c r="C786" s="52"/>
      <c r="D786" s="52"/>
      <c r="E786" s="53"/>
      <c r="F786" s="53"/>
      <c r="G786" s="52"/>
      <c r="H786" s="52"/>
      <c r="I786" s="53"/>
      <c r="J786" s="52"/>
      <c r="K786" s="52"/>
      <c r="L786" s="52"/>
      <c r="M786" s="53"/>
      <c r="N786" s="76"/>
      <c r="O786" s="52"/>
      <c r="P786" s="45"/>
      <c r="Q786" s="45"/>
      <c r="R786" s="45"/>
      <c r="S786" s="45"/>
      <c r="T786" s="45"/>
      <c r="U786" s="45"/>
      <c r="V786" s="54"/>
      <c r="W786" s="54"/>
      <c r="X786" s="53"/>
      <c r="Y786" s="53"/>
      <c r="Z786" s="53"/>
      <c r="AA786" s="53"/>
      <c r="AB786" s="53"/>
      <c r="AC786" s="53"/>
      <c r="AD786" s="54"/>
      <c r="AE786" s="54"/>
      <c r="AF786" s="54"/>
      <c r="AG786" s="54"/>
      <c r="AH786" s="54"/>
      <c r="AI786" s="54"/>
      <c r="AJ786" s="54"/>
      <c r="AK786" s="54"/>
      <c r="AL786" s="27"/>
      <c r="AM786" s="27"/>
      <c r="AN786" s="27"/>
      <c r="AO786" s="27"/>
      <c r="AP786" s="27"/>
      <c r="AQ786" s="53"/>
      <c r="AR786" s="53"/>
      <c r="AS786" s="52"/>
      <c r="AT786" s="52"/>
      <c r="AU786" s="52"/>
      <c r="AV786" s="52"/>
      <c r="AW786" s="52"/>
      <c r="AX786" s="27"/>
      <c r="AY786" s="27"/>
      <c r="AZ786" s="27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27"/>
      <c r="BN786" s="27"/>
      <c r="BO786" s="45"/>
      <c r="BP786" s="45"/>
      <c r="BQ786" s="45"/>
      <c r="BR786" s="45"/>
      <c r="BS786" s="27"/>
      <c r="BT786" s="27"/>
      <c r="BU786" s="27"/>
      <c r="BV786" s="30"/>
      <c r="BW786" s="30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</row>
    <row r="787" spans="1:93" ht="13">
      <c r="A787" s="18"/>
      <c r="B787" s="45"/>
      <c r="C787" s="52"/>
      <c r="D787" s="52"/>
      <c r="E787" s="53"/>
      <c r="F787" s="53"/>
      <c r="G787" s="52"/>
      <c r="H787" s="52"/>
      <c r="I787" s="53"/>
      <c r="J787" s="52"/>
      <c r="K787" s="52"/>
      <c r="L787" s="52"/>
      <c r="M787" s="53"/>
      <c r="N787" s="76"/>
      <c r="O787" s="52"/>
      <c r="P787" s="45"/>
      <c r="Q787" s="45"/>
      <c r="R787" s="45"/>
      <c r="S787" s="45"/>
      <c r="T787" s="45"/>
      <c r="U787" s="45"/>
      <c r="V787" s="54"/>
      <c r="W787" s="54"/>
      <c r="X787" s="53"/>
      <c r="Y787" s="53"/>
      <c r="Z787" s="53"/>
      <c r="AA787" s="53"/>
      <c r="AB787" s="53"/>
      <c r="AC787" s="53"/>
      <c r="AD787" s="54"/>
      <c r="AE787" s="54"/>
      <c r="AF787" s="54"/>
      <c r="AG787" s="54"/>
      <c r="AH787" s="54"/>
      <c r="AI787" s="54"/>
      <c r="AJ787" s="54"/>
      <c r="AK787" s="54"/>
      <c r="AL787" s="27"/>
      <c r="AM787" s="27"/>
      <c r="AN787" s="27"/>
      <c r="AO787" s="27"/>
      <c r="AP787" s="27"/>
      <c r="AQ787" s="53"/>
      <c r="AR787" s="53"/>
      <c r="AS787" s="52"/>
      <c r="AT787" s="52"/>
      <c r="AU787" s="52"/>
      <c r="AV787" s="52"/>
      <c r="AW787" s="52"/>
      <c r="AX787" s="27"/>
      <c r="AY787" s="27"/>
      <c r="AZ787" s="27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27"/>
      <c r="BN787" s="27"/>
      <c r="BO787" s="45"/>
      <c r="BP787" s="45"/>
      <c r="BQ787" s="45"/>
      <c r="BR787" s="45"/>
      <c r="BS787" s="27"/>
      <c r="BT787" s="27"/>
      <c r="BU787" s="27"/>
      <c r="BV787" s="30"/>
      <c r="BW787" s="30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</row>
    <row r="788" spans="1:93" ht="13">
      <c r="A788" s="18"/>
      <c r="B788" s="45"/>
      <c r="C788" s="52"/>
      <c r="D788" s="52"/>
      <c r="E788" s="53"/>
      <c r="F788" s="53"/>
      <c r="G788" s="52"/>
      <c r="H788" s="52"/>
      <c r="I788" s="53"/>
      <c r="J788" s="52"/>
      <c r="K788" s="52"/>
      <c r="L788" s="52"/>
      <c r="M788" s="53"/>
      <c r="N788" s="76"/>
      <c r="O788" s="52"/>
      <c r="P788" s="45"/>
      <c r="Q788" s="45"/>
      <c r="R788" s="45"/>
      <c r="S788" s="45"/>
      <c r="T788" s="45"/>
      <c r="U788" s="45"/>
      <c r="V788" s="54"/>
      <c r="W788" s="54"/>
      <c r="X788" s="53"/>
      <c r="Y788" s="53"/>
      <c r="Z788" s="53"/>
      <c r="AA788" s="53"/>
      <c r="AB788" s="53"/>
      <c r="AC788" s="53"/>
      <c r="AD788" s="54"/>
      <c r="AE788" s="54"/>
      <c r="AF788" s="54"/>
      <c r="AG788" s="54"/>
      <c r="AH788" s="54"/>
      <c r="AI788" s="54"/>
      <c r="AJ788" s="54"/>
      <c r="AK788" s="54"/>
      <c r="AL788" s="27"/>
      <c r="AM788" s="27"/>
      <c r="AN788" s="27"/>
      <c r="AO788" s="27"/>
      <c r="AP788" s="27"/>
      <c r="AQ788" s="53"/>
      <c r="AR788" s="53"/>
      <c r="AS788" s="52"/>
      <c r="AT788" s="52"/>
      <c r="AU788" s="52"/>
      <c r="AV788" s="52"/>
      <c r="AW788" s="52"/>
      <c r="AX788" s="27"/>
      <c r="AY788" s="27"/>
      <c r="AZ788" s="27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27"/>
      <c r="BN788" s="27"/>
      <c r="BO788" s="45"/>
      <c r="BP788" s="45"/>
      <c r="BQ788" s="45"/>
      <c r="BR788" s="45"/>
      <c r="BS788" s="27"/>
      <c r="BT788" s="27"/>
      <c r="BU788" s="27"/>
      <c r="BV788" s="30"/>
      <c r="BW788" s="30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</row>
    <row r="789" spans="1:93" ht="13">
      <c r="A789" s="18"/>
      <c r="B789" s="45"/>
      <c r="C789" s="52"/>
      <c r="D789" s="52"/>
      <c r="E789" s="53"/>
      <c r="F789" s="53"/>
      <c r="G789" s="52"/>
      <c r="H789" s="52"/>
      <c r="I789" s="53"/>
      <c r="J789" s="52"/>
      <c r="K789" s="52"/>
      <c r="L789" s="52"/>
      <c r="M789" s="53"/>
      <c r="N789" s="76"/>
      <c r="O789" s="52"/>
      <c r="P789" s="45"/>
      <c r="Q789" s="45"/>
      <c r="R789" s="45"/>
      <c r="S789" s="45"/>
      <c r="T789" s="45"/>
      <c r="U789" s="45"/>
      <c r="V789" s="54"/>
      <c r="W789" s="54"/>
      <c r="X789" s="53"/>
      <c r="Y789" s="53"/>
      <c r="Z789" s="53"/>
      <c r="AA789" s="53"/>
      <c r="AB789" s="53"/>
      <c r="AC789" s="53"/>
      <c r="AD789" s="54"/>
      <c r="AE789" s="54"/>
      <c r="AF789" s="54"/>
      <c r="AG789" s="54"/>
      <c r="AH789" s="54"/>
      <c r="AI789" s="54"/>
      <c r="AJ789" s="54"/>
      <c r="AK789" s="54"/>
      <c r="AL789" s="27"/>
      <c r="AM789" s="27"/>
      <c r="AN789" s="27"/>
      <c r="AO789" s="27"/>
      <c r="AP789" s="27"/>
      <c r="AQ789" s="53"/>
      <c r="AR789" s="53"/>
      <c r="AS789" s="52"/>
      <c r="AT789" s="52"/>
      <c r="AU789" s="52"/>
      <c r="AV789" s="52"/>
      <c r="AW789" s="52"/>
      <c r="AX789" s="27"/>
      <c r="AY789" s="27"/>
      <c r="AZ789" s="27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27"/>
      <c r="BN789" s="27"/>
      <c r="BO789" s="45"/>
      <c r="BP789" s="45"/>
      <c r="BQ789" s="45"/>
      <c r="BR789" s="45"/>
      <c r="BS789" s="27"/>
      <c r="BT789" s="27"/>
      <c r="BU789" s="27"/>
      <c r="BV789" s="30"/>
      <c r="BW789" s="30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</row>
    <row r="790" spans="1:93" ht="13">
      <c r="A790" s="18"/>
      <c r="B790" s="45"/>
      <c r="C790" s="52"/>
      <c r="D790" s="52"/>
      <c r="E790" s="53"/>
      <c r="F790" s="53"/>
      <c r="G790" s="52"/>
      <c r="H790" s="52"/>
      <c r="I790" s="53"/>
      <c r="J790" s="52"/>
      <c r="K790" s="52"/>
      <c r="L790" s="52"/>
      <c r="M790" s="53"/>
      <c r="N790" s="76"/>
      <c r="O790" s="52"/>
      <c r="P790" s="45"/>
      <c r="Q790" s="45"/>
      <c r="R790" s="45"/>
      <c r="S790" s="45"/>
      <c r="T790" s="45"/>
      <c r="U790" s="45"/>
      <c r="V790" s="54"/>
      <c r="W790" s="54"/>
      <c r="X790" s="53"/>
      <c r="Y790" s="53"/>
      <c r="Z790" s="53"/>
      <c r="AA790" s="53"/>
      <c r="AB790" s="53"/>
      <c r="AC790" s="53"/>
      <c r="AD790" s="54"/>
      <c r="AE790" s="54"/>
      <c r="AF790" s="54"/>
      <c r="AG790" s="54"/>
      <c r="AH790" s="54"/>
      <c r="AI790" s="54"/>
      <c r="AJ790" s="54"/>
      <c r="AK790" s="54"/>
      <c r="AL790" s="27"/>
      <c r="AM790" s="27"/>
      <c r="AN790" s="27"/>
      <c r="AO790" s="27"/>
      <c r="AP790" s="27"/>
      <c r="AQ790" s="53"/>
      <c r="AR790" s="53"/>
      <c r="AS790" s="52"/>
      <c r="AT790" s="52"/>
      <c r="AU790" s="52"/>
      <c r="AV790" s="52"/>
      <c r="AW790" s="52"/>
      <c r="AX790" s="27"/>
      <c r="AY790" s="27"/>
      <c r="AZ790" s="27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27"/>
      <c r="BN790" s="27"/>
      <c r="BO790" s="45"/>
      <c r="BP790" s="45"/>
      <c r="BQ790" s="45"/>
      <c r="BR790" s="45"/>
      <c r="BS790" s="27"/>
      <c r="BT790" s="27"/>
      <c r="BU790" s="27"/>
      <c r="BV790" s="30"/>
      <c r="BW790" s="30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</row>
    <row r="791" spans="1:93" ht="13">
      <c r="A791" s="18"/>
      <c r="B791" s="45"/>
      <c r="C791" s="52"/>
      <c r="D791" s="52"/>
      <c r="E791" s="53"/>
      <c r="F791" s="53"/>
      <c r="G791" s="52"/>
      <c r="H791" s="52"/>
      <c r="I791" s="53"/>
      <c r="J791" s="52"/>
      <c r="K791" s="52"/>
      <c r="L791" s="52"/>
      <c r="M791" s="53"/>
      <c r="N791" s="76"/>
      <c r="O791" s="52"/>
      <c r="P791" s="45"/>
      <c r="Q791" s="45"/>
      <c r="R791" s="45"/>
      <c r="S791" s="45"/>
      <c r="T791" s="45"/>
      <c r="U791" s="45"/>
      <c r="V791" s="54"/>
      <c r="W791" s="54"/>
      <c r="X791" s="53"/>
      <c r="Y791" s="53"/>
      <c r="Z791" s="53"/>
      <c r="AA791" s="53"/>
      <c r="AB791" s="53"/>
      <c r="AC791" s="53"/>
      <c r="AD791" s="54"/>
      <c r="AE791" s="54"/>
      <c r="AF791" s="54"/>
      <c r="AG791" s="54"/>
      <c r="AH791" s="54"/>
      <c r="AI791" s="54"/>
      <c r="AJ791" s="54"/>
      <c r="AK791" s="54"/>
      <c r="AL791" s="27"/>
      <c r="AM791" s="27"/>
      <c r="AN791" s="27"/>
      <c r="AO791" s="27"/>
      <c r="AP791" s="27"/>
      <c r="AQ791" s="53"/>
      <c r="AR791" s="53"/>
      <c r="AS791" s="52"/>
      <c r="AT791" s="52"/>
      <c r="AU791" s="52"/>
      <c r="AV791" s="52"/>
      <c r="AW791" s="52"/>
      <c r="AX791" s="27"/>
      <c r="AY791" s="27"/>
      <c r="AZ791" s="27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27"/>
      <c r="BN791" s="27"/>
      <c r="BO791" s="45"/>
      <c r="BP791" s="45"/>
      <c r="BQ791" s="45"/>
      <c r="BR791" s="45"/>
      <c r="BS791" s="27"/>
      <c r="BT791" s="27"/>
      <c r="BU791" s="27"/>
      <c r="BV791" s="30"/>
      <c r="BW791" s="30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</row>
    <row r="792" spans="1:93" ht="13">
      <c r="A792" s="18"/>
      <c r="B792" s="45"/>
      <c r="C792" s="52"/>
      <c r="D792" s="52"/>
      <c r="E792" s="53"/>
      <c r="F792" s="53"/>
      <c r="G792" s="52"/>
      <c r="H792" s="52"/>
      <c r="I792" s="53"/>
      <c r="J792" s="52"/>
      <c r="K792" s="52"/>
      <c r="L792" s="52"/>
      <c r="M792" s="53"/>
      <c r="N792" s="76"/>
      <c r="O792" s="52"/>
      <c r="P792" s="45"/>
      <c r="Q792" s="45"/>
      <c r="R792" s="45"/>
      <c r="S792" s="45"/>
      <c r="T792" s="45"/>
      <c r="U792" s="45"/>
      <c r="V792" s="54"/>
      <c r="W792" s="54"/>
      <c r="X792" s="53"/>
      <c r="Y792" s="53"/>
      <c r="Z792" s="53"/>
      <c r="AA792" s="53"/>
      <c r="AB792" s="53"/>
      <c r="AC792" s="53"/>
      <c r="AD792" s="54"/>
      <c r="AE792" s="54"/>
      <c r="AF792" s="54"/>
      <c r="AG792" s="54"/>
      <c r="AH792" s="54"/>
      <c r="AI792" s="54"/>
      <c r="AJ792" s="54"/>
      <c r="AK792" s="54"/>
      <c r="AL792" s="27"/>
      <c r="AM792" s="27"/>
      <c r="AN792" s="27"/>
      <c r="AO792" s="27"/>
      <c r="AP792" s="27"/>
      <c r="AQ792" s="53"/>
      <c r="AR792" s="53"/>
      <c r="AS792" s="52"/>
      <c r="AT792" s="52"/>
      <c r="AU792" s="52"/>
      <c r="AV792" s="52"/>
      <c r="AW792" s="52"/>
      <c r="AX792" s="27"/>
      <c r="AY792" s="27"/>
      <c r="AZ792" s="27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27"/>
      <c r="BN792" s="27"/>
      <c r="BO792" s="45"/>
      <c r="BP792" s="45"/>
      <c r="BQ792" s="45"/>
      <c r="BR792" s="45"/>
      <c r="BS792" s="27"/>
      <c r="BT792" s="27"/>
      <c r="BU792" s="27"/>
      <c r="BV792" s="30"/>
      <c r="BW792" s="30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</row>
    <row r="793" spans="1:93" ht="13">
      <c r="A793" s="18"/>
      <c r="B793" s="45"/>
      <c r="C793" s="52"/>
      <c r="D793" s="52"/>
      <c r="E793" s="53"/>
      <c r="F793" s="53"/>
      <c r="G793" s="52"/>
      <c r="H793" s="52"/>
      <c r="I793" s="53"/>
      <c r="J793" s="52"/>
      <c r="K793" s="52"/>
      <c r="L793" s="52"/>
      <c r="M793" s="53"/>
      <c r="N793" s="76"/>
      <c r="O793" s="52"/>
      <c r="P793" s="45"/>
      <c r="Q793" s="45"/>
      <c r="R793" s="45"/>
      <c r="S793" s="45"/>
      <c r="T793" s="45"/>
      <c r="U793" s="45"/>
      <c r="V793" s="54"/>
      <c r="W793" s="54"/>
      <c r="X793" s="53"/>
      <c r="Y793" s="53"/>
      <c r="Z793" s="53"/>
      <c r="AA793" s="53"/>
      <c r="AB793" s="53"/>
      <c r="AC793" s="53"/>
      <c r="AD793" s="54"/>
      <c r="AE793" s="54"/>
      <c r="AF793" s="54"/>
      <c r="AG793" s="54"/>
      <c r="AH793" s="54"/>
      <c r="AI793" s="54"/>
      <c r="AJ793" s="54"/>
      <c r="AK793" s="54"/>
      <c r="AL793" s="27"/>
      <c r="AM793" s="27"/>
      <c r="AN793" s="27"/>
      <c r="AO793" s="27"/>
      <c r="AP793" s="27"/>
      <c r="AQ793" s="53"/>
      <c r="AR793" s="53"/>
      <c r="AS793" s="52"/>
      <c r="AT793" s="52"/>
      <c r="AU793" s="52"/>
      <c r="AV793" s="52"/>
      <c r="AW793" s="52"/>
      <c r="AX793" s="27"/>
      <c r="AY793" s="27"/>
      <c r="AZ793" s="27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27"/>
      <c r="BN793" s="27"/>
      <c r="BO793" s="45"/>
      <c r="BP793" s="45"/>
      <c r="BQ793" s="45"/>
      <c r="BR793" s="45"/>
      <c r="BS793" s="27"/>
      <c r="BT793" s="27"/>
      <c r="BU793" s="27"/>
      <c r="BV793" s="30"/>
      <c r="BW793" s="30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</row>
    <row r="794" spans="1:93" ht="13">
      <c r="A794" s="18"/>
      <c r="B794" s="45"/>
      <c r="C794" s="52"/>
      <c r="D794" s="52"/>
      <c r="E794" s="53"/>
      <c r="F794" s="53"/>
      <c r="G794" s="52"/>
      <c r="H794" s="52"/>
      <c r="I794" s="53"/>
      <c r="J794" s="52"/>
      <c r="K794" s="52"/>
      <c r="L794" s="52"/>
      <c r="M794" s="53"/>
      <c r="N794" s="76"/>
      <c r="O794" s="52"/>
      <c r="P794" s="45"/>
      <c r="Q794" s="45"/>
      <c r="R794" s="45"/>
      <c r="S794" s="45"/>
      <c r="T794" s="45"/>
      <c r="U794" s="45"/>
      <c r="V794" s="54"/>
      <c r="W794" s="54"/>
      <c r="X794" s="53"/>
      <c r="Y794" s="53"/>
      <c r="Z794" s="53"/>
      <c r="AA794" s="53"/>
      <c r="AB794" s="53"/>
      <c r="AC794" s="53"/>
      <c r="AD794" s="54"/>
      <c r="AE794" s="54"/>
      <c r="AF794" s="54"/>
      <c r="AG794" s="54"/>
      <c r="AH794" s="54"/>
      <c r="AI794" s="54"/>
      <c r="AJ794" s="54"/>
      <c r="AK794" s="54"/>
      <c r="AL794" s="27"/>
      <c r="AM794" s="27"/>
      <c r="AN794" s="27"/>
      <c r="AO794" s="27"/>
      <c r="AP794" s="27"/>
      <c r="AQ794" s="53"/>
      <c r="AR794" s="53"/>
      <c r="AS794" s="52"/>
      <c r="AT794" s="52"/>
      <c r="AU794" s="52"/>
      <c r="AV794" s="52"/>
      <c r="AW794" s="52"/>
      <c r="AX794" s="27"/>
      <c r="AY794" s="27"/>
      <c r="AZ794" s="27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27"/>
      <c r="BN794" s="27"/>
      <c r="BO794" s="45"/>
      <c r="BP794" s="45"/>
      <c r="BQ794" s="45"/>
      <c r="BR794" s="45"/>
      <c r="BS794" s="27"/>
      <c r="BT794" s="27"/>
      <c r="BU794" s="27"/>
      <c r="BV794" s="30"/>
      <c r="BW794" s="30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</row>
    <row r="795" spans="1:93" ht="13">
      <c r="A795" s="18"/>
      <c r="B795" s="45"/>
      <c r="C795" s="52"/>
      <c r="D795" s="52"/>
      <c r="E795" s="53"/>
      <c r="F795" s="53"/>
      <c r="G795" s="52"/>
      <c r="H795" s="52"/>
      <c r="I795" s="53"/>
      <c r="J795" s="52"/>
      <c r="K795" s="52"/>
      <c r="L795" s="52"/>
      <c r="M795" s="53"/>
      <c r="N795" s="76"/>
      <c r="O795" s="52"/>
      <c r="P795" s="45"/>
      <c r="Q795" s="45"/>
      <c r="R795" s="45"/>
      <c r="S795" s="45"/>
      <c r="T795" s="45"/>
      <c r="U795" s="45"/>
      <c r="V795" s="54"/>
      <c r="W795" s="54"/>
      <c r="X795" s="53"/>
      <c r="Y795" s="53"/>
      <c r="Z795" s="53"/>
      <c r="AA795" s="53"/>
      <c r="AB795" s="53"/>
      <c r="AC795" s="53"/>
      <c r="AD795" s="54"/>
      <c r="AE795" s="54"/>
      <c r="AF795" s="54"/>
      <c r="AG795" s="54"/>
      <c r="AH795" s="54"/>
      <c r="AI795" s="54"/>
      <c r="AJ795" s="54"/>
      <c r="AK795" s="54"/>
      <c r="AL795" s="27"/>
      <c r="AM795" s="27"/>
      <c r="AN795" s="27"/>
      <c r="AO795" s="27"/>
      <c r="AP795" s="27"/>
      <c r="AQ795" s="53"/>
      <c r="AR795" s="53"/>
      <c r="AS795" s="52"/>
      <c r="AT795" s="52"/>
      <c r="AU795" s="52"/>
      <c r="AV795" s="52"/>
      <c r="AW795" s="52"/>
      <c r="AX795" s="27"/>
      <c r="AY795" s="27"/>
      <c r="AZ795" s="27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27"/>
      <c r="BN795" s="27"/>
      <c r="BO795" s="45"/>
      <c r="BP795" s="45"/>
      <c r="BQ795" s="45"/>
      <c r="BR795" s="45"/>
      <c r="BS795" s="27"/>
      <c r="BT795" s="27"/>
      <c r="BU795" s="27"/>
      <c r="BV795" s="30"/>
      <c r="BW795" s="30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</row>
    <row r="796" spans="1:93" ht="13">
      <c r="A796" s="18"/>
      <c r="B796" s="45"/>
      <c r="C796" s="52"/>
      <c r="D796" s="52"/>
      <c r="E796" s="53"/>
      <c r="F796" s="53"/>
      <c r="G796" s="52"/>
      <c r="H796" s="52"/>
      <c r="I796" s="53"/>
      <c r="J796" s="52"/>
      <c r="K796" s="52"/>
      <c r="L796" s="52"/>
      <c r="M796" s="53"/>
      <c r="N796" s="76"/>
      <c r="O796" s="52"/>
      <c r="P796" s="45"/>
      <c r="Q796" s="45"/>
      <c r="R796" s="45"/>
      <c r="S796" s="45"/>
      <c r="T796" s="45"/>
      <c r="U796" s="45"/>
      <c r="V796" s="54"/>
      <c r="W796" s="54"/>
      <c r="X796" s="53"/>
      <c r="Y796" s="53"/>
      <c r="Z796" s="53"/>
      <c r="AA796" s="53"/>
      <c r="AB796" s="53"/>
      <c r="AC796" s="53"/>
      <c r="AD796" s="54"/>
      <c r="AE796" s="54"/>
      <c r="AF796" s="54"/>
      <c r="AG796" s="54"/>
      <c r="AH796" s="54"/>
      <c r="AI796" s="54"/>
      <c r="AJ796" s="54"/>
      <c r="AK796" s="54"/>
      <c r="AL796" s="27"/>
      <c r="AM796" s="27"/>
      <c r="AN796" s="27"/>
      <c r="AO796" s="27"/>
      <c r="AP796" s="27"/>
      <c r="AQ796" s="53"/>
      <c r="AR796" s="53"/>
      <c r="AS796" s="52"/>
      <c r="AT796" s="52"/>
      <c r="AU796" s="52"/>
      <c r="AV796" s="52"/>
      <c r="AW796" s="52"/>
      <c r="AX796" s="27"/>
      <c r="AY796" s="27"/>
      <c r="AZ796" s="27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27"/>
      <c r="BN796" s="27"/>
      <c r="BO796" s="45"/>
      <c r="BP796" s="45"/>
      <c r="BQ796" s="45"/>
      <c r="BR796" s="45"/>
      <c r="BS796" s="27"/>
      <c r="BT796" s="27"/>
      <c r="BU796" s="27"/>
      <c r="BV796" s="30"/>
      <c r="BW796" s="30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</row>
    <row r="797" spans="1:93" ht="13">
      <c r="A797" s="18"/>
      <c r="B797" s="45"/>
      <c r="C797" s="52"/>
      <c r="D797" s="52"/>
      <c r="E797" s="53"/>
      <c r="F797" s="53"/>
      <c r="G797" s="52"/>
      <c r="H797" s="52"/>
      <c r="I797" s="53"/>
      <c r="J797" s="52"/>
      <c r="K797" s="52"/>
      <c r="L797" s="52"/>
      <c r="M797" s="53"/>
      <c r="N797" s="76"/>
      <c r="O797" s="52"/>
      <c r="P797" s="45"/>
      <c r="Q797" s="45"/>
      <c r="R797" s="45"/>
      <c r="S797" s="45"/>
      <c r="T797" s="45"/>
      <c r="U797" s="45"/>
      <c r="V797" s="54"/>
      <c r="W797" s="54"/>
      <c r="X797" s="53"/>
      <c r="Y797" s="53"/>
      <c r="Z797" s="53"/>
      <c r="AA797" s="53"/>
      <c r="AB797" s="53"/>
      <c r="AC797" s="53"/>
      <c r="AD797" s="54"/>
      <c r="AE797" s="54"/>
      <c r="AF797" s="54"/>
      <c r="AG797" s="54"/>
      <c r="AH797" s="54"/>
      <c r="AI797" s="54"/>
      <c r="AJ797" s="54"/>
      <c r="AK797" s="54"/>
      <c r="AL797" s="27"/>
      <c r="AM797" s="27"/>
      <c r="AN797" s="27"/>
      <c r="AO797" s="27"/>
      <c r="AP797" s="27"/>
      <c r="AQ797" s="53"/>
      <c r="AR797" s="53"/>
      <c r="AS797" s="52"/>
      <c r="AT797" s="52"/>
      <c r="AU797" s="52"/>
      <c r="AV797" s="52"/>
      <c r="AW797" s="52"/>
      <c r="AX797" s="27"/>
      <c r="AY797" s="27"/>
      <c r="AZ797" s="27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27"/>
      <c r="BN797" s="27"/>
      <c r="BO797" s="45"/>
      <c r="BP797" s="45"/>
      <c r="BQ797" s="45"/>
      <c r="BR797" s="45"/>
      <c r="BS797" s="27"/>
      <c r="BT797" s="27"/>
      <c r="BU797" s="27"/>
      <c r="BV797" s="30"/>
      <c r="BW797" s="30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</row>
    <row r="798" spans="1:93" ht="13">
      <c r="A798" s="18"/>
      <c r="B798" s="45"/>
      <c r="C798" s="52"/>
      <c r="D798" s="52"/>
      <c r="E798" s="53"/>
      <c r="F798" s="53"/>
      <c r="G798" s="52"/>
      <c r="H798" s="52"/>
      <c r="I798" s="53"/>
      <c r="J798" s="52"/>
      <c r="K798" s="52"/>
      <c r="L798" s="52"/>
      <c r="M798" s="53"/>
      <c r="N798" s="76"/>
      <c r="O798" s="52"/>
      <c r="P798" s="45"/>
      <c r="Q798" s="45"/>
      <c r="R798" s="45"/>
      <c r="S798" s="45"/>
      <c r="T798" s="45"/>
      <c r="U798" s="45"/>
      <c r="V798" s="54"/>
      <c r="W798" s="54"/>
      <c r="X798" s="53"/>
      <c r="Y798" s="53"/>
      <c r="Z798" s="53"/>
      <c r="AA798" s="53"/>
      <c r="AB798" s="53"/>
      <c r="AC798" s="53"/>
      <c r="AD798" s="54"/>
      <c r="AE798" s="54"/>
      <c r="AF798" s="54"/>
      <c r="AG798" s="54"/>
      <c r="AH798" s="54"/>
      <c r="AI798" s="54"/>
      <c r="AJ798" s="54"/>
      <c r="AK798" s="54"/>
      <c r="AL798" s="27"/>
      <c r="AM798" s="27"/>
      <c r="AN798" s="27"/>
      <c r="AO798" s="27"/>
      <c r="AP798" s="27"/>
      <c r="AQ798" s="53"/>
      <c r="AR798" s="53"/>
      <c r="AS798" s="52"/>
      <c r="AT798" s="52"/>
      <c r="AU798" s="52"/>
      <c r="AV798" s="52"/>
      <c r="AW798" s="52"/>
      <c r="AX798" s="27"/>
      <c r="AY798" s="27"/>
      <c r="AZ798" s="27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27"/>
      <c r="BN798" s="27"/>
      <c r="BO798" s="45"/>
      <c r="BP798" s="45"/>
      <c r="BQ798" s="45"/>
      <c r="BR798" s="45"/>
      <c r="BS798" s="27"/>
      <c r="BT798" s="27"/>
      <c r="BU798" s="27"/>
      <c r="BV798" s="30"/>
      <c r="BW798" s="30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</row>
    <row r="799" spans="1:93" ht="13">
      <c r="A799" s="18"/>
      <c r="B799" s="45"/>
      <c r="C799" s="52"/>
      <c r="D799" s="52"/>
      <c r="E799" s="53"/>
      <c r="F799" s="53"/>
      <c r="G799" s="52"/>
      <c r="H799" s="52"/>
      <c r="I799" s="53"/>
      <c r="J799" s="52"/>
      <c r="K799" s="52"/>
      <c r="L799" s="52"/>
      <c r="M799" s="53"/>
      <c r="N799" s="76"/>
      <c r="O799" s="52"/>
      <c r="P799" s="45"/>
      <c r="Q799" s="45"/>
      <c r="R799" s="45"/>
      <c r="S799" s="45"/>
      <c r="T799" s="45"/>
      <c r="U799" s="45"/>
      <c r="V799" s="54"/>
      <c r="W799" s="54"/>
      <c r="X799" s="53"/>
      <c r="Y799" s="53"/>
      <c r="Z799" s="53"/>
      <c r="AA799" s="53"/>
      <c r="AB799" s="53"/>
      <c r="AC799" s="53"/>
      <c r="AD799" s="54"/>
      <c r="AE799" s="54"/>
      <c r="AF799" s="54"/>
      <c r="AG799" s="54"/>
      <c r="AH799" s="54"/>
      <c r="AI799" s="54"/>
      <c r="AJ799" s="54"/>
      <c r="AK799" s="54"/>
      <c r="AL799" s="27"/>
      <c r="AM799" s="27"/>
      <c r="AN799" s="27"/>
      <c r="AO799" s="27"/>
      <c r="AP799" s="27"/>
      <c r="AQ799" s="53"/>
      <c r="AR799" s="53"/>
      <c r="AS799" s="52"/>
      <c r="AT799" s="52"/>
      <c r="AU799" s="52"/>
      <c r="AV799" s="52"/>
      <c r="AW799" s="52"/>
      <c r="AX799" s="27"/>
      <c r="AY799" s="27"/>
      <c r="AZ799" s="27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27"/>
      <c r="BN799" s="27"/>
      <c r="BO799" s="45"/>
      <c r="BP799" s="45"/>
      <c r="BQ799" s="45"/>
      <c r="BR799" s="45"/>
      <c r="BS799" s="27"/>
      <c r="BT799" s="27"/>
      <c r="BU799" s="27"/>
      <c r="BV799" s="30"/>
      <c r="BW799" s="30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</row>
    <row r="800" spans="1:93" ht="13">
      <c r="A800" s="18"/>
      <c r="B800" s="45"/>
      <c r="C800" s="52"/>
      <c r="D800" s="52"/>
      <c r="E800" s="53"/>
      <c r="F800" s="53"/>
      <c r="G800" s="52"/>
      <c r="H800" s="52"/>
      <c r="I800" s="53"/>
      <c r="J800" s="52"/>
      <c r="K800" s="52"/>
      <c r="L800" s="52"/>
      <c r="M800" s="53"/>
      <c r="N800" s="76"/>
      <c r="O800" s="52"/>
      <c r="P800" s="45"/>
      <c r="Q800" s="45"/>
      <c r="R800" s="45"/>
      <c r="S800" s="45"/>
      <c r="T800" s="45"/>
      <c r="U800" s="45"/>
      <c r="V800" s="54"/>
      <c r="W800" s="54"/>
      <c r="X800" s="53"/>
      <c r="Y800" s="53"/>
      <c r="Z800" s="53"/>
      <c r="AA800" s="53"/>
      <c r="AB800" s="53"/>
      <c r="AC800" s="53"/>
      <c r="AD800" s="54"/>
      <c r="AE800" s="54"/>
      <c r="AF800" s="54"/>
      <c r="AG800" s="54"/>
      <c r="AH800" s="54"/>
      <c r="AI800" s="54"/>
      <c r="AJ800" s="54"/>
      <c r="AK800" s="54"/>
      <c r="AL800" s="27"/>
      <c r="AM800" s="27"/>
      <c r="AN800" s="27"/>
      <c r="AO800" s="27"/>
      <c r="AP800" s="27"/>
      <c r="AQ800" s="53"/>
      <c r="AR800" s="53"/>
      <c r="AS800" s="52"/>
      <c r="AT800" s="52"/>
      <c r="AU800" s="52"/>
      <c r="AV800" s="52"/>
      <c r="AW800" s="52"/>
      <c r="AX800" s="27"/>
      <c r="AY800" s="27"/>
      <c r="AZ800" s="27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27"/>
      <c r="BN800" s="27"/>
      <c r="BO800" s="45"/>
      <c r="BP800" s="45"/>
      <c r="BQ800" s="45"/>
      <c r="BR800" s="45"/>
      <c r="BS800" s="27"/>
      <c r="BT800" s="27"/>
      <c r="BU800" s="27"/>
      <c r="BV800" s="30"/>
      <c r="BW800" s="30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</row>
    <row r="801" spans="1:93" ht="13">
      <c r="A801" s="18"/>
      <c r="B801" s="45"/>
      <c r="C801" s="52"/>
      <c r="D801" s="52"/>
      <c r="E801" s="53"/>
      <c r="F801" s="53"/>
      <c r="G801" s="52"/>
      <c r="H801" s="52"/>
      <c r="I801" s="53"/>
      <c r="J801" s="52"/>
      <c r="K801" s="52"/>
      <c r="L801" s="52"/>
      <c r="M801" s="53"/>
      <c r="N801" s="76"/>
      <c r="O801" s="52"/>
      <c r="P801" s="45"/>
      <c r="Q801" s="45"/>
      <c r="R801" s="45"/>
      <c r="S801" s="45"/>
      <c r="T801" s="45"/>
      <c r="U801" s="45"/>
      <c r="V801" s="54"/>
      <c r="W801" s="54"/>
      <c r="X801" s="53"/>
      <c r="Y801" s="53"/>
      <c r="Z801" s="53"/>
      <c r="AA801" s="53"/>
      <c r="AB801" s="53"/>
      <c r="AC801" s="53"/>
      <c r="AD801" s="54"/>
      <c r="AE801" s="54"/>
      <c r="AF801" s="54"/>
      <c r="AG801" s="54"/>
      <c r="AH801" s="54"/>
      <c r="AI801" s="54"/>
      <c r="AJ801" s="54"/>
      <c r="AK801" s="54"/>
      <c r="AL801" s="27"/>
      <c r="AM801" s="27"/>
      <c r="AN801" s="27"/>
      <c r="AO801" s="27"/>
      <c r="AP801" s="27"/>
      <c r="AQ801" s="53"/>
      <c r="AR801" s="53"/>
      <c r="AS801" s="52"/>
      <c r="AT801" s="52"/>
      <c r="AU801" s="52"/>
      <c r="AV801" s="52"/>
      <c r="AW801" s="52"/>
      <c r="AX801" s="27"/>
      <c r="AY801" s="27"/>
      <c r="AZ801" s="27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27"/>
      <c r="BN801" s="27"/>
      <c r="BO801" s="45"/>
      <c r="BP801" s="45"/>
      <c r="BQ801" s="45"/>
      <c r="BR801" s="45"/>
      <c r="BS801" s="27"/>
      <c r="BT801" s="27"/>
      <c r="BU801" s="27"/>
      <c r="BV801" s="30"/>
      <c r="BW801" s="30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</row>
    <row r="802" spans="1:93" ht="13">
      <c r="A802" s="18"/>
      <c r="B802" s="45"/>
      <c r="C802" s="52"/>
      <c r="D802" s="52"/>
      <c r="E802" s="53"/>
      <c r="F802" s="53"/>
      <c r="G802" s="52"/>
      <c r="H802" s="52"/>
      <c r="I802" s="53"/>
      <c r="J802" s="52"/>
      <c r="K802" s="52"/>
      <c r="L802" s="52"/>
      <c r="M802" s="53"/>
      <c r="N802" s="76"/>
      <c r="O802" s="52"/>
      <c r="P802" s="45"/>
      <c r="Q802" s="45"/>
      <c r="R802" s="45"/>
      <c r="S802" s="45"/>
      <c r="T802" s="45"/>
      <c r="U802" s="45"/>
      <c r="V802" s="54"/>
      <c r="W802" s="54"/>
      <c r="X802" s="53"/>
      <c r="Y802" s="53"/>
      <c r="Z802" s="53"/>
      <c r="AA802" s="53"/>
      <c r="AB802" s="53"/>
      <c r="AC802" s="53"/>
      <c r="AD802" s="54"/>
      <c r="AE802" s="54"/>
      <c r="AF802" s="54"/>
      <c r="AG802" s="54"/>
      <c r="AH802" s="54"/>
      <c r="AI802" s="54"/>
      <c r="AJ802" s="54"/>
      <c r="AK802" s="54"/>
      <c r="AL802" s="27"/>
      <c r="AM802" s="27"/>
      <c r="AN802" s="27"/>
      <c r="AO802" s="27"/>
      <c r="AP802" s="27"/>
      <c r="AQ802" s="53"/>
      <c r="AR802" s="53"/>
      <c r="AS802" s="52"/>
      <c r="AT802" s="52"/>
      <c r="AU802" s="52"/>
      <c r="AV802" s="52"/>
      <c r="AW802" s="52"/>
      <c r="AX802" s="27"/>
      <c r="AY802" s="27"/>
      <c r="AZ802" s="27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27"/>
      <c r="BN802" s="27"/>
      <c r="BO802" s="45"/>
      <c r="BP802" s="45"/>
      <c r="BQ802" s="45"/>
      <c r="BR802" s="45"/>
      <c r="BS802" s="27"/>
      <c r="BT802" s="27"/>
      <c r="BU802" s="27"/>
      <c r="BV802" s="30"/>
      <c r="BW802" s="30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</row>
    <row r="803" spans="1:93" ht="13">
      <c r="A803" s="18"/>
      <c r="B803" s="45"/>
      <c r="C803" s="52"/>
      <c r="D803" s="52"/>
      <c r="E803" s="53"/>
      <c r="F803" s="53"/>
      <c r="G803" s="52"/>
      <c r="H803" s="52"/>
      <c r="I803" s="53"/>
      <c r="J803" s="52"/>
      <c r="K803" s="52"/>
      <c r="L803" s="52"/>
      <c r="M803" s="53"/>
      <c r="N803" s="76"/>
      <c r="O803" s="52"/>
      <c r="P803" s="45"/>
      <c r="Q803" s="45"/>
      <c r="R803" s="45"/>
      <c r="S803" s="45"/>
      <c r="T803" s="45"/>
      <c r="U803" s="45"/>
      <c r="V803" s="54"/>
      <c r="W803" s="54"/>
      <c r="X803" s="53"/>
      <c r="Y803" s="53"/>
      <c r="Z803" s="53"/>
      <c r="AA803" s="53"/>
      <c r="AB803" s="53"/>
      <c r="AC803" s="53"/>
      <c r="AD803" s="54"/>
      <c r="AE803" s="54"/>
      <c r="AF803" s="54"/>
      <c r="AG803" s="54"/>
      <c r="AH803" s="54"/>
      <c r="AI803" s="54"/>
      <c r="AJ803" s="54"/>
      <c r="AK803" s="54"/>
      <c r="AL803" s="27"/>
      <c r="AM803" s="27"/>
      <c r="AN803" s="27"/>
      <c r="AO803" s="27"/>
      <c r="AP803" s="27"/>
      <c r="AQ803" s="53"/>
      <c r="AR803" s="53"/>
      <c r="AS803" s="52"/>
      <c r="AT803" s="52"/>
      <c r="AU803" s="52"/>
      <c r="AV803" s="52"/>
      <c r="AW803" s="52"/>
      <c r="AX803" s="27"/>
      <c r="AY803" s="27"/>
      <c r="AZ803" s="27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27"/>
      <c r="BN803" s="27"/>
      <c r="BO803" s="45"/>
      <c r="BP803" s="45"/>
      <c r="BQ803" s="45"/>
      <c r="BR803" s="45"/>
      <c r="BS803" s="27"/>
      <c r="BT803" s="27"/>
      <c r="BU803" s="27"/>
      <c r="BV803" s="30"/>
      <c r="BW803" s="30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</row>
    <row r="804" spans="1:93" ht="13">
      <c r="A804" s="18"/>
      <c r="B804" s="45"/>
      <c r="C804" s="52"/>
      <c r="D804" s="52"/>
      <c r="E804" s="53"/>
      <c r="F804" s="53"/>
      <c r="G804" s="52"/>
      <c r="H804" s="52"/>
      <c r="I804" s="53"/>
      <c r="J804" s="52"/>
      <c r="K804" s="52"/>
      <c r="L804" s="52"/>
      <c r="M804" s="53"/>
      <c r="N804" s="76"/>
      <c r="O804" s="52"/>
      <c r="P804" s="45"/>
      <c r="Q804" s="45"/>
      <c r="R804" s="45"/>
      <c r="S804" s="45"/>
      <c r="T804" s="45"/>
      <c r="U804" s="45"/>
      <c r="V804" s="54"/>
      <c r="W804" s="54"/>
      <c r="X804" s="53"/>
      <c r="Y804" s="53"/>
      <c r="Z804" s="53"/>
      <c r="AA804" s="53"/>
      <c r="AB804" s="53"/>
      <c r="AC804" s="53"/>
      <c r="AD804" s="54"/>
      <c r="AE804" s="54"/>
      <c r="AF804" s="54"/>
      <c r="AG804" s="54"/>
      <c r="AH804" s="54"/>
      <c r="AI804" s="54"/>
      <c r="AJ804" s="54"/>
      <c r="AK804" s="54"/>
      <c r="AL804" s="27"/>
      <c r="AM804" s="27"/>
      <c r="AN804" s="27"/>
      <c r="AO804" s="27"/>
      <c r="AP804" s="27"/>
      <c r="AQ804" s="53"/>
      <c r="AR804" s="53"/>
      <c r="AS804" s="52"/>
      <c r="AT804" s="52"/>
      <c r="AU804" s="52"/>
      <c r="AV804" s="52"/>
      <c r="AW804" s="52"/>
      <c r="AX804" s="27"/>
      <c r="AY804" s="27"/>
      <c r="AZ804" s="27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27"/>
      <c r="BN804" s="27"/>
      <c r="BO804" s="45"/>
      <c r="BP804" s="45"/>
      <c r="BQ804" s="45"/>
      <c r="BR804" s="45"/>
      <c r="BS804" s="27"/>
      <c r="BT804" s="27"/>
      <c r="BU804" s="27"/>
      <c r="BV804" s="30"/>
      <c r="BW804" s="30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</row>
    <row r="805" spans="1:93" ht="13">
      <c r="A805" s="18"/>
      <c r="B805" s="45"/>
      <c r="C805" s="52"/>
      <c r="D805" s="52"/>
      <c r="E805" s="53"/>
      <c r="F805" s="53"/>
      <c r="G805" s="52"/>
      <c r="H805" s="52"/>
      <c r="I805" s="53"/>
      <c r="J805" s="52"/>
      <c r="K805" s="52"/>
      <c r="L805" s="52"/>
      <c r="M805" s="53"/>
      <c r="N805" s="76"/>
      <c r="O805" s="52"/>
      <c r="P805" s="45"/>
      <c r="Q805" s="45"/>
      <c r="R805" s="45"/>
      <c r="S805" s="45"/>
      <c r="T805" s="45"/>
      <c r="U805" s="45"/>
      <c r="V805" s="54"/>
      <c r="W805" s="54"/>
      <c r="X805" s="53"/>
      <c r="Y805" s="53"/>
      <c r="Z805" s="53"/>
      <c r="AA805" s="53"/>
      <c r="AB805" s="53"/>
      <c r="AC805" s="53"/>
      <c r="AD805" s="54"/>
      <c r="AE805" s="54"/>
      <c r="AF805" s="54"/>
      <c r="AG805" s="54"/>
      <c r="AH805" s="54"/>
      <c r="AI805" s="54"/>
      <c r="AJ805" s="54"/>
      <c r="AK805" s="54"/>
      <c r="AL805" s="27"/>
      <c r="AM805" s="27"/>
      <c r="AN805" s="27"/>
      <c r="AO805" s="27"/>
      <c r="AP805" s="27"/>
      <c r="AQ805" s="53"/>
      <c r="AR805" s="53"/>
      <c r="AS805" s="52"/>
      <c r="AT805" s="52"/>
      <c r="AU805" s="52"/>
      <c r="AV805" s="52"/>
      <c r="AW805" s="52"/>
      <c r="AX805" s="27"/>
      <c r="AY805" s="27"/>
      <c r="AZ805" s="27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27"/>
      <c r="BN805" s="27"/>
      <c r="BO805" s="45"/>
      <c r="BP805" s="45"/>
      <c r="BQ805" s="45"/>
      <c r="BR805" s="45"/>
      <c r="BS805" s="27"/>
      <c r="BT805" s="27"/>
      <c r="BU805" s="27"/>
      <c r="BV805" s="30"/>
      <c r="BW805" s="30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</row>
    <row r="806" spans="1:93" ht="13">
      <c r="A806" s="18"/>
      <c r="B806" s="45"/>
      <c r="C806" s="52"/>
      <c r="D806" s="52"/>
      <c r="E806" s="53"/>
      <c r="F806" s="53"/>
      <c r="G806" s="52"/>
      <c r="H806" s="52"/>
      <c r="I806" s="53"/>
      <c r="J806" s="52"/>
      <c r="K806" s="52"/>
      <c r="L806" s="52"/>
      <c r="M806" s="53"/>
      <c r="N806" s="76"/>
      <c r="O806" s="52"/>
      <c r="P806" s="45"/>
      <c r="Q806" s="45"/>
      <c r="R806" s="45"/>
      <c r="S806" s="45"/>
      <c r="T806" s="45"/>
      <c r="U806" s="45"/>
      <c r="V806" s="54"/>
      <c r="W806" s="54"/>
      <c r="X806" s="53"/>
      <c r="Y806" s="53"/>
      <c r="Z806" s="53"/>
      <c r="AA806" s="53"/>
      <c r="AB806" s="53"/>
      <c r="AC806" s="53"/>
      <c r="AD806" s="54"/>
      <c r="AE806" s="54"/>
      <c r="AF806" s="54"/>
      <c r="AG806" s="54"/>
      <c r="AH806" s="54"/>
      <c r="AI806" s="54"/>
      <c r="AJ806" s="54"/>
      <c r="AK806" s="54"/>
      <c r="AL806" s="27"/>
      <c r="AM806" s="27"/>
      <c r="AN806" s="27"/>
      <c r="AO806" s="27"/>
      <c r="AP806" s="27"/>
      <c r="AQ806" s="53"/>
      <c r="AR806" s="53"/>
      <c r="AS806" s="52"/>
      <c r="AT806" s="52"/>
      <c r="AU806" s="52"/>
      <c r="AV806" s="52"/>
      <c r="AW806" s="52"/>
      <c r="AX806" s="27"/>
      <c r="AY806" s="27"/>
      <c r="AZ806" s="27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27"/>
      <c r="BN806" s="27"/>
      <c r="BO806" s="45"/>
      <c r="BP806" s="45"/>
      <c r="BQ806" s="45"/>
      <c r="BR806" s="45"/>
      <c r="BS806" s="27"/>
      <c r="BT806" s="27"/>
      <c r="BU806" s="27"/>
      <c r="BV806" s="30"/>
      <c r="BW806" s="30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</row>
    <row r="807" spans="1:93" ht="13">
      <c r="A807" s="18"/>
      <c r="B807" s="45"/>
      <c r="C807" s="52"/>
      <c r="D807" s="52"/>
      <c r="E807" s="53"/>
      <c r="F807" s="53"/>
      <c r="G807" s="52"/>
      <c r="H807" s="52"/>
      <c r="I807" s="53"/>
      <c r="J807" s="52"/>
      <c r="K807" s="52"/>
      <c r="L807" s="52"/>
      <c r="M807" s="53"/>
      <c r="N807" s="76"/>
      <c r="O807" s="52"/>
      <c r="P807" s="45"/>
      <c r="Q807" s="45"/>
      <c r="R807" s="45"/>
      <c r="S807" s="45"/>
      <c r="T807" s="45"/>
      <c r="U807" s="45"/>
      <c r="V807" s="54"/>
      <c r="W807" s="54"/>
      <c r="X807" s="53"/>
      <c r="Y807" s="53"/>
      <c r="Z807" s="53"/>
      <c r="AA807" s="53"/>
      <c r="AB807" s="53"/>
      <c r="AC807" s="53"/>
      <c r="AD807" s="54"/>
      <c r="AE807" s="54"/>
      <c r="AF807" s="54"/>
      <c r="AG807" s="54"/>
      <c r="AH807" s="54"/>
      <c r="AI807" s="54"/>
      <c r="AJ807" s="54"/>
      <c r="AK807" s="54"/>
      <c r="AL807" s="27"/>
      <c r="AM807" s="27"/>
      <c r="AN807" s="27"/>
      <c r="AO807" s="27"/>
      <c r="AP807" s="27"/>
      <c r="AQ807" s="53"/>
      <c r="AR807" s="53"/>
      <c r="AS807" s="52"/>
      <c r="AT807" s="52"/>
      <c r="AU807" s="52"/>
      <c r="AV807" s="52"/>
      <c r="AW807" s="52"/>
      <c r="AX807" s="27"/>
      <c r="AY807" s="27"/>
      <c r="AZ807" s="27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27"/>
      <c r="BN807" s="27"/>
      <c r="BO807" s="45"/>
      <c r="BP807" s="45"/>
      <c r="BQ807" s="45"/>
      <c r="BR807" s="45"/>
      <c r="BS807" s="27"/>
      <c r="BT807" s="27"/>
      <c r="BU807" s="27"/>
      <c r="BV807" s="30"/>
      <c r="BW807" s="30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</row>
    <row r="808" spans="1:93" ht="13">
      <c r="A808" s="18"/>
      <c r="B808" s="45"/>
      <c r="C808" s="52"/>
      <c r="D808" s="52"/>
      <c r="E808" s="53"/>
      <c r="F808" s="53"/>
      <c r="G808" s="52"/>
      <c r="H808" s="52"/>
      <c r="I808" s="53"/>
      <c r="J808" s="52"/>
      <c r="K808" s="52"/>
      <c r="L808" s="52"/>
      <c r="M808" s="53"/>
      <c r="N808" s="76"/>
      <c r="O808" s="52"/>
      <c r="P808" s="45"/>
      <c r="Q808" s="45"/>
      <c r="R808" s="45"/>
      <c r="S808" s="45"/>
      <c r="T808" s="45"/>
      <c r="U808" s="45"/>
      <c r="V808" s="54"/>
      <c r="W808" s="54"/>
      <c r="X808" s="53"/>
      <c r="Y808" s="53"/>
      <c r="Z808" s="53"/>
      <c r="AA808" s="53"/>
      <c r="AB808" s="53"/>
      <c r="AC808" s="53"/>
      <c r="AD808" s="54"/>
      <c r="AE808" s="54"/>
      <c r="AF808" s="54"/>
      <c r="AG808" s="54"/>
      <c r="AH808" s="54"/>
      <c r="AI808" s="54"/>
      <c r="AJ808" s="54"/>
      <c r="AK808" s="54"/>
      <c r="AL808" s="27"/>
      <c r="AM808" s="27"/>
      <c r="AN808" s="27"/>
      <c r="AO808" s="27"/>
      <c r="AP808" s="27"/>
      <c r="AQ808" s="53"/>
      <c r="AR808" s="53"/>
      <c r="AS808" s="52"/>
      <c r="AT808" s="52"/>
      <c r="AU808" s="52"/>
      <c r="AV808" s="52"/>
      <c r="AW808" s="52"/>
      <c r="AX808" s="27"/>
      <c r="AY808" s="27"/>
      <c r="AZ808" s="27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27"/>
      <c r="BN808" s="27"/>
      <c r="BO808" s="45"/>
      <c r="BP808" s="45"/>
      <c r="BQ808" s="45"/>
      <c r="BR808" s="45"/>
      <c r="BS808" s="27"/>
      <c r="BT808" s="27"/>
      <c r="BU808" s="27"/>
      <c r="BV808" s="30"/>
      <c r="BW808" s="30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</row>
    <row r="809" spans="1:93" ht="13">
      <c r="A809" s="18"/>
      <c r="B809" s="45"/>
      <c r="C809" s="52"/>
      <c r="D809" s="52"/>
      <c r="E809" s="53"/>
      <c r="F809" s="53"/>
      <c r="G809" s="52"/>
      <c r="H809" s="52"/>
      <c r="I809" s="53"/>
      <c r="J809" s="52"/>
      <c r="K809" s="52"/>
      <c r="L809" s="52"/>
      <c r="M809" s="53"/>
      <c r="N809" s="76"/>
      <c r="O809" s="52"/>
      <c r="P809" s="45"/>
      <c r="Q809" s="45"/>
      <c r="R809" s="45"/>
      <c r="S809" s="45"/>
      <c r="T809" s="45"/>
      <c r="U809" s="45"/>
      <c r="V809" s="54"/>
      <c r="W809" s="54"/>
      <c r="X809" s="53"/>
      <c r="Y809" s="53"/>
      <c r="Z809" s="53"/>
      <c r="AA809" s="53"/>
      <c r="AB809" s="53"/>
      <c r="AC809" s="53"/>
      <c r="AD809" s="54"/>
      <c r="AE809" s="54"/>
      <c r="AF809" s="54"/>
      <c r="AG809" s="54"/>
      <c r="AH809" s="54"/>
      <c r="AI809" s="54"/>
      <c r="AJ809" s="54"/>
      <c r="AK809" s="54"/>
      <c r="AL809" s="27"/>
      <c r="AM809" s="27"/>
      <c r="AN809" s="27"/>
      <c r="AO809" s="27"/>
      <c r="AP809" s="27"/>
      <c r="AQ809" s="53"/>
      <c r="AR809" s="53"/>
      <c r="AS809" s="52"/>
      <c r="AT809" s="52"/>
      <c r="AU809" s="52"/>
      <c r="AV809" s="52"/>
      <c r="AW809" s="52"/>
      <c r="AX809" s="27"/>
      <c r="AY809" s="27"/>
      <c r="AZ809" s="27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27"/>
      <c r="BN809" s="27"/>
      <c r="BO809" s="45"/>
      <c r="BP809" s="45"/>
      <c r="BQ809" s="45"/>
      <c r="BR809" s="45"/>
      <c r="BS809" s="27"/>
      <c r="BT809" s="27"/>
      <c r="BU809" s="27"/>
      <c r="BV809" s="30"/>
      <c r="BW809" s="30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</row>
    <row r="810" spans="1:93" ht="13">
      <c r="A810" s="18"/>
      <c r="B810" s="45"/>
      <c r="C810" s="52"/>
      <c r="D810" s="52"/>
      <c r="E810" s="53"/>
      <c r="F810" s="53"/>
      <c r="G810" s="52"/>
      <c r="H810" s="52"/>
      <c r="I810" s="53"/>
      <c r="J810" s="52"/>
      <c r="K810" s="52"/>
      <c r="L810" s="52"/>
      <c r="M810" s="53"/>
      <c r="N810" s="76"/>
      <c r="O810" s="52"/>
      <c r="P810" s="45"/>
      <c r="Q810" s="45"/>
      <c r="R810" s="45"/>
      <c r="S810" s="45"/>
      <c r="T810" s="45"/>
      <c r="U810" s="45"/>
      <c r="V810" s="54"/>
      <c r="W810" s="54"/>
      <c r="X810" s="53"/>
      <c r="Y810" s="53"/>
      <c r="Z810" s="53"/>
      <c r="AA810" s="53"/>
      <c r="AB810" s="53"/>
      <c r="AC810" s="53"/>
      <c r="AD810" s="54"/>
      <c r="AE810" s="54"/>
      <c r="AF810" s="54"/>
      <c r="AG810" s="54"/>
      <c r="AH810" s="54"/>
      <c r="AI810" s="54"/>
      <c r="AJ810" s="54"/>
      <c r="AK810" s="54"/>
      <c r="AL810" s="27"/>
      <c r="AM810" s="27"/>
      <c r="AN810" s="27"/>
      <c r="AO810" s="27"/>
      <c r="AP810" s="27"/>
      <c r="AQ810" s="53"/>
      <c r="AR810" s="53"/>
      <c r="AS810" s="52"/>
      <c r="AT810" s="52"/>
      <c r="AU810" s="52"/>
      <c r="AV810" s="52"/>
      <c r="AW810" s="52"/>
      <c r="AX810" s="27"/>
      <c r="AY810" s="27"/>
      <c r="AZ810" s="27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27"/>
      <c r="BN810" s="27"/>
      <c r="BO810" s="45"/>
      <c r="BP810" s="45"/>
      <c r="BQ810" s="45"/>
      <c r="BR810" s="45"/>
      <c r="BS810" s="27"/>
      <c r="BT810" s="27"/>
      <c r="BU810" s="27"/>
      <c r="BV810" s="30"/>
      <c r="BW810" s="30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</row>
    <row r="811" spans="1:93" ht="13">
      <c r="A811" s="18"/>
      <c r="B811" s="45"/>
      <c r="C811" s="52"/>
      <c r="D811" s="52"/>
      <c r="E811" s="53"/>
      <c r="F811" s="53"/>
      <c r="G811" s="52"/>
      <c r="H811" s="52"/>
      <c r="I811" s="53"/>
      <c r="J811" s="52"/>
      <c r="K811" s="52"/>
      <c r="L811" s="52"/>
      <c r="M811" s="53"/>
      <c r="N811" s="76"/>
      <c r="O811" s="52"/>
      <c r="P811" s="45"/>
      <c r="Q811" s="45"/>
      <c r="R811" s="45"/>
      <c r="S811" s="45"/>
      <c r="T811" s="45"/>
      <c r="U811" s="45"/>
      <c r="V811" s="54"/>
      <c r="W811" s="54"/>
      <c r="X811" s="53"/>
      <c r="Y811" s="53"/>
      <c r="Z811" s="53"/>
      <c r="AA811" s="53"/>
      <c r="AB811" s="53"/>
      <c r="AC811" s="53"/>
      <c r="AD811" s="54"/>
      <c r="AE811" s="54"/>
      <c r="AF811" s="54"/>
      <c r="AG811" s="54"/>
      <c r="AH811" s="54"/>
      <c r="AI811" s="54"/>
      <c r="AJ811" s="54"/>
      <c r="AK811" s="54"/>
      <c r="AL811" s="27"/>
      <c r="AM811" s="27"/>
      <c r="AN811" s="27"/>
      <c r="AO811" s="27"/>
      <c r="AP811" s="27"/>
      <c r="AQ811" s="53"/>
      <c r="AR811" s="53"/>
      <c r="AS811" s="52"/>
      <c r="AT811" s="52"/>
      <c r="AU811" s="52"/>
      <c r="AV811" s="52"/>
      <c r="AW811" s="52"/>
      <c r="AX811" s="27"/>
      <c r="AY811" s="27"/>
      <c r="AZ811" s="27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27"/>
      <c r="BN811" s="27"/>
      <c r="BO811" s="45"/>
      <c r="BP811" s="45"/>
      <c r="BQ811" s="45"/>
      <c r="BR811" s="45"/>
      <c r="BS811" s="27"/>
      <c r="BT811" s="27"/>
      <c r="BU811" s="27"/>
      <c r="BV811" s="30"/>
      <c r="BW811" s="30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</row>
    <row r="812" spans="1:93" ht="13">
      <c r="A812" s="18"/>
      <c r="B812" s="45"/>
      <c r="C812" s="52"/>
      <c r="D812" s="52"/>
      <c r="E812" s="53"/>
      <c r="F812" s="53"/>
      <c r="G812" s="52"/>
      <c r="H812" s="52"/>
      <c r="I812" s="53"/>
      <c r="J812" s="52"/>
      <c r="K812" s="52"/>
      <c r="L812" s="52"/>
      <c r="M812" s="53"/>
      <c r="N812" s="76"/>
      <c r="O812" s="52"/>
      <c r="P812" s="45"/>
      <c r="Q812" s="45"/>
      <c r="R812" s="45"/>
      <c r="S812" s="45"/>
      <c r="T812" s="45"/>
      <c r="U812" s="45"/>
      <c r="V812" s="54"/>
      <c r="W812" s="54"/>
      <c r="X812" s="53"/>
      <c r="Y812" s="53"/>
      <c r="Z812" s="53"/>
      <c r="AA812" s="53"/>
      <c r="AB812" s="53"/>
      <c r="AC812" s="53"/>
      <c r="AD812" s="54"/>
      <c r="AE812" s="54"/>
      <c r="AF812" s="54"/>
      <c r="AG812" s="54"/>
      <c r="AH812" s="54"/>
      <c r="AI812" s="54"/>
      <c r="AJ812" s="54"/>
      <c r="AK812" s="54"/>
      <c r="AL812" s="27"/>
      <c r="AM812" s="27"/>
      <c r="AN812" s="27"/>
      <c r="AO812" s="27"/>
      <c r="AP812" s="27"/>
      <c r="AQ812" s="53"/>
      <c r="AR812" s="53"/>
      <c r="AS812" s="52"/>
      <c r="AT812" s="52"/>
      <c r="AU812" s="52"/>
      <c r="AV812" s="52"/>
      <c r="AW812" s="52"/>
      <c r="AX812" s="27"/>
      <c r="AY812" s="27"/>
      <c r="AZ812" s="27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27"/>
      <c r="BN812" s="27"/>
      <c r="BO812" s="45"/>
      <c r="BP812" s="45"/>
      <c r="BQ812" s="45"/>
      <c r="BR812" s="45"/>
      <c r="BS812" s="27"/>
      <c r="BT812" s="27"/>
      <c r="BU812" s="27"/>
      <c r="BV812" s="30"/>
      <c r="BW812" s="30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</row>
    <row r="813" spans="1:93" ht="13">
      <c r="A813" s="18"/>
      <c r="B813" s="45"/>
      <c r="C813" s="52"/>
      <c r="D813" s="52"/>
      <c r="E813" s="53"/>
      <c r="F813" s="53"/>
      <c r="G813" s="52"/>
      <c r="H813" s="52"/>
      <c r="I813" s="53"/>
      <c r="J813" s="52"/>
      <c r="K813" s="52"/>
      <c r="L813" s="52"/>
      <c r="M813" s="53"/>
      <c r="N813" s="76"/>
      <c r="O813" s="52"/>
      <c r="P813" s="45"/>
      <c r="Q813" s="45"/>
      <c r="R813" s="45"/>
      <c r="S813" s="45"/>
      <c r="T813" s="45"/>
      <c r="U813" s="45"/>
      <c r="V813" s="54"/>
      <c r="W813" s="54"/>
      <c r="X813" s="53"/>
      <c r="Y813" s="53"/>
      <c r="Z813" s="53"/>
      <c r="AA813" s="53"/>
      <c r="AB813" s="53"/>
      <c r="AC813" s="53"/>
      <c r="AD813" s="54"/>
      <c r="AE813" s="54"/>
      <c r="AF813" s="54"/>
      <c r="AG813" s="54"/>
      <c r="AH813" s="54"/>
      <c r="AI813" s="54"/>
      <c r="AJ813" s="54"/>
      <c r="AK813" s="54"/>
      <c r="AL813" s="27"/>
      <c r="AM813" s="27"/>
      <c r="AN813" s="27"/>
      <c r="AO813" s="27"/>
      <c r="AP813" s="27"/>
      <c r="AQ813" s="53"/>
      <c r="AR813" s="53"/>
      <c r="AS813" s="52"/>
      <c r="AT813" s="52"/>
      <c r="AU813" s="52"/>
      <c r="AV813" s="52"/>
      <c r="AW813" s="52"/>
      <c r="AX813" s="27"/>
      <c r="AY813" s="27"/>
      <c r="AZ813" s="27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27"/>
      <c r="BN813" s="27"/>
      <c r="BO813" s="45"/>
      <c r="BP813" s="45"/>
      <c r="BQ813" s="45"/>
      <c r="BR813" s="45"/>
      <c r="BS813" s="27"/>
      <c r="BT813" s="27"/>
      <c r="BU813" s="27"/>
      <c r="BV813" s="30"/>
      <c r="BW813" s="30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</row>
    <row r="814" spans="1:93" ht="13">
      <c r="A814" s="18"/>
      <c r="B814" s="45"/>
      <c r="C814" s="52"/>
      <c r="D814" s="52"/>
      <c r="E814" s="53"/>
      <c r="F814" s="53"/>
      <c r="G814" s="52"/>
      <c r="H814" s="52"/>
      <c r="I814" s="53"/>
      <c r="J814" s="52"/>
      <c r="K814" s="52"/>
      <c r="L814" s="52"/>
      <c r="M814" s="53"/>
      <c r="N814" s="76"/>
      <c r="O814" s="52"/>
      <c r="P814" s="45"/>
      <c r="Q814" s="45"/>
      <c r="R814" s="45"/>
      <c r="S814" s="45"/>
      <c r="T814" s="45"/>
      <c r="U814" s="45"/>
      <c r="V814" s="54"/>
      <c r="W814" s="54"/>
      <c r="X814" s="53"/>
      <c r="Y814" s="53"/>
      <c r="Z814" s="53"/>
      <c r="AA814" s="53"/>
      <c r="AB814" s="53"/>
      <c r="AC814" s="53"/>
      <c r="AD814" s="54"/>
      <c r="AE814" s="54"/>
      <c r="AF814" s="54"/>
      <c r="AG814" s="54"/>
      <c r="AH814" s="54"/>
      <c r="AI814" s="54"/>
      <c r="AJ814" s="54"/>
      <c r="AK814" s="54"/>
      <c r="AL814" s="27"/>
      <c r="AM814" s="27"/>
      <c r="AN814" s="27"/>
      <c r="AO814" s="27"/>
      <c r="AP814" s="27"/>
      <c r="AQ814" s="53"/>
      <c r="AR814" s="53"/>
      <c r="AS814" s="52"/>
      <c r="AT814" s="52"/>
      <c r="AU814" s="52"/>
      <c r="AV814" s="52"/>
      <c r="AW814" s="52"/>
      <c r="AX814" s="27"/>
      <c r="AY814" s="27"/>
      <c r="AZ814" s="27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27"/>
      <c r="BN814" s="27"/>
      <c r="BO814" s="45"/>
      <c r="BP814" s="45"/>
      <c r="BQ814" s="45"/>
      <c r="BR814" s="45"/>
      <c r="BS814" s="27"/>
      <c r="BT814" s="27"/>
      <c r="BU814" s="27"/>
      <c r="BV814" s="30"/>
      <c r="BW814" s="30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</row>
    <row r="815" spans="1:93" ht="13">
      <c r="A815" s="18"/>
      <c r="B815" s="45"/>
      <c r="C815" s="52"/>
      <c r="D815" s="52"/>
      <c r="E815" s="53"/>
      <c r="F815" s="53"/>
      <c r="G815" s="52"/>
      <c r="H815" s="52"/>
      <c r="I815" s="53"/>
      <c r="J815" s="52"/>
      <c r="K815" s="52"/>
      <c r="L815" s="52"/>
      <c r="M815" s="53"/>
      <c r="N815" s="76"/>
      <c r="O815" s="52"/>
      <c r="P815" s="45"/>
      <c r="Q815" s="45"/>
      <c r="R815" s="45"/>
      <c r="S815" s="45"/>
      <c r="T815" s="45"/>
      <c r="U815" s="45"/>
      <c r="V815" s="54"/>
      <c r="W815" s="54"/>
      <c r="X815" s="53"/>
      <c r="Y815" s="53"/>
      <c r="Z815" s="53"/>
      <c r="AA815" s="53"/>
      <c r="AB815" s="53"/>
      <c r="AC815" s="53"/>
      <c r="AD815" s="54"/>
      <c r="AE815" s="54"/>
      <c r="AF815" s="54"/>
      <c r="AG815" s="54"/>
      <c r="AH815" s="54"/>
      <c r="AI815" s="54"/>
      <c r="AJ815" s="54"/>
      <c r="AK815" s="54"/>
      <c r="AL815" s="27"/>
      <c r="AM815" s="27"/>
      <c r="AN815" s="27"/>
      <c r="AO815" s="27"/>
      <c r="AP815" s="27"/>
      <c r="AQ815" s="53"/>
      <c r="AR815" s="53"/>
      <c r="AS815" s="52"/>
      <c r="AT815" s="52"/>
      <c r="AU815" s="52"/>
      <c r="AV815" s="52"/>
      <c r="AW815" s="52"/>
      <c r="AX815" s="27"/>
      <c r="AY815" s="27"/>
      <c r="AZ815" s="27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27"/>
      <c r="BN815" s="27"/>
      <c r="BO815" s="45"/>
      <c r="BP815" s="45"/>
      <c r="BQ815" s="45"/>
      <c r="BR815" s="45"/>
      <c r="BS815" s="27"/>
      <c r="BT815" s="27"/>
      <c r="BU815" s="27"/>
      <c r="BV815" s="30"/>
      <c r="BW815" s="30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</row>
    <row r="816" spans="1:93" ht="13">
      <c r="A816" s="18"/>
      <c r="B816" s="45"/>
      <c r="C816" s="52"/>
      <c r="D816" s="52"/>
      <c r="E816" s="53"/>
      <c r="F816" s="53"/>
      <c r="G816" s="52"/>
      <c r="H816" s="52"/>
      <c r="I816" s="53"/>
      <c r="J816" s="52"/>
      <c r="K816" s="52"/>
      <c r="L816" s="52"/>
      <c r="M816" s="53"/>
      <c r="N816" s="76"/>
      <c r="O816" s="52"/>
      <c r="P816" s="45"/>
      <c r="Q816" s="45"/>
      <c r="R816" s="45"/>
      <c r="S816" s="45"/>
      <c r="T816" s="45"/>
      <c r="U816" s="45"/>
      <c r="V816" s="54"/>
      <c r="W816" s="54"/>
      <c r="X816" s="53"/>
      <c r="Y816" s="53"/>
      <c r="Z816" s="53"/>
      <c r="AA816" s="53"/>
      <c r="AB816" s="53"/>
      <c r="AC816" s="53"/>
      <c r="AD816" s="54"/>
      <c r="AE816" s="54"/>
      <c r="AF816" s="54"/>
      <c r="AG816" s="54"/>
      <c r="AH816" s="54"/>
      <c r="AI816" s="54"/>
      <c r="AJ816" s="54"/>
      <c r="AK816" s="54"/>
      <c r="AL816" s="27"/>
      <c r="AM816" s="27"/>
      <c r="AN816" s="27"/>
      <c r="AO816" s="27"/>
      <c r="AP816" s="27"/>
      <c r="AQ816" s="53"/>
      <c r="AR816" s="53"/>
      <c r="AS816" s="52"/>
      <c r="AT816" s="52"/>
      <c r="AU816" s="52"/>
      <c r="AV816" s="52"/>
      <c r="AW816" s="52"/>
      <c r="AX816" s="27"/>
      <c r="AY816" s="27"/>
      <c r="AZ816" s="27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27"/>
      <c r="BN816" s="27"/>
      <c r="BO816" s="45"/>
      <c r="BP816" s="45"/>
      <c r="BQ816" s="45"/>
      <c r="BR816" s="45"/>
      <c r="BS816" s="27"/>
      <c r="BT816" s="27"/>
      <c r="BU816" s="27"/>
      <c r="BV816" s="30"/>
      <c r="BW816" s="30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</row>
    <row r="817" spans="1:93" ht="13">
      <c r="A817" s="18"/>
      <c r="B817" s="45"/>
      <c r="C817" s="52"/>
      <c r="D817" s="52"/>
      <c r="E817" s="53"/>
      <c r="F817" s="53"/>
      <c r="G817" s="52"/>
      <c r="H817" s="52"/>
      <c r="I817" s="53"/>
      <c r="J817" s="52"/>
      <c r="K817" s="52"/>
      <c r="L817" s="52"/>
      <c r="M817" s="53"/>
      <c r="N817" s="76"/>
      <c r="O817" s="52"/>
      <c r="P817" s="45"/>
      <c r="Q817" s="45"/>
      <c r="R817" s="45"/>
      <c r="S817" s="45"/>
      <c r="T817" s="45"/>
      <c r="U817" s="45"/>
      <c r="V817" s="54"/>
      <c r="W817" s="54"/>
      <c r="X817" s="53"/>
      <c r="Y817" s="53"/>
      <c r="Z817" s="53"/>
      <c r="AA817" s="53"/>
      <c r="AB817" s="53"/>
      <c r="AC817" s="53"/>
      <c r="AD817" s="54"/>
      <c r="AE817" s="54"/>
      <c r="AF817" s="54"/>
      <c r="AG817" s="54"/>
      <c r="AH817" s="54"/>
      <c r="AI817" s="54"/>
      <c r="AJ817" s="54"/>
      <c r="AK817" s="54"/>
      <c r="AL817" s="27"/>
      <c r="AM817" s="27"/>
      <c r="AN817" s="27"/>
      <c r="AO817" s="27"/>
      <c r="AP817" s="27"/>
      <c r="AQ817" s="53"/>
      <c r="AR817" s="53"/>
      <c r="AS817" s="52"/>
      <c r="AT817" s="52"/>
      <c r="AU817" s="52"/>
      <c r="AV817" s="52"/>
      <c r="AW817" s="52"/>
      <c r="AX817" s="27"/>
      <c r="AY817" s="27"/>
      <c r="AZ817" s="27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27"/>
      <c r="BN817" s="27"/>
      <c r="BO817" s="45"/>
      <c r="BP817" s="45"/>
      <c r="BQ817" s="45"/>
      <c r="BR817" s="45"/>
      <c r="BS817" s="27"/>
      <c r="BT817" s="27"/>
      <c r="BU817" s="27"/>
      <c r="BV817" s="30"/>
      <c r="BW817" s="30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</row>
    <row r="818" spans="1:93" ht="13">
      <c r="A818" s="18"/>
      <c r="B818" s="45"/>
      <c r="C818" s="52"/>
      <c r="D818" s="52"/>
      <c r="E818" s="53"/>
      <c r="F818" s="53"/>
      <c r="G818" s="52"/>
      <c r="H818" s="52"/>
      <c r="I818" s="53"/>
      <c r="J818" s="52"/>
      <c r="K818" s="52"/>
      <c r="L818" s="52"/>
      <c r="M818" s="53"/>
      <c r="N818" s="76"/>
      <c r="O818" s="52"/>
      <c r="P818" s="45"/>
      <c r="Q818" s="45"/>
      <c r="R818" s="45"/>
      <c r="S818" s="45"/>
      <c r="T818" s="45"/>
      <c r="U818" s="45"/>
      <c r="V818" s="54"/>
      <c r="W818" s="54"/>
      <c r="X818" s="53"/>
      <c r="Y818" s="53"/>
      <c r="Z818" s="53"/>
      <c r="AA818" s="53"/>
      <c r="AB818" s="53"/>
      <c r="AC818" s="53"/>
      <c r="AD818" s="54"/>
      <c r="AE818" s="54"/>
      <c r="AF818" s="54"/>
      <c r="AG818" s="54"/>
      <c r="AH818" s="54"/>
      <c r="AI818" s="54"/>
      <c r="AJ818" s="54"/>
      <c r="AK818" s="54"/>
      <c r="AL818" s="27"/>
      <c r="AM818" s="27"/>
      <c r="AN818" s="27"/>
      <c r="AO818" s="27"/>
      <c r="AP818" s="27"/>
      <c r="AQ818" s="53"/>
      <c r="AR818" s="53"/>
      <c r="AS818" s="52"/>
      <c r="AT818" s="52"/>
      <c r="AU818" s="52"/>
      <c r="AV818" s="52"/>
      <c r="AW818" s="52"/>
      <c r="AX818" s="27"/>
      <c r="AY818" s="27"/>
      <c r="AZ818" s="27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27"/>
      <c r="BN818" s="27"/>
      <c r="BO818" s="45"/>
      <c r="BP818" s="45"/>
      <c r="BQ818" s="45"/>
      <c r="BR818" s="45"/>
      <c r="BS818" s="27"/>
      <c r="BT818" s="27"/>
      <c r="BU818" s="27"/>
      <c r="BV818" s="30"/>
      <c r="BW818" s="30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</row>
    <row r="819" spans="1:93" ht="13">
      <c r="A819" s="18"/>
      <c r="B819" s="45"/>
      <c r="C819" s="52"/>
      <c r="D819" s="52"/>
      <c r="E819" s="53"/>
      <c r="F819" s="53"/>
      <c r="G819" s="52"/>
      <c r="H819" s="52"/>
      <c r="I819" s="53"/>
      <c r="J819" s="52"/>
      <c r="K819" s="52"/>
      <c r="L819" s="52"/>
      <c r="M819" s="53"/>
      <c r="N819" s="76"/>
      <c r="O819" s="52"/>
      <c r="P819" s="45"/>
      <c r="Q819" s="45"/>
      <c r="R819" s="45"/>
      <c r="S819" s="45"/>
      <c r="T819" s="45"/>
      <c r="U819" s="45"/>
      <c r="V819" s="54"/>
      <c r="W819" s="54"/>
      <c r="X819" s="53"/>
      <c r="Y819" s="53"/>
      <c r="Z819" s="53"/>
      <c r="AA819" s="53"/>
      <c r="AB819" s="53"/>
      <c r="AC819" s="53"/>
      <c r="AD819" s="54"/>
      <c r="AE819" s="54"/>
      <c r="AF819" s="54"/>
      <c r="AG819" s="54"/>
      <c r="AH819" s="54"/>
      <c r="AI819" s="54"/>
      <c r="AJ819" s="54"/>
      <c r="AK819" s="54"/>
      <c r="AL819" s="27"/>
      <c r="AM819" s="27"/>
      <c r="AN819" s="27"/>
      <c r="AO819" s="27"/>
      <c r="AP819" s="27"/>
      <c r="AQ819" s="53"/>
      <c r="AR819" s="53"/>
      <c r="AS819" s="52"/>
      <c r="AT819" s="52"/>
      <c r="AU819" s="52"/>
      <c r="AV819" s="52"/>
      <c r="AW819" s="52"/>
      <c r="AX819" s="27"/>
      <c r="AY819" s="27"/>
      <c r="AZ819" s="27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27"/>
      <c r="BN819" s="27"/>
      <c r="BO819" s="45"/>
      <c r="BP819" s="45"/>
      <c r="BQ819" s="45"/>
      <c r="BR819" s="45"/>
      <c r="BS819" s="27"/>
      <c r="BT819" s="27"/>
      <c r="BU819" s="27"/>
      <c r="BV819" s="30"/>
      <c r="BW819" s="30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</row>
    <row r="820" spans="1:93" ht="13">
      <c r="A820" s="18"/>
      <c r="B820" s="45"/>
      <c r="C820" s="52"/>
      <c r="D820" s="52"/>
      <c r="E820" s="53"/>
      <c r="F820" s="53"/>
      <c r="G820" s="52"/>
      <c r="H820" s="52"/>
      <c r="I820" s="53"/>
      <c r="J820" s="52"/>
      <c r="K820" s="52"/>
      <c r="L820" s="52"/>
      <c r="M820" s="53"/>
      <c r="N820" s="76"/>
      <c r="O820" s="52"/>
      <c r="P820" s="45"/>
      <c r="Q820" s="45"/>
      <c r="R820" s="45"/>
      <c r="S820" s="45"/>
      <c r="T820" s="45"/>
      <c r="U820" s="45"/>
      <c r="V820" s="54"/>
      <c r="W820" s="54"/>
      <c r="X820" s="53"/>
      <c r="Y820" s="53"/>
      <c r="Z820" s="53"/>
      <c r="AA820" s="53"/>
      <c r="AB820" s="53"/>
      <c r="AC820" s="53"/>
      <c r="AD820" s="54"/>
      <c r="AE820" s="54"/>
      <c r="AF820" s="54"/>
      <c r="AG820" s="54"/>
      <c r="AH820" s="54"/>
      <c r="AI820" s="54"/>
      <c r="AJ820" s="54"/>
      <c r="AK820" s="54"/>
      <c r="AL820" s="27"/>
      <c r="AM820" s="27"/>
      <c r="AN820" s="27"/>
      <c r="AO820" s="27"/>
      <c r="AP820" s="27"/>
      <c r="AQ820" s="53"/>
      <c r="AR820" s="53"/>
      <c r="AS820" s="52"/>
      <c r="AT820" s="52"/>
      <c r="AU820" s="52"/>
      <c r="AV820" s="52"/>
      <c r="AW820" s="52"/>
      <c r="AX820" s="27"/>
      <c r="AY820" s="27"/>
      <c r="AZ820" s="27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27"/>
      <c r="BN820" s="27"/>
      <c r="BO820" s="45"/>
      <c r="BP820" s="45"/>
      <c r="BQ820" s="45"/>
      <c r="BR820" s="45"/>
      <c r="BS820" s="27"/>
      <c r="BT820" s="27"/>
      <c r="BU820" s="27"/>
      <c r="BV820" s="30"/>
      <c r="BW820" s="30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</row>
    <row r="821" spans="1:93" ht="13">
      <c r="A821" s="18"/>
      <c r="B821" s="45"/>
      <c r="C821" s="52"/>
      <c r="D821" s="52"/>
      <c r="E821" s="53"/>
      <c r="F821" s="53"/>
      <c r="G821" s="52"/>
      <c r="H821" s="52"/>
      <c r="I821" s="53"/>
      <c r="J821" s="52"/>
      <c r="K821" s="52"/>
      <c r="L821" s="52"/>
      <c r="M821" s="53"/>
      <c r="N821" s="76"/>
      <c r="O821" s="52"/>
      <c r="P821" s="45"/>
      <c r="Q821" s="45"/>
      <c r="R821" s="45"/>
      <c r="S821" s="45"/>
      <c r="T821" s="45"/>
      <c r="U821" s="45"/>
      <c r="V821" s="54"/>
      <c r="W821" s="54"/>
      <c r="X821" s="53"/>
      <c r="Y821" s="53"/>
      <c r="Z821" s="53"/>
      <c r="AA821" s="53"/>
      <c r="AB821" s="53"/>
      <c r="AC821" s="53"/>
      <c r="AD821" s="54"/>
      <c r="AE821" s="54"/>
      <c r="AF821" s="54"/>
      <c r="AG821" s="54"/>
      <c r="AH821" s="54"/>
      <c r="AI821" s="54"/>
      <c r="AJ821" s="54"/>
      <c r="AK821" s="54"/>
      <c r="AL821" s="27"/>
      <c r="AM821" s="27"/>
      <c r="AN821" s="27"/>
      <c r="AO821" s="27"/>
      <c r="AP821" s="27"/>
      <c r="AQ821" s="53"/>
      <c r="AR821" s="53"/>
      <c r="AS821" s="52"/>
      <c r="AT821" s="52"/>
      <c r="AU821" s="52"/>
      <c r="AV821" s="52"/>
      <c r="AW821" s="52"/>
      <c r="AX821" s="27"/>
      <c r="AY821" s="27"/>
      <c r="AZ821" s="27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27"/>
      <c r="BN821" s="27"/>
      <c r="BO821" s="45"/>
      <c r="BP821" s="45"/>
      <c r="BQ821" s="45"/>
      <c r="BR821" s="45"/>
      <c r="BS821" s="27"/>
      <c r="BT821" s="27"/>
      <c r="BU821" s="27"/>
      <c r="BV821" s="30"/>
      <c r="BW821" s="30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</row>
    <row r="822" spans="1:93" ht="13">
      <c r="A822" s="18"/>
      <c r="B822" s="45"/>
      <c r="C822" s="52"/>
      <c r="D822" s="52"/>
      <c r="E822" s="53"/>
      <c r="F822" s="53"/>
      <c r="G822" s="52"/>
      <c r="H822" s="52"/>
      <c r="I822" s="53"/>
      <c r="J822" s="52"/>
      <c r="K822" s="52"/>
      <c r="L822" s="52"/>
      <c r="M822" s="53"/>
      <c r="N822" s="76"/>
      <c r="O822" s="52"/>
      <c r="P822" s="45"/>
      <c r="Q822" s="45"/>
      <c r="R822" s="45"/>
      <c r="S822" s="45"/>
      <c r="T822" s="45"/>
      <c r="U822" s="45"/>
      <c r="V822" s="54"/>
      <c r="W822" s="54"/>
      <c r="X822" s="53"/>
      <c r="Y822" s="53"/>
      <c r="Z822" s="53"/>
      <c r="AA822" s="53"/>
      <c r="AB822" s="53"/>
      <c r="AC822" s="53"/>
      <c r="AD822" s="54"/>
      <c r="AE822" s="54"/>
      <c r="AF822" s="54"/>
      <c r="AG822" s="54"/>
      <c r="AH822" s="54"/>
      <c r="AI822" s="54"/>
      <c r="AJ822" s="54"/>
      <c r="AK822" s="54"/>
      <c r="AL822" s="27"/>
      <c r="AM822" s="27"/>
      <c r="AN822" s="27"/>
      <c r="AO822" s="27"/>
      <c r="AP822" s="27"/>
      <c r="AQ822" s="53"/>
      <c r="AR822" s="53"/>
      <c r="AS822" s="52"/>
      <c r="AT822" s="52"/>
      <c r="AU822" s="52"/>
      <c r="AV822" s="52"/>
      <c r="AW822" s="52"/>
      <c r="AX822" s="27"/>
      <c r="AY822" s="27"/>
      <c r="AZ822" s="27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27"/>
      <c r="BN822" s="27"/>
      <c r="BO822" s="45"/>
      <c r="BP822" s="45"/>
      <c r="BQ822" s="45"/>
      <c r="BR822" s="45"/>
      <c r="BS822" s="27"/>
      <c r="BT822" s="27"/>
      <c r="BU822" s="27"/>
      <c r="BV822" s="30"/>
      <c r="BW822" s="30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</row>
    <row r="823" spans="1:93" ht="13">
      <c r="A823" s="18"/>
      <c r="B823" s="45"/>
      <c r="C823" s="52"/>
      <c r="D823" s="52"/>
      <c r="E823" s="53"/>
      <c r="F823" s="53"/>
      <c r="G823" s="52"/>
      <c r="H823" s="52"/>
      <c r="I823" s="53"/>
      <c r="J823" s="52"/>
      <c r="K823" s="52"/>
      <c r="L823" s="52"/>
      <c r="M823" s="53"/>
      <c r="N823" s="76"/>
      <c r="O823" s="52"/>
      <c r="P823" s="45"/>
      <c r="Q823" s="45"/>
      <c r="R823" s="45"/>
      <c r="S823" s="45"/>
      <c r="T823" s="45"/>
      <c r="U823" s="45"/>
      <c r="V823" s="54"/>
      <c r="W823" s="54"/>
      <c r="X823" s="53"/>
      <c r="Y823" s="53"/>
      <c r="Z823" s="53"/>
      <c r="AA823" s="53"/>
      <c r="AB823" s="53"/>
      <c r="AC823" s="53"/>
      <c r="AD823" s="54"/>
      <c r="AE823" s="54"/>
      <c r="AF823" s="54"/>
      <c r="AG823" s="54"/>
      <c r="AH823" s="54"/>
      <c r="AI823" s="54"/>
      <c r="AJ823" s="54"/>
      <c r="AK823" s="54"/>
      <c r="AL823" s="27"/>
      <c r="AM823" s="27"/>
      <c r="AN823" s="27"/>
      <c r="AO823" s="27"/>
      <c r="AP823" s="27"/>
      <c r="AQ823" s="53"/>
      <c r="AR823" s="53"/>
      <c r="AS823" s="52"/>
      <c r="AT823" s="52"/>
      <c r="AU823" s="52"/>
      <c r="AV823" s="52"/>
      <c r="AW823" s="52"/>
      <c r="AX823" s="27"/>
      <c r="AY823" s="27"/>
      <c r="AZ823" s="27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27"/>
      <c r="BN823" s="27"/>
      <c r="BO823" s="45"/>
      <c r="BP823" s="45"/>
      <c r="BQ823" s="45"/>
      <c r="BR823" s="45"/>
      <c r="BS823" s="27"/>
      <c r="BT823" s="27"/>
      <c r="BU823" s="27"/>
      <c r="BV823" s="30"/>
      <c r="BW823" s="30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</row>
    <row r="824" spans="1:93" ht="13">
      <c r="A824" s="18"/>
      <c r="B824" s="45"/>
      <c r="C824" s="52"/>
      <c r="D824" s="52"/>
      <c r="E824" s="53"/>
      <c r="F824" s="53"/>
      <c r="G824" s="52"/>
      <c r="H824" s="52"/>
      <c r="I824" s="53"/>
      <c r="J824" s="52"/>
      <c r="K824" s="52"/>
      <c r="L824" s="52"/>
      <c r="M824" s="53"/>
      <c r="N824" s="76"/>
      <c r="O824" s="52"/>
      <c r="P824" s="45"/>
      <c r="Q824" s="45"/>
      <c r="R824" s="45"/>
      <c r="S824" s="45"/>
      <c r="T824" s="45"/>
      <c r="U824" s="45"/>
      <c r="V824" s="54"/>
      <c r="W824" s="54"/>
      <c r="X824" s="53"/>
      <c r="Y824" s="53"/>
      <c r="Z824" s="53"/>
      <c r="AA824" s="53"/>
      <c r="AB824" s="53"/>
      <c r="AC824" s="53"/>
      <c r="AD824" s="54"/>
      <c r="AE824" s="54"/>
      <c r="AF824" s="54"/>
      <c r="AG824" s="54"/>
      <c r="AH824" s="54"/>
      <c r="AI824" s="54"/>
      <c r="AJ824" s="54"/>
      <c r="AK824" s="54"/>
      <c r="AL824" s="27"/>
      <c r="AM824" s="27"/>
      <c r="AN824" s="27"/>
      <c r="AO824" s="27"/>
      <c r="AP824" s="27"/>
      <c r="AQ824" s="53"/>
      <c r="AR824" s="53"/>
      <c r="AS824" s="52"/>
      <c r="AT824" s="52"/>
      <c r="AU824" s="52"/>
      <c r="AV824" s="52"/>
      <c r="AW824" s="52"/>
      <c r="AX824" s="27"/>
      <c r="AY824" s="27"/>
      <c r="AZ824" s="27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27"/>
      <c r="BN824" s="27"/>
      <c r="BO824" s="45"/>
      <c r="BP824" s="45"/>
      <c r="BQ824" s="45"/>
      <c r="BR824" s="45"/>
      <c r="BS824" s="27"/>
      <c r="BT824" s="27"/>
      <c r="BU824" s="27"/>
      <c r="BV824" s="30"/>
      <c r="BW824" s="30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</row>
    <row r="825" spans="1:93" ht="13">
      <c r="A825" s="18"/>
      <c r="B825" s="45"/>
      <c r="C825" s="52"/>
      <c r="D825" s="52"/>
      <c r="E825" s="53"/>
      <c r="F825" s="53"/>
      <c r="G825" s="52"/>
      <c r="H825" s="52"/>
      <c r="I825" s="53"/>
      <c r="J825" s="52"/>
      <c r="K825" s="52"/>
      <c r="L825" s="52"/>
      <c r="M825" s="53"/>
      <c r="N825" s="76"/>
      <c r="O825" s="52"/>
      <c r="P825" s="45"/>
      <c r="Q825" s="45"/>
      <c r="R825" s="45"/>
      <c r="S825" s="45"/>
      <c r="T825" s="45"/>
      <c r="U825" s="45"/>
      <c r="V825" s="54"/>
      <c r="W825" s="54"/>
      <c r="X825" s="53"/>
      <c r="Y825" s="53"/>
      <c r="Z825" s="53"/>
      <c r="AA825" s="53"/>
      <c r="AB825" s="53"/>
      <c r="AC825" s="53"/>
      <c r="AD825" s="54"/>
      <c r="AE825" s="54"/>
      <c r="AF825" s="54"/>
      <c r="AG825" s="54"/>
      <c r="AH825" s="54"/>
      <c r="AI825" s="54"/>
      <c r="AJ825" s="54"/>
      <c r="AK825" s="54"/>
      <c r="AL825" s="27"/>
      <c r="AM825" s="27"/>
      <c r="AN825" s="27"/>
      <c r="AO825" s="27"/>
      <c r="AP825" s="27"/>
      <c r="AQ825" s="53"/>
      <c r="AR825" s="53"/>
      <c r="AS825" s="52"/>
      <c r="AT825" s="52"/>
      <c r="AU825" s="52"/>
      <c r="AV825" s="52"/>
      <c r="AW825" s="52"/>
      <c r="AX825" s="27"/>
      <c r="AY825" s="27"/>
      <c r="AZ825" s="27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27"/>
      <c r="BN825" s="27"/>
      <c r="BO825" s="45"/>
      <c r="BP825" s="45"/>
      <c r="BQ825" s="45"/>
      <c r="BR825" s="45"/>
      <c r="BS825" s="27"/>
      <c r="BT825" s="27"/>
      <c r="BU825" s="27"/>
      <c r="BV825" s="30"/>
      <c r="BW825" s="30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</row>
    <row r="826" spans="1:93" ht="13">
      <c r="A826" s="18"/>
      <c r="B826" s="45"/>
      <c r="C826" s="52"/>
      <c r="D826" s="52"/>
      <c r="E826" s="53"/>
      <c r="F826" s="53"/>
      <c r="G826" s="52"/>
      <c r="H826" s="52"/>
      <c r="I826" s="53"/>
      <c r="J826" s="52"/>
      <c r="K826" s="52"/>
      <c r="L826" s="52"/>
      <c r="M826" s="53"/>
      <c r="N826" s="76"/>
      <c r="O826" s="52"/>
      <c r="P826" s="45"/>
      <c r="Q826" s="45"/>
      <c r="R826" s="45"/>
      <c r="S826" s="45"/>
      <c r="T826" s="45"/>
      <c r="U826" s="45"/>
      <c r="V826" s="54"/>
      <c r="W826" s="54"/>
      <c r="X826" s="53"/>
      <c r="Y826" s="53"/>
      <c r="Z826" s="53"/>
      <c r="AA826" s="53"/>
      <c r="AB826" s="53"/>
      <c r="AC826" s="53"/>
      <c r="AD826" s="54"/>
      <c r="AE826" s="54"/>
      <c r="AF826" s="54"/>
      <c r="AG826" s="54"/>
      <c r="AH826" s="54"/>
      <c r="AI826" s="54"/>
      <c r="AJ826" s="54"/>
      <c r="AK826" s="54"/>
      <c r="AL826" s="27"/>
      <c r="AM826" s="27"/>
      <c r="AN826" s="27"/>
      <c r="AO826" s="27"/>
      <c r="AP826" s="27"/>
      <c r="AQ826" s="53"/>
      <c r="AR826" s="53"/>
      <c r="AS826" s="52"/>
      <c r="AT826" s="52"/>
      <c r="AU826" s="52"/>
      <c r="AV826" s="52"/>
      <c r="AW826" s="52"/>
      <c r="AX826" s="27"/>
      <c r="AY826" s="27"/>
      <c r="AZ826" s="27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27"/>
      <c r="BN826" s="27"/>
      <c r="BO826" s="45"/>
      <c r="BP826" s="45"/>
      <c r="BQ826" s="45"/>
      <c r="BR826" s="45"/>
      <c r="BS826" s="27"/>
      <c r="BT826" s="27"/>
      <c r="BU826" s="27"/>
      <c r="BV826" s="30"/>
      <c r="BW826" s="30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</row>
    <row r="827" spans="1:93" ht="13">
      <c r="A827" s="18"/>
      <c r="B827" s="45"/>
      <c r="C827" s="52"/>
      <c r="D827" s="52"/>
      <c r="E827" s="53"/>
      <c r="F827" s="53"/>
      <c r="G827" s="52"/>
      <c r="H827" s="52"/>
      <c r="I827" s="53"/>
      <c r="J827" s="52"/>
      <c r="K827" s="52"/>
      <c r="L827" s="52"/>
      <c r="M827" s="53"/>
      <c r="N827" s="76"/>
      <c r="O827" s="52"/>
      <c r="P827" s="45"/>
      <c r="Q827" s="45"/>
      <c r="R827" s="45"/>
      <c r="S827" s="45"/>
      <c r="T827" s="45"/>
      <c r="U827" s="45"/>
      <c r="V827" s="54"/>
      <c r="W827" s="54"/>
      <c r="X827" s="53"/>
      <c r="Y827" s="53"/>
      <c r="Z827" s="53"/>
      <c r="AA827" s="53"/>
      <c r="AB827" s="53"/>
      <c r="AC827" s="53"/>
      <c r="AD827" s="54"/>
      <c r="AE827" s="54"/>
      <c r="AF827" s="54"/>
      <c r="AG827" s="54"/>
      <c r="AH827" s="54"/>
      <c r="AI827" s="54"/>
      <c r="AJ827" s="54"/>
      <c r="AK827" s="54"/>
      <c r="AL827" s="27"/>
      <c r="AM827" s="27"/>
      <c r="AN827" s="27"/>
      <c r="AO827" s="27"/>
      <c r="AP827" s="27"/>
      <c r="AQ827" s="53"/>
      <c r="AR827" s="53"/>
      <c r="AS827" s="52"/>
      <c r="AT827" s="52"/>
      <c r="AU827" s="52"/>
      <c r="AV827" s="52"/>
      <c r="AW827" s="52"/>
      <c r="AX827" s="27"/>
      <c r="AY827" s="27"/>
      <c r="AZ827" s="27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27"/>
      <c r="BN827" s="27"/>
      <c r="BO827" s="45"/>
      <c r="BP827" s="45"/>
      <c r="BQ827" s="45"/>
      <c r="BR827" s="45"/>
      <c r="BS827" s="27"/>
      <c r="BT827" s="27"/>
      <c r="BU827" s="27"/>
      <c r="BV827" s="30"/>
      <c r="BW827" s="30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</row>
    <row r="828" spans="1:93" ht="13">
      <c r="A828" s="18"/>
      <c r="B828" s="45"/>
      <c r="C828" s="52"/>
      <c r="D828" s="52"/>
      <c r="E828" s="53"/>
      <c r="F828" s="53"/>
      <c r="G828" s="52"/>
      <c r="H828" s="52"/>
      <c r="I828" s="53"/>
      <c r="J828" s="52"/>
      <c r="K828" s="52"/>
      <c r="L828" s="52"/>
      <c r="M828" s="53"/>
      <c r="N828" s="76"/>
      <c r="O828" s="52"/>
      <c r="P828" s="45"/>
      <c r="Q828" s="45"/>
      <c r="R828" s="45"/>
      <c r="S828" s="45"/>
      <c r="T828" s="45"/>
      <c r="U828" s="45"/>
      <c r="V828" s="54"/>
      <c r="W828" s="54"/>
      <c r="X828" s="53"/>
      <c r="Y828" s="53"/>
      <c r="Z828" s="53"/>
      <c r="AA828" s="53"/>
      <c r="AB828" s="53"/>
      <c r="AC828" s="53"/>
      <c r="AD828" s="54"/>
      <c r="AE828" s="54"/>
      <c r="AF828" s="54"/>
      <c r="AG828" s="54"/>
      <c r="AH828" s="54"/>
      <c r="AI828" s="54"/>
      <c r="AJ828" s="54"/>
      <c r="AK828" s="54"/>
      <c r="AL828" s="27"/>
      <c r="AM828" s="27"/>
      <c r="AN828" s="27"/>
      <c r="AO828" s="27"/>
      <c r="AP828" s="27"/>
      <c r="AQ828" s="53"/>
      <c r="AR828" s="53"/>
      <c r="AS828" s="52"/>
      <c r="AT828" s="52"/>
      <c r="AU828" s="52"/>
      <c r="AV828" s="52"/>
      <c r="AW828" s="52"/>
      <c r="AX828" s="27"/>
      <c r="AY828" s="27"/>
      <c r="AZ828" s="27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27"/>
      <c r="BN828" s="27"/>
      <c r="BO828" s="45"/>
      <c r="BP828" s="45"/>
      <c r="BQ828" s="45"/>
      <c r="BR828" s="45"/>
      <c r="BS828" s="27"/>
      <c r="BT828" s="27"/>
      <c r="BU828" s="27"/>
      <c r="BV828" s="30"/>
      <c r="BW828" s="30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</row>
    <row r="829" spans="1:93" ht="13">
      <c r="A829" s="18"/>
      <c r="B829" s="45"/>
      <c r="C829" s="52"/>
      <c r="D829" s="52"/>
      <c r="E829" s="53"/>
      <c r="F829" s="53"/>
      <c r="G829" s="52"/>
      <c r="H829" s="52"/>
      <c r="I829" s="53"/>
      <c r="J829" s="52"/>
      <c r="K829" s="52"/>
      <c r="L829" s="52"/>
      <c r="M829" s="53"/>
      <c r="N829" s="76"/>
      <c r="O829" s="52"/>
      <c r="P829" s="45"/>
      <c r="Q829" s="45"/>
      <c r="R829" s="45"/>
      <c r="S829" s="45"/>
      <c r="T829" s="45"/>
      <c r="U829" s="45"/>
      <c r="V829" s="54"/>
      <c r="W829" s="54"/>
      <c r="X829" s="53"/>
      <c r="Y829" s="53"/>
      <c r="Z829" s="53"/>
      <c r="AA829" s="53"/>
      <c r="AB829" s="53"/>
      <c r="AC829" s="53"/>
      <c r="AD829" s="54"/>
      <c r="AE829" s="54"/>
      <c r="AF829" s="54"/>
      <c r="AG829" s="54"/>
      <c r="AH829" s="54"/>
      <c r="AI829" s="54"/>
      <c r="AJ829" s="54"/>
      <c r="AK829" s="54"/>
      <c r="AL829" s="27"/>
      <c r="AM829" s="27"/>
      <c r="AN829" s="27"/>
      <c r="AO829" s="27"/>
      <c r="AP829" s="27"/>
      <c r="AQ829" s="53"/>
      <c r="AR829" s="53"/>
      <c r="AS829" s="52"/>
      <c r="AT829" s="52"/>
      <c r="AU829" s="52"/>
      <c r="AV829" s="52"/>
      <c r="AW829" s="52"/>
      <c r="AX829" s="27"/>
      <c r="AY829" s="27"/>
      <c r="AZ829" s="27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27"/>
      <c r="BN829" s="27"/>
      <c r="BO829" s="45"/>
      <c r="BP829" s="45"/>
      <c r="BQ829" s="45"/>
      <c r="BR829" s="45"/>
      <c r="BS829" s="27"/>
      <c r="BT829" s="27"/>
      <c r="BU829" s="27"/>
      <c r="BV829" s="30"/>
      <c r="BW829" s="30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</row>
    <row r="830" spans="1:93" ht="13">
      <c r="A830" s="18"/>
      <c r="B830" s="45"/>
      <c r="C830" s="52"/>
      <c r="D830" s="52"/>
      <c r="E830" s="53"/>
      <c r="F830" s="53"/>
      <c r="G830" s="52"/>
      <c r="H830" s="52"/>
      <c r="I830" s="53"/>
      <c r="J830" s="52"/>
      <c r="K830" s="52"/>
      <c r="L830" s="52"/>
      <c r="M830" s="53"/>
      <c r="N830" s="76"/>
      <c r="O830" s="52"/>
      <c r="P830" s="45"/>
      <c r="Q830" s="45"/>
      <c r="R830" s="45"/>
      <c r="S830" s="45"/>
      <c r="T830" s="45"/>
      <c r="U830" s="45"/>
      <c r="V830" s="54"/>
      <c r="W830" s="54"/>
      <c r="X830" s="53"/>
      <c r="Y830" s="53"/>
      <c r="Z830" s="53"/>
      <c r="AA830" s="53"/>
      <c r="AB830" s="53"/>
      <c r="AC830" s="53"/>
      <c r="AD830" s="54"/>
      <c r="AE830" s="54"/>
      <c r="AF830" s="54"/>
      <c r="AG830" s="54"/>
      <c r="AH830" s="54"/>
      <c r="AI830" s="54"/>
      <c r="AJ830" s="54"/>
      <c r="AK830" s="54"/>
      <c r="AL830" s="27"/>
      <c r="AM830" s="27"/>
      <c r="AN830" s="27"/>
      <c r="AO830" s="27"/>
      <c r="AP830" s="27"/>
      <c r="AQ830" s="53"/>
      <c r="AR830" s="53"/>
      <c r="AS830" s="52"/>
      <c r="AT830" s="52"/>
      <c r="AU830" s="52"/>
      <c r="AV830" s="52"/>
      <c r="AW830" s="52"/>
      <c r="AX830" s="27"/>
      <c r="AY830" s="27"/>
      <c r="AZ830" s="27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27"/>
      <c r="BN830" s="27"/>
      <c r="BO830" s="45"/>
      <c r="BP830" s="45"/>
      <c r="BQ830" s="45"/>
      <c r="BR830" s="45"/>
      <c r="BS830" s="27"/>
      <c r="BT830" s="27"/>
      <c r="BU830" s="27"/>
      <c r="BV830" s="30"/>
      <c r="BW830" s="30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</row>
    <row r="831" spans="1:93" ht="13">
      <c r="A831" s="18"/>
      <c r="B831" s="45"/>
      <c r="C831" s="52"/>
      <c r="D831" s="52"/>
      <c r="E831" s="53"/>
      <c r="F831" s="53"/>
      <c r="G831" s="52"/>
      <c r="H831" s="52"/>
      <c r="I831" s="53"/>
      <c r="J831" s="52"/>
      <c r="K831" s="52"/>
      <c r="L831" s="52"/>
      <c r="M831" s="53"/>
      <c r="N831" s="76"/>
      <c r="O831" s="52"/>
      <c r="P831" s="45"/>
      <c r="Q831" s="45"/>
      <c r="R831" s="45"/>
      <c r="S831" s="45"/>
      <c r="T831" s="45"/>
      <c r="U831" s="45"/>
      <c r="V831" s="54"/>
      <c r="W831" s="54"/>
      <c r="X831" s="53"/>
      <c r="Y831" s="53"/>
      <c r="Z831" s="53"/>
      <c r="AA831" s="53"/>
      <c r="AB831" s="53"/>
      <c r="AC831" s="53"/>
      <c r="AD831" s="54"/>
      <c r="AE831" s="54"/>
      <c r="AF831" s="54"/>
      <c r="AG831" s="54"/>
      <c r="AH831" s="54"/>
      <c r="AI831" s="54"/>
      <c r="AJ831" s="54"/>
      <c r="AK831" s="54"/>
      <c r="AL831" s="27"/>
      <c r="AM831" s="27"/>
      <c r="AN831" s="27"/>
      <c r="AO831" s="27"/>
      <c r="AP831" s="27"/>
      <c r="AQ831" s="53"/>
      <c r="AR831" s="53"/>
      <c r="AS831" s="52"/>
      <c r="AT831" s="52"/>
      <c r="AU831" s="52"/>
      <c r="AV831" s="52"/>
      <c r="AW831" s="52"/>
      <c r="AX831" s="27"/>
      <c r="AY831" s="27"/>
      <c r="AZ831" s="27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27"/>
      <c r="BN831" s="27"/>
      <c r="BO831" s="45"/>
      <c r="BP831" s="45"/>
      <c r="BQ831" s="45"/>
      <c r="BR831" s="45"/>
      <c r="BS831" s="27"/>
      <c r="BT831" s="27"/>
      <c r="BU831" s="27"/>
      <c r="BV831" s="30"/>
      <c r="BW831" s="30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</row>
    <row r="832" spans="1:93" ht="13">
      <c r="A832" s="18"/>
      <c r="B832" s="45"/>
      <c r="C832" s="52"/>
      <c r="D832" s="52"/>
      <c r="E832" s="53"/>
      <c r="F832" s="53"/>
      <c r="G832" s="52"/>
      <c r="H832" s="52"/>
      <c r="I832" s="53"/>
      <c r="J832" s="52"/>
      <c r="K832" s="52"/>
      <c r="L832" s="52"/>
      <c r="M832" s="53"/>
      <c r="N832" s="76"/>
      <c r="O832" s="52"/>
      <c r="P832" s="45"/>
      <c r="Q832" s="45"/>
      <c r="R832" s="45"/>
      <c r="S832" s="45"/>
      <c r="T832" s="45"/>
      <c r="U832" s="45"/>
      <c r="V832" s="54"/>
      <c r="W832" s="54"/>
      <c r="X832" s="53"/>
      <c r="Y832" s="53"/>
      <c r="Z832" s="53"/>
      <c r="AA832" s="53"/>
      <c r="AB832" s="53"/>
      <c r="AC832" s="53"/>
      <c r="AD832" s="54"/>
      <c r="AE832" s="54"/>
      <c r="AF832" s="54"/>
      <c r="AG832" s="54"/>
      <c r="AH832" s="54"/>
      <c r="AI832" s="54"/>
      <c r="AJ832" s="54"/>
      <c r="AK832" s="54"/>
      <c r="AL832" s="27"/>
      <c r="AM832" s="27"/>
      <c r="AN832" s="27"/>
      <c r="AO832" s="27"/>
      <c r="AP832" s="27"/>
      <c r="AQ832" s="53"/>
      <c r="AR832" s="53"/>
      <c r="AS832" s="52"/>
      <c r="AT832" s="52"/>
      <c r="AU832" s="52"/>
      <c r="AV832" s="52"/>
      <c r="AW832" s="52"/>
      <c r="AX832" s="27"/>
      <c r="AY832" s="27"/>
      <c r="AZ832" s="27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27"/>
      <c r="BN832" s="27"/>
      <c r="BO832" s="45"/>
      <c r="BP832" s="45"/>
      <c r="BQ832" s="45"/>
      <c r="BR832" s="45"/>
      <c r="BS832" s="27"/>
      <c r="BT832" s="27"/>
      <c r="BU832" s="27"/>
      <c r="BV832" s="30"/>
      <c r="BW832" s="30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</row>
    <row r="833" spans="1:93" ht="13">
      <c r="A833" s="18"/>
      <c r="B833" s="45"/>
      <c r="C833" s="52"/>
      <c r="D833" s="52"/>
      <c r="E833" s="53"/>
      <c r="F833" s="53"/>
      <c r="G833" s="52"/>
      <c r="H833" s="52"/>
      <c r="I833" s="53"/>
      <c r="J833" s="52"/>
      <c r="K833" s="52"/>
      <c r="L833" s="52"/>
      <c r="M833" s="53"/>
      <c r="N833" s="76"/>
      <c r="O833" s="52"/>
      <c r="P833" s="45"/>
      <c r="Q833" s="45"/>
      <c r="R833" s="45"/>
      <c r="S833" s="45"/>
      <c r="T833" s="45"/>
      <c r="U833" s="45"/>
      <c r="V833" s="54"/>
      <c r="W833" s="54"/>
      <c r="X833" s="53"/>
      <c r="Y833" s="53"/>
      <c r="Z833" s="53"/>
      <c r="AA833" s="53"/>
      <c r="AB833" s="53"/>
      <c r="AC833" s="53"/>
      <c r="AD833" s="54"/>
      <c r="AE833" s="54"/>
      <c r="AF833" s="54"/>
      <c r="AG833" s="54"/>
      <c r="AH833" s="54"/>
      <c r="AI833" s="54"/>
      <c r="AJ833" s="54"/>
      <c r="AK833" s="54"/>
      <c r="AL833" s="27"/>
      <c r="AM833" s="27"/>
      <c r="AN833" s="27"/>
      <c r="AO833" s="27"/>
      <c r="AP833" s="27"/>
      <c r="AQ833" s="53"/>
      <c r="AR833" s="53"/>
      <c r="AS833" s="52"/>
      <c r="AT833" s="52"/>
      <c r="AU833" s="52"/>
      <c r="AV833" s="52"/>
      <c r="AW833" s="52"/>
      <c r="AX833" s="27"/>
      <c r="AY833" s="27"/>
      <c r="AZ833" s="27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27"/>
      <c r="BN833" s="27"/>
      <c r="BO833" s="45"/>
      <c r="BP833" s="45"/>
      <c r="BQ833" s="45"/>
      <c r="BR833" s="45"/>
      <c r="BS833" s="27"/>
      <c r="BT833" s="27"/>
      <c r="BU833" s="27"/>
      <c r="BV833" s="30"/>
      <c r="BW833" s="30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</row>
    <row r="834" spans="1:93" ht="13">
      <c r="A834" s="18"/>
      <c r="B834" s="45"/>
      <c r="C834" s="52"/>
      <c r="D834" s="52"/>
      <c r="E834" s="53"/>
      <c r="F834" s="53"/>
      <c r="G834" s="52"/>
      <c r="H834" s="52"/>
      <c r="I834" s="53"/>
      <c r="J834" s="52"/>
      <c r="K834" s="52"/>
      <c r="L834" s="52"/>
      <c r="M834" s="53"/>
      <c r="N834" s="76"/>
      <c r="O834" s="52"/>
      <c r="P834" s="45"/>
      <c r="Q834" s="45"/>
      <c r="R834" s="45"/>
      <c r="S834" s="45"/>
      <c r="T834" s="45"/>
      <c r="U834" s="45"/>
      <c r="V834" s="54"/>
      <c r="W834" s="54"/>
      <c r="X834" s="53"/>
      <c r="Y834" s="53"/>
      <c r="Z834" s="53"/>
      <c r="AA834" s="53"/>
      <c r="AB834" s="53"/>
      <c r="AC834" s="53"/>
      <c r="AD834" s="54"/>
      <c r="AE834" s="54"/>
      <c r="AF834" s="54"/>
      <c r="AG834" s="54"/>
      <c r="AH834" s="54"/>
      <c r="AI834" s="54"/>
      <c r="AJ834" s="54"/>
      <c r="AK834" s="54"/>
      <c r="AL834" s="27"/>
      <c r="AM834" s="27"/>
      <c r="AN834" s="27"/>
      <c r="AO834" s="27"/>
      <c r="AP834" s="27"/>
      <c r="AQ834" s="53"/>
      <c r="AR834" s="53"/>
      <c r="AS834" s="52"/>
      <c r="AT834" s="52"/>
      <c r="AU834" s="52"/>
      <c r="AV834" s="52"/>
      <c r="AW834" s="52"/>
      <c r="AX834" s="27"/>
      <c r="AY834" s="27"/>
      <c r="AZ834" s="27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27"/>
      <c r="BN834" s="27"/>
      <c r="BO834" s="45"/>
      <c r="BP834" s="45"/>
      <c r="BQ834" s="45"/>
      <c r="BR834" s="45"/>
      <c r="BS834" s="27"/>
      <c r="BT834" s="27"/>
      <c r="BU834" s="27"/>
      <c r="BV834" s="30"/>
      <c r="BW834" s="30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</row>
    <row r="835" spans="1:93" ht="13">
      <c r="A835" s="18"/>
      <c r="B835" s="45"/>
      <c r="C835" s="52"/>
      <c r="D835" s="52"/>
      <c r="E835" s="53"/>
      <c r="F835" s="53"/>
      <c r="G835" s="52"/>
      <c r="H835" s="52"/>
      <c r="I835" s="53"/>
      <c r="J835" s="52"/>
      <c r="K835" s="52"/>
      <c r="L835" s="52"/>
      <c r="M835" s="53"/>
      <c r="N835" s="76"/>
      <c r="O835" s="52"/>
      <c r="P835" s="45"/>
      <c r="Q835" s="45"/>
      <c r="R835" s="45"/>
      <c r="S835" s="45"/>
      <c r="T835" s="45"/>
      <c r="U835" s="45"/>
      <c r="V835" s="54"/>
      <c r="W835" s="54"/>
      <c r="X835" s="53"/>
      <c r="Y835" s="53"/>
      <c r="Z835" s="53"/>
      <c r="AA835" s="53"/>
      <c r="AB835" s="53"/>
      <c r="AC835" s="53"/>
      <c r="AD835" s="54"/>
      <c r="AE835" s="54"/>
      <c r="AF835" s="54"/>
      <c r="AG835" s="54"/>
      <c r="AH835" s="54"/>
      <c r="AI835" s="54"/>
      <c r="AJ835" s="54"/>
      <c r="AK835" s="54"/>
      <c r="AL835" s="27"/>
      <c r="AM835" s="27"/>
      <c r="AN835" s="27"/>
      <c r="AO835" s="27"/>
      <c r="AP835" s="27"/>
      <c r="AQ835" s="53"/>
      <c r="AR835" s="53"/>
      <c r="AS835" s="52"/>
      <c r="AT835" s="52"/>
      <c r="AU835" s="52"/>
      <c r="AV835" s="52"/>
      <c r="AW835" s="52"/>
      <c r="AX835" s="27"/>
      <c r="AY835" s="27"/>
      <c r="AZ835" s="27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27"/>
      <c r="BN835" s="27"/>
      <c r="BO835" s="45"/>
      <c r="BP835" s="45"/>
      <c r="BQ835" s="45"/>
      <c r="BR835" s="45"/>
      <c r="BS835" s="27"/>
      <c r="BT835" s="27"/>
      <c r="BU835" s="27"/>
      <c r="BV835" s="30"/>
      <c r="BW835" s="30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</row>
    <row r="836" spans="1:93" ht="13">
      <c r="A836" s="18"/>
      <c r="B836" s="45"/>
      <c r="C836" s="52"/>
      <c r="D836" s="52"/>
      <c r="E836" s="53"/>
      <c r="F836" s="53"/>
      <c r="G836" s="52"/>
      <c r="H836" s="52"/>
      <c r="I836" s="53"/>
      <c r="J836" s="52"/>
      <c r="K836" s="52"/>
      <c r="L836" s="52"/>
      <c r="M836" s="53"/>
      <c r="N836" s="76"/>
      <c r="O836" s="52"/>
      <c r="P836" s="45"/>
      <c r="Q836" s="45"/>
      <c r="R836" s="45"/>
      <c r="S836" s="45"/>
      <c r="T836" s="45"/>
      <c r="U836" s="45"/>
      <c r="V836" s="54"/>
      <c r="W836" s="54"/>
      <c r="X836" s="53"/>
      <c r="Y836" s="53"/>
      <c r="Z836" s="53"/>
      <c r="AA836" s="53"/>
      <c r="AB836" s="53"/>
      <c r="AC836" s="53"/>
      <c r="AD836" s="54"/>
      <c r="AE836" s="54"/>
      <c r="AF836" s="54"/>
      <c r="AG836" s="54"/>
      <c r="AH836" s="54"/>
      <c r="AI836" s="54"/>
      <c r="AJ836" s="54"/>
      <c r="AK836" s="54"/>
      <c r="AL836" s="27"/>
      <c r="AM836" s="27"/>
      <c r="AN836" s="27"/>
      <c r="AO836" s="27"/>
      <c r="AP836" s="27"/>
      <c r="AQ836" s="53"/>
      <c r="AR836" s="53"/>
      <c r="AS836" s="52"/>
      <c r="AT836" s="52"/>
      <c r="AU836" s="52"/>
      <c r="AV836" s="52"/>
      <c r="AW836" s="52"/>
      <c r="AX836" s="27"/>
      <c r="AY836" s="27"/>
      <c r="AZ836" s="27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27"/>
      <c r="BN836" s="27"/>
      <c r="BO836" s="45"/>
      <c r="BP836" s="45"/>
      <c r="BQ836" s="45"/>
      <c r="BR836" s="45"/>
      <c r="BS836" s="27"/>
      <c r="BT836" s="27"/>
      <c r="BU836" s="27"/>
      <c r="BV836" s="30"/>
      <c r="BW836" s="30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</row>
    <row r="837" spans="1:93" ht="13">
      <c r="A837" s="18"/>
      <c r="B837" s="45"/>
      <c r="C837" s="52"/>
      <c r="D837" s="52"/>
      <c r="E837" s="53"/>
      <c r="F837" s="53"/>
      <c r="G837" s="52"/>
      <c r="H837" s="52"/>
      <c r="I837" s="53"/>
      <c r="J837" s="52"/>
      <c r="K837" s="52"/>
      <c r="L837" s="52"/>
      <c r="M837" s="53"/>
      <c r="N837" s="76"/>
      <c r="O837" s="52"/>
      <c r="P837" s="45"/>
      <c r="Q837" s="45"/>
      <c r="R837" s="45"/>
      <c r="S837" s="45"/>
      <c r="T837" s="45"/>
      <c r="U837" s="45"/>
      <c r="V837" s="54"/>
      <c r="W837" s="54"/>
      <c r="X837" s="53"/>
      <c r="Y837" s="53"/>
      <c r="Z837" s="53"/>
      <c r="AA837" s="53"/>
      <c r="AB837" s="53"/>
      <c r="AC837" s="53"/>
      <c r="AD837" s="54"/>
      <c r="AE837" s="54"/>
      <c r="AF837" s="54"/>
      <c r="AG837" s="54"/>
      <c r="AH837" s="54"/>
      <c r="AI837" s="54"/>
      <c r="AJ837" s="54"/>
      <c r="AK837" s="54"/>
      <c r="AL837" s="27"/>
      <c r="AM837" s="27"/>
      <c r="AN837" s="27"/>
      <c r="AO837" s="27"/>
      <c r="AP837" s="27"/>
      <c r="AQ837" s="53"/>
      <c r="AR837" s="53"/>
      <c r="AS837" s="52"/>
      <c r="AT837" s="52"/>
      <c r="AU837" s="52"/>
      <c r="AV837" s="52"/>
      <c r="AW837" s="52"/>
      <c r="AX837" s="27"/>
      <c r="AY837" s="27"/>
      <c r="AZ837" s="27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27"/>
      <c r="BN837" s="27"/>
      <c r="BO837" s="45"/>
      <c r="BP837" s="45"/>
      <c r="BQ837" s="45"/>
      <c r="BR837" s="45"/>
      <c r="BS837" s="27"/>
      <c r="BT837" s="27"/>
      <c r="BU837" s="27"/>
      <c r="BV837" s="30"/>
      <c r="BW837" s="30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</row>
    <row r="838" spans="1:93" ht="13">
      <c r="A838" s="18"/>
      <c r="B838" s="45"/>
      <c r="C838" s="52"/>
      <c r="D838" s="52"/>
      <c r="E838" s="53"/>
      <c r="F838" s="53"/>
      <c r="G838" s="52"/>
      <c r="H838" s="52"/>
      <c r="I838" s="53"/>
      <c r="J838" s="52"/>
      <c r="K838" s="52"/>
      <c r="L838" s="52"/>
      <c r="M838" s="53"/>
      <c r="N838" s="76"/>
      <c r="O838" s="52"/>
      <c r="P838" s="45"/>
      <c r="Q838" s="45"/>
      <c r="R838" s="45"/>
      <c r="S838" s="45"/>
      <c r="T838" s="45"/>
      <c r="U838" s="45"/>
      <c r="V838" s="54"/>
      <c r="W838" s="54"/>
      <c r="X838" s="53"/>
      <c r="Y838" s="53"/>
      <c r="Z838" s="53"/>
      <c r="AA838" s="53"/>
      <c r="AB838" s="53"/>
      <c r="AC838" s="53"/>
      <c r="AD838" s="54"/>
      <c r="AE838" s="54"/>
      <c r="AF838" s="54"/>
      <c r="AG838" s="54"/>
      <c r="AH838" s="54"/>
      <c r="AI838" s="54"/>
      <c r="AJ838" s="54"/>
      <c r="AK838" s="54"/>
      <c r="AL838" s="27"/>
      <c r="AM838" s="27"/>
      <c r="AN838" s="27"/>
      <c r="AO838" s="27"/>
      <c r="AP838" s="27"/>
      <c r="AQ838" s="53"/>
      <c r="AR838" s="53"/>
      <c r="AS838" s="52"/>
      <c r="AT838" s="52"/>
      <c r="AU838" s="52"/>
      <c r="AV838" s="52"/>
      <c r="AW838" s="52"/>
      <c r="AX838" s="27"/>
      <c r="AY838" s="27"/>
      <c r="AZ838" s="27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27"/>
      <c r="BN838" s="27"/>
      <c r="BO838" s="45"/>
      <c r="BP838" s="45"/>
      <c r="BQ838" s="45"/>
      <c r="BR838" s="45"/>
      <c r="BS838" s="27"/>
      <c r="BT838" s="27"/>
      <c r="BU838" s="27"/>
      <c r="BV838" s="30"/>
      <c r="BW838" s="30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</row>
    <row r="839" spans="1:93" ht="13">
      <c r="A839" s="18"/>
      <c r="B839" s="45"/>
      <c r="C839" s="52"/>
      <c r="D839" s="52"/>
      <c r="E839" s="53"/>
      <c r="F839" s="53"/>
      <c r="G839" s="52"/>
      <c r="H839" s="52"/>
      <c r="I839" s="53"/>
      <c r="J839" s="52"/>
      <c r="K839" s="52"/>
      <c r="L839" s="52"/>
      <c r="M839" s="53"/>
      <c r="N839" s="76"/>
      <c r="O839" s="52"/>
      <c r="P839" s="45"/>
      <c r="Q839" s="45"/>
      <c r="R839" s="45"/>
      <c r="S839" s="45"/>
      <c r="T839" s="45"/>
      <c r="U839" s="45"/>
      <c r="V839" s="54"/>
      <c r="W839" s="54"/>
      <c r="X839" s="53"/>
      <c r="Y839" s="53"/>
      <c r="Z839" s="53"/>
      <c r="AA839" s="53"/>
      <c r="AB839" s="53"/>
      <c r="AC839" s="53"/>
      <c r="AD839" s="54"/>
      <c r="AE839" s="54"/>
      <c r="AF839" s="54"/>
      <c r="AG839" s="54"/>
      <c r="AH839" s="54"/>
      <c r="AI839" s="54"/>
      <c r="AJ839" s="54"/>
      <c r="AK839" s="54"/>
      <c r="AL839" s="27"/>
      <c r="AM839" s="27"/>
      <c r="AN839" s="27"/>
      <c r="AO839" s="27"/>
      <c r="AP839" s="27"/>
      <c r="AQ839" s="53"/>
      <c r="AR839" s="53"/>
      <c r="AS839" s="52"/>
      <c r="AT839" s="52"/>
      <c r="AU839" s="52"/>
      <c r="AV839" s="52"/>
      <c r="AW839" s="52"/>
      <c r="AX839" s="27"/>
      <c r="AY839" s="27"/>
      <c r="AZ839" s="27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27"/>
      <c r="BN839" s="27"/>
      <c r="BO839" s="45"/>
      <c r="BP839" s="45"/>
      <c r="BQ839" s="45"/>
      <c r="BR839" s="45"/>
      <c r="BS839" s="27"/>
      <c r="BT839" s="27"/>
      <c r="BU839" s="27"/>
      <c r="BV839" s="30"/>
      <c r="BW839" s="30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</row>
    <row r="840" spans="1:93" ht="13">
      <c r="A840" s="18"/>
      <c r="B840" s="45"/>
      <c r="C840" s="52"/>
      <c r="D840" s="52"/>
      <c r="E840" s="53"/>
      <c r="F840" s="53"/>
      <c r="G840" s="52"/>
      <c r="H840" s="52"/>
      <c r="I840" s="53"/>
      <c r="J840" s="52"/>
      <c r="K840" s="52"/>
      <c r="L840" s="52"/>
      <c r="M840" s="53"/>
      <c r="N840" s="76"/>
      <c r="O840" s="52"/>
      <c r="P840" s="45"/>
      <c r="Q840" s="45"/>
      <c r="R840" s="45"/>
      <c r="S840" s="45"/>
      <c r="T840" s="45"/>
      <c r="U840" s="45"/>
      <c r="V840" s="54"/>
      <c r="W840" s="54"/>
      <c r="X840" s="53"/>
      <c r="Y840" s="53"/>
      <c r="Z840" s="53"/>
      <c r="AA840" s="53"/>
      <c r="AB840" s="53"/>
      <c r="AC840" s="53"/>
      <c r="AD840" s="54"/>
      <c r="AE840" s="54"/>
      <c r="AF840" s="54"/>
      <c r="AG840" s="54"/>
      <c r="AH840" s="54"/>
      <c r="AI840" s="54"/>
      <c r="AJ840" s="54"/>
      <c r="AK840" s="54"/>
      <c r="AL840" s="27"/>
      <c r="AM840" s="27"/>
      <c r="AN840" s="27"/>
      <c r="AO840" s="27"/>
      <c r="AP840" s="27"/>
      <c r="AQ840" s="53"/>
      <c r="AR840" s="53"/>
      <c r="AS840" s="52"/>
      <c r="AT840" s="52"/>
      <c r="AU840" s="52"/>
      <c r="AV840" s="52"/>
      <c r="AW840" s="52"/>
      <c r="AX840" s="27"/>
      <c r="AY840" s="27"/>
      <c r="AZ840" s="27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27"/>
      <c r="BN840" s="27"/>
      <c r="BO840" s="45"/>
      <c r="BP840" s="45"/>
      <c r="BQ840" s="45"/>
      <c r="BR840" s="45"/>
      <c r="BS840" s="27"/>
      <c r="BT840" s="27"/>
      <c r="BU840" s="27"/>
      <c r="BV840" s="30"/>
      <c r="BW840" s="30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</row>
    <row r="841" spans="1:93" ht="13">
      <c r="A841" s="18"/>
      <c r="B841" s="45"/>
      <c r="C841" s="52"/>
      <c r="D841" s="52"/>
      <c r="E841" s="53"/>
      <c r="F841" s="53"/>
      <c r="G841" s="52"/>
      <c r="H841" s="52"/>
      <c r="I841" s="53"/>
      <c r="J841" s="52"/>
      <c r="K841" s="52"/>
      <c r="L841" s="52"/>
      <c r="M841" s="53"/>
      <c r="N841" s="76"/>
      <c r="O841" s="52"/>
      <c r="P841" s="45"/>
      <c r="Q841" s="45"/>
      <c r="R841" s="45"/>
      <c r="S841" s="45"/>
      <c r="T841" s="45"/>
      <c r="U841" s="45"/>
      <c r="V841" s="54"/>
      <c r="W841" s="54"/>
      <c r="X841" s="53"/>
      <c r="Y841" s="53"/>
      <c r="Z841" s="53"/>
      <c r="AA841" s="53"/>
      <c r="AB841" s="53"/>
      <c r="AC841" s="53"/>
      <c r="AD841" s="54"/>
      <c r="AE841" s="54"/>
      <c r="AF841" s="54"/>
      <c r="AG841" s="54"/>
      <c r="AH841" s="54"/>
      <c r="AI841" s="54"/>
      <c r="AJ841" s="54"/>
      <c r="AK841" s="54"/>
      <c r="AL841" s="27"/>
      <c r="AM841" s="27"/>
      <c r="AN841" s="27"/>
      <c r="AO841" s="27"/>
      <c r="AP841" s="27"/>
      <c r="AQ841" s="53"/>
      <c r="AR841" s="53"/>
      <c r="AS841" s="52"/>
      <c r="AT841" s="52"/>
      <c r="AU841" s="52"/>
      <c r="AV841" s="52"/>
      <c r="AW841" s="52"/>
      <c r="AX841" s="27"/>
      <c r="AY841" s="27"/>
      <c r="AZ841" s="27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27"/>
      <c r="BN841" s="27"/>
      <c r="BO841" s="45"/>
      <c r="BP841" s="45"/>
      <c r="BQ841" s="45"/>
      <c r="BR841" s="45"/>
      <c r="BS841" s="27"/>
      <c r="BT841" s="27"/>
      <c r="BU841" s="27"/>
      <c r="BV841" s="30"/>
      <c r="BW841" s="30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</row>
    <row r="842" spans="1:93" ht="13">
      <c r="A842" s="18"/>
      <c r="B842" s="45"/>
      <c r="C842" s="52"/>
      <c r="D842" s="52"/>
      <c r="E842" s="53"/>
      <c r="F842" s="53"/>
      <c r="G842" s="52"/>
      <c r="H842" s="52"/>
      <c r="I842" s="53"/>
      <c r="J842" s="52"/>
      <c r="K842" s="52"/>
      <c r="L842" s="52"/>
      <c r="M842" s="53"/>
      <c r="N842" s="76"/>
      <c r="O842" s="52"/>
      <c r="P842" s="45"/>
      <c r="Q842" s="45"/>
      <c r="R842" s="45"/>
      <c r="S842" s="45"/>
      <c r="T842" s="45"/>
      <c r="U842" s="45"/>
      <c r="V842" s="54"/>
      <c r="W842" s="54"/>
      <c r="X842" s="53"/>
      <c r="Y842" s="53"/>
      <c r="Z842" s="53"/>
      <c r="AA842" s="53"/>
      <c r="AB842" s="53"/>
      <c r="AC842" s="53"/>
      <c r="AD842" s="54"/>
      <c r="AE842" s="54"/>
      <c r="AF842" s="54"/>
      <c r="AG842" s="54"/>
      <c r="AH842" s="54"/>
      <c r="AI842" s="54"/>
      <c r="AJ842" s="54"/>
      <c r="AK842" s="54"/>
      <c r="AL842" s="27"/>
      <c r="AM842" s="27"/>
      <c r="AN842" s="27"/>
      <c r="AO842" s="27"/>
      <c r="AP842" s="27"/>
      <c r="AQ842" s="53"/>
      <c r="AR842" s="53"/>
      <c r="AS842" s="52"/>
      <c r="AT842" s="52"/>
      <c r="AU842" s="52"/>
      <c r="AV842" s="52"/>
      <c r="AW842" s="52"/>
      <c r="AX842" s="27"/>
      <c r="AY842" s="27"/>
      <c r="AZ842" s="27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27"/>
      <c r="BN842" s="27"/>
      <c r="BO842" s="45"/>
      <c r="BP842" s="45"/>
      <c r="BQ842" s="45"/>
      <c r="BR842" s="45"/>
      <c r="BS842" s="27"/>
      <c r="BT842" s="27"/>
      <c r="BU842" s="27"/>
      <c r="BV842" s="30"/>
      <c r="BW842" s="30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</row>
    <row r="843" spans="1:93" ht="13">
      <c r="A843" s="18"/>
      <c r="B843" s="45"/>
      <c r="C843" s="52"/>
      <c r="D843" s="52"/>
      <c r="E843" s="53"/>
      <c r="F843" s="53"/>
      <c r="G843" s="52"/>
      <c r="H843" s="52"/>
      <c r="I843" s="53"/>
      <c r="J843" s="52"/>
      <c r="K843" s="52"/>
      <c r="L843" s="52"/>
      <c r="M843" s="53"/>
      <c r="N843" s="76"/>
      <c r="O843" s="52"/>
      <c r="P843" s="45"/>
      <c r="Q843" s="45"/>
      <c r="R843" s="45"/>
      <c r="S843" s="45"/>
      <c r="T843" s="45"/>
      <c r="U843" s="45"/>
      <c r="V843" s="54"/>
      <c r="W843" s="54"/>
      <c r="X843" s="53"/>
      <c r="Y843" s="53"/>
      <c r="Z843" s="53"/>
      <c r="AA843" s="53"/>
      <c r="AB843" s="53"/>
      <c r="AC843" s="53"/>
      <c r="AD843" s="54"/>
      <c r="AE843" s="54"/>
      <c r="AF843" s="54"/>
      <c r="AG843" s="54"/>
      <c r="AH843" s="54"/>
      <c r="AI843" s="54"/>
      <c r="AJ843" s="54"/>
      <c r="AK843" s="54"/>
      <c r="AL843" s="27"/>
      <c r="AM843" s="27"/>
      <c r="AN843" s="27"/>
      <c r="AO843" s="27"/>
      <c r="AP843" s="27"/>
      <c r="AQ843" s="53"/>
      <c r="AR843" s="53"/>
      <c r="AS843" s="52"/>
      <c r="AT843" s="52"/>
      <c r="AU843" s="52"/>
      <c r="AV843" s="52"/>
      <c r="AW843" s="52"/>
      <c r="AX843" s="27"/>
      <c r="AY843" s="27"/>
      <c r="AZ843" s="27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27"/>
      <c r="BN843" s="27"/>
      <c r="BO843" s="45"/>
      <c r="BP843" s="45"/>
      <c r="BQ843" s="45"/>
      <c r="BR843" s="45"/>
      <c r="BS843" s="27"/>
      <c r="BT843" s="27"/>
      <c r="BU843" s="27"/>
      <c r="BV843" s="30"/>
      <c r="BW843" s="30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</row>
    <row r="844" spans="1:93" ht="13">
      <c r="A844" s="18"/>
      <c r="B844" s="45"/>
      <c r="C844" s="52"/>
      <c r="D844" s="52"/>
      <c r="E844" s="53"/>
      <c r="F844" s="53"/>
      <c r="G844" s="52"/>
      <c r="H844" s="52"/>
      <c r="I844" s="53"/>
      <c r="J844" s="52"/>
      <c r="K844" s="52"/>
      <c r="L844" s="52"/>
      <c r="M844" s="53"/>
      <c r="N844" s="76"/>
      <c r="O844" s="52"/>
      <c r="P844" s="45"/>
      <c r="Q844" s="45"/>
      <c r="R844" s="45"/>
      <c r="S844" s="45"/>
      <c r="T844" s="45"/>
      <c r="U844" s="45"/>
      <c r="V844" s="54"/>
      <c r="W844" s="54"/>
      <c r="X844" s="53"/>
      <c r="Y844" s="53"/>
      <c r="Z844" s="53"/>
      <c r="AA844" s="53"/>
      <c r="AB844" s="53"/>
      <c r="AC844" s="53"/>
      <c r="AD844" s="54"/>
      <c r="AE844" s="54"/>
      <c r="AF844" s="54"/>
      <c r="AG844" s="54"/>
      <c r="AH844" s="54"/>
      <c r="AI844" s="54"/>
      <c r="AJ844" s="54"/>
      <c r="AK844" s="54"/>
      <c r="AL844" s="27"/>
      <c r="AM844" s="27"/>
      <c r="AN844" s="27"/>
      <c r="AO844" s="27"/>
      <c r="AP844" s="27"/>
      <c r="AQ844" s="53"/>
      <c r="AR844" s="53"/>
      <c r="AS844" s="52"/>
      <c r="AT844" s="52"/>
      <c r="AU844" s="52"/>
      <c r="AV844" s="52"/>
      <c r="AW844" s="52"/>
      <c r="AX844" s="27"/>
      <c r="AY844" s="27"/>
      <c r="AZ844" s="27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27"/>
      <c r="BN844" s="27"/>
      <c r="BO844" s="45"/>
      <c r="BP844" s="45"/>
      <c r="BQ844" s="45"/>
      <c r="BR844" s="45"/>
      <c r="BS844" s="27"/>
      <c r="BT844" s="27"/>
      <c r="BU844" s="27"/>
      <c r="BV844" s="30"/>
      <c r="BW844" s="30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</row>
    <row r="845" spans="1:93" ht="13">
      <c r="A845" s="18"/>
      <c r="B845" s="45"/>
      <c r="C845" s="52"/>
      <c r="D845" s="52"/>
      <c r="E845" s="53"/>
      <c r="F845" s="53"/>
      <c r="G845" s="52"/>
      <c r="H845" s="52"/>
      <c r="I845" s="53"/>
      <c r="J845" s="52"/>
      <c r="K845" s="52"/>
      <c r="L845" s="52"/>
      <c r="M845" s="53"/>
      <c r="N845" s="76"/>
      <c r="O845" s="52"/>
      <c r="P845" s="45"/>
      <c r="Q845" s="45"/>
      <c r="R845" s="45"/>
      <c r="S845" s="45"/>
      <c r="T845" s="45"/>
      <c r="U845" s="45"/>
      <c r="V845" s="54"/>
      <c r="W845" s="54"/>
      <c r="X845" s="53"/>
      <c r="Y845" s="53"/>
      <c r="Z845" s="53"/>
      <c r="AA845" s="53"/>
      <c r="AB845" s="53"/>
      <c r="AC845" s="53"/>
      <c r="AD845" s="54"/>
      <c r="AE845" s="54"/>
      <c r="AF845" s="54"/>
      <c r="AG845" s="54"/>
      <c r="AH845" s="54"/>
      <c r="AI845" s="54"/>
      <c r="AJ845" s="54"/>
      <c r="AK845" s="54"/>
      <c r="AL845" s="27"/>
      <c r="AM845" s="27"/>
      <c r="AN845" s="27"/>
      <c r="AO845" s="27"/>
      <c r="AP845" s="27"/>
      <c r="AQ845" s="53"/>
      <c r="AR845" s="53"/>
      <c r="AS845" s="52"/>
      <c r="AT845" s="52"/>
      <c r="AU845" s="52"/>
      <c r="AV845" s="52"/>
      <c r="AW845" s="52"/>
      <c r="AX845" s="27"/>
      <c r="AY845" s="27"/>
      <c r="AZ845" s="27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27"/>
      <c r="BN845" s="27"/>
      <c r="BO845" s="45"/>
      <c r="BP845" s="45"/>
      <c r="BQ845" s="45"/>
      <c r="BR845" s="45"/>
      <c r="BS845" s="27"/>
      <c r="BT845" s="27"/>
      <c r="BU845" s="27"/>
      <c r="BV845" s="30"/>
      <c r="BW845" s="30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</row>
    <row r="846" spans="1:93" ht="13">
      <c r="A846" s="18"/>
      <c r="B846" s="45"/>
      <c r="C846" s="52"/>
      <c r="D846" s="52"/>
      <c r="E846" s="53"/>
      <c r="F846" s="53"/>
      <c r="G846" s="52"/>
      <c r="H846" s="52"/>
      <c r="I846" s="53"/>
      <c r="J846" s="52"/>
      <c r="K846" s="52"/>
      <c r="L846" s="52"/>
      <c r="M846" s="53"/>
      <c r="N846" s="76"/>
      <c r="O846" s="52"/>
      <c r="P846" s="45"/>
      <c r="Q846" s="45"/>
      <c r="R846" s="45"/>
      <c r="S846" s="45"/>
      <c r="T846" s="45"/>
      <c r="U846" s="45"/>
      <c r="V846" s="54"/>
      <c r="W846" s="54"/>
      <c r="X846" s="53"/>
      <c r="Y846" s="53"/>
      <c r="Z846" s="53"/>
      <c r="AA846" s="53"/>
      <c r="AB846" s="53"/>
      <c r="AC846" s="53"/>
      <c r="AD846" s="54"/>
      <c r="AE846" s="54"/>
      <c r="AF846" s="54"/>
      <c r="AG846" s="54"/>
      <c r="AH846" s="54"/>
      <c r="AI846" s="54"/>
      <c r="AJ846" s="54"/>
      <c r="AK846" s="54"/>
      <c r="AL846" s="27"/>
      <c r="AM846" s="27"/>
      <c r="AN846" s="27"/>
      <c r="AO846" s="27"/>
      <c r="AP846" s="27"/>
      <c r="AQ846" s="53"/>
      <c r="AR846" s="53"/>
      <c r="AS846" s="52"/>
      <c r="AT846" s="52"/>
      <c r="AU846" s="52"/>
      <c r="AV846" s="52"/>
      <c r="AW846" s="52"/>
      <c r="AX846" s="27"/>
      <c r="AY846" s="27"/>
      <c r="AZ846" s="27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27"/>
      <c r="BN846" s="27"/>
      <c r="BO846" s="45"/>
      <c r="BP846" s="45"/>
      <c r="BQ846" s="45"/>
      <c r="BR846" s="45"/>
      <c r="BS846" s="27"/>
      <c r="BT846" s="27"/>
      <c r="BU846" s="27"/>
      <c r="BV846" s="30"/>
      <c r="BW846" s="30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</row>
    <row r="847" spans="1:93" ht="13">
      <c r="A847" s="18"/>
      <c r="B847" s="45"/>
      <c r="C847" s="52"/>
      <c r="D847" s="52"/>
      <c r="E847" s="53"/>
      <c r="F847" s="53"/>
      <c r="G847" s="52"/>
      <c r="H847" s="52"/>
      <c r="I847" s="53"/>
      <c r="J847" s="52"/>
      <c r="K847" s="52"/>
      <c r="L847" s="52"/>
      <c r="M847" s="53"/>
      <c r="N847" s="76"/>
      <c r="O847" s="52"/>
      <c r="P847" s="45"/>
      <c r="Q847" s="45"/>
      <c r="R847" s="45"/>
      <c r="S847" s="45"/>
      <c r="T847" s="45"/>
      <c r="U847" s="45"/>
      <c r="V847" s="54"/>
      <c r="W847" s="54"/>
      <c r="X847" s="53"/>
      <c r="Y847" s="53"/>
      <c r="Z847" s="53"/>
      <c r="AA847" s="53"/>
      <c r="AB847" s="53"/>
      <c r="AC847" s="53"/>
      <c r="AD847" s="54"/>
      <c r="AE847" s="54"/>
      <c r="AF847" s="54"/>
      <c r="AG847" s="54"/>
      <c r="AH847" s="54"/>
      <c r="AI847" s="54"/>
      <c r="AJ847" s="54"/>
      <c r="AK847" s="54"/>
      <c r="AL847" s="27"/>
      <c r="AM847" s="27"/>
      <c r="AN847" s="27"/>
      <c r="AO847" s="27"/>
      <c r="AP847" s="27"/>
      <c r="AQ847" s="53"/>
      <c r="AR847" s="53"/>
      <c r="AS847" s="52"/>
      <c r="AT847" s="52"/>
      <c r="AU847" s="52"/>
      <c r="AV847" s="52"/>
      <c r="AW847" s="52"/>
      <c r="AX847" s="27"/>
      <c r="AY847" s="27"/>
      <c r="AZ847" s="27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27"/>
      <c r="BN847" s="27"/>
      <c r="BO847" s="45"/>
      <c r="BP847" s="45"/>
      <c r="BQ847" s="45"/>
      <c r="BR847" s="45"/>
      <c r="BS847" s="27"/>
      <c r="BT847" s="27"/>
      <c r="BU847" s="27"/>
      <c r="BV847" s="30"/>
      <c r="BW847" s="30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</row>
    <row r="848" spans="1:93" ht="13">
      <c r="A848" s="18"/>
      <c r="B848" s="45"/>
      <c r="C848" s="52"/>
      <c r="D848" s="52"/>
      <c r="E848" s="53"/>
      <c r="F848" s="53"/>
      <c r="G848" s="52"/>
      <c r="H848" s="52"/>
      <c r="I848" s="53"/>
      <c r="J848" s="52"/>
      <c r="K848" s="52"/>
      <c r="L848" s="52"/>
      <c r="M848" s="53"/>
      <c r="N848" s="76"/>
      <c r="O848" s="52"/>
      <c r="P848" s="45"/>
      <c r="Q848" s="45"/>
      <c r="R848" s="45"/>
      <c r="S848" s="45"/>
      <c r="T848" s="45"/>
      <c r="U848" s="45"/>
      <c r="V848" s="54"/>
      <c r="W848" s="54"/>
      <c r="X848" s="53"/>
      <c r="Y848" s="53"/>
      <c r="Z848" s="53"/>
      <c r="AA848" s="53"/>
      <c r="AB848" s="53"/>
      <c r="AC848" s="53"/>
      <c r="AD848" s="54"/>
      <c r="AE848" s="54"/>
      <c r="AF848" s="54"/>
      <c r="AG848" s="54"/>
      <c r="AH848" s="54"/>
      <c r="AI848" s="54"/>
      <c r="AJ848" s="54"/>
      <c r="AK848" s="54"/>
      <c r="AL848" s="27"/>
      <c r="AM848" s="27"/>
      <c r="AN848" s="27"/>
      <c r="AO848" s="27"/>
      <c r="AP848" s="27"/>
      <c r="AQ848" s="53"/>
      <c r="AR848" s="53"/>
      <c r="AS848" s="52"/>
      <c r="AT848" s="52"/>
      <c r="AU848" s="52"/>
      <c r="AV848" s="52"/>
      <c r="AW848" s="52"/>
      <c r="AX848" s="27"/>
      <c r="AY848" s="27"/>
      <c r="AZ848" s="27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27"/>
      <c r="BN848" s="27"/>
      <c r="BO848" s="45"/>
      <c r="BP848" s="45"/>
      <c r="BQ848" s="45"/>
      <c r="BR848" s="45"/>
      <c r="BS848" s="27"/>
      <c r="BT848" s="27"/>
      <c r="BU848" s="27"/>
      <c r="BV848" s="30"/>
      <c r="BW848" s="30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</row>
    <row r="849" spans="1:93" ht="13">
      <c r="A849" s="18"/>
      <c r="B849" s="45"/>
      <c r="C849" s="52"/>
      <c r="D849" s="52"/>
      <c r="E849" s="53"/>
      <c r="F849" s="53"/>
      <c r="G849" s="52"/>
      <c r="H849" s="52"/>
      <c r="I849" s="53"/>
      <c r="J849" s="52"/>
      <c r="K849" s="52"/>
      <c r="L849" s="52"/>
      <c r="M849" s="53"/>
      <c r="N849" s="76"/>
      <c r="O849" s="52"/>
      <c r="P849" s="45"/>
      <c r="Q849" s="45"/>
      <c r="R849" s="45"/>
      <c r="S849" s="45"/>
      <c r="T849" s="45"/>
      <c r="U849" s="45"/>
      <c r="V849" s="54"/>
      <c r="W849" s="54"/>
      <c r="X849" s="53"/>
      <c r="Y849" s="53"/>
      <c r="Z849" s="53"/>
      <c r="AA849" s="53"/>
      <c r="AB849" s="53"/>
      <c r="AC849" s="53"/>
      <c r="AD849" s="54"/>
      <c r="AE849" s="54"/>
      <c r="AF849" s="54"/>
      <c r="AG849" s="54"/>
      <c r="AH849" s="54"/>
      <c r="AI849" s="54"/>
      <c r="AJ849" s="54"/>
      <c r="AK849" s="54"/>
      <c r="AL849" s="27"/>
      <c r="AM849" s="27"/>
      <c r="AN849" s="27"/>
      <c r="AO849" s="27"/>
      <c r="AP849" s="27"/>
      <c r="AQ849" s="53"/>
      <c r="AR849" s="53"/>
      <c r="AS849" s="52"/>
      <c r="AT849" s="52"/>
      <c r="AU849" s="52"/>
      <c r="AV849" s="52"/>
      <c r="AW849" s="52"/>
      <c r="AX849" s="27"/>
      <c r="AY849" s="27"/>
      <c r="AZ849" s="27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27"/>
      <c r="BN849" s="27"/>
      <c r="BO849" s="45"/>
      <c r="BP849" s="45"/>
      <c r="BQ849" s="45"/>
      <c r="BR849" s="45"/>
      <c r="BS849" s="27"/>
      <c r="BT849" s="27"/>
      <c r="BU849" s="27"/>
      <c r="BV849" s="30"/>
      <c r="BW849" s="30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</row>
    <row r="850" spans="1:93" ht="13">
      <c r="A850" s="18"/>
      <c r="B850" s="45"/>
      <c r="C850" s="52"/>
      <c r="D850" s="52"/>
      <c r="E850" s="53"/>
      <c r="F850" s="53"/>
      <c r="G850" s="52"/>
      <c r="H850" s="52"/>
      <c r="I850" s="53"/>
      <c r="J850" s="52"/>
      <c r="K850" s="52"/>
      <c r="L850" s="52"/>
      <c r="M850" s="53"/>
      <c r="N850" s="76"/>
      <c r="O850" s="52"/>
      <c r="P850" s="45"/>
      <c r="Q850" s="45"/>
      <c r="R850" s="45"/>
      <c r="S850" s="45"/>
      <c r="T850" s="45"/>
      <c r="U850" s="45"/>
      <c r="V850" s="54"/>
      <c r="W850" s="54"/>
      <c r="X850" s="53"/>
      <c r="Y850" s="53"/>
      <c r="Z850" s="53"/>
      <c r="AA850" s="53"/>
      <c r="AB850" s="53"/>
      <c r="AC850" s="53"/>
      <c r="AD850" s="54"/>
      <c r="AE850" s="54"/>
      <c r="AF850" s="54"/>
      <c r="AG850" s="54"/>
      <c r="AH850" s="54"/>
      <c r="AI850" s="54"/>
      <c r="AJ850" s="54"/>
      <c r="AK850" s="54"/>
      <c r="AL850" s="27"/>
      <c r="AM850" s="27"/>
      <c r="AN850" s="27"/>
      <c r="AO850" s="27"/>
      <c r="AP850" s="27"/>
      <c r="AQ850" s="53"/>
      <c r="AR850" s="53"/>
      <c r="AS850" s="52"/>
      <c r="AT850" s="52"/>
      <c r="AU850" s="52"/>
      <c r="AV850" s="52"/>
      <c r="AW850" s="52"/>
      <c r="AX850" s="27"/>
      <c r="AY850" s="27"/>
      <c r="AZ850" s="27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27"/>
      <c r="BN850" s="27"/>
      <c r="BO850" s="45"/>
      <c r="BP850" s="45"/>
      <c r="BQ850" s="45"/>
      <c r="BR850" s="45"/>
      <c r="BS850" s="27"/>
      <c r="BT850" s="27"/>
      <c r="BU850" s="27"/>
      <c r="BV850" s="30"/>
      <c r="BW850" s="30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</row>
    <row r="851" spans="1:93" ht="13">
      <c r="A851" s="18"/>
      <c r="B851" s="45"/>
      <c r="C851" s="52"/>
      <c r="D851" s="52"/>
      <c r="E851" s="53"/>
      <c r="F851" s="53"/>
      <c r="G851" s="52"/>
      <c r="H851" s="52"/>
      <c r="I851" s="53"/>
      <c r="J851" s="52"/>
      <c r="K851" s="52"/>
      <c r="L851" s="52"/>
      <c r="M851" s="53"/>
      <c r="N851" s="76"/>
      <c r="O851" s="52"/>
      <c r="P851" s="45"/>
      <c r="Q851" s="45"/>
      <c r="R851" s="45"/>
      <c r="S851" s="45"/>
      <c r="T851" s="45"/>
      <c r="U851" s="45"/>
      <c r="V851" s="54"/>
      <c r="W851" s="54"/>
      <c r="X851" s="53"/>
      <c r="Y851" s="53"/>
      <c r="Z851" s="53"/>
      <c r="AA851" s="53"/>
      <c r="AB851" s="53"/>
      <c r="AC851" s="53"/>
      <c r="AD851" s="54"/>
      <c r="AE851" s="54"/>
      <c r="AF851" s="54"/>
      <c r="AG851" s="54"/>
      <c r="AH851" s="54"/>
      <c r="AI851" s="54"/>
      <c r="AJ851" s="54"/>
      <c r="AK851" s="54"/>
      <c r="AL851" s="27"/>
      <c r="AM851" s="27"/>
      <c r="AN851" s="27"/>
      <c r="AO851" s="27"/>
      <c r="AP851" s="27"/>
      <c r="AQ851" s="53"/>
      <c r="AR851" s="53"/>
      <c r="AS851" s="52"/>
      <c r="AT851" s="52"/>
      <c r="AU851" s="52"/>
      <c r="AV851" s="52"/>
      <c r="AW851" s="52"/>
      <c r="AX851" s="27"/>
      <c r="AY851" s="27"/>
      <c r="AZ851" s="27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27"/>
      <c r="BN851" s="27"/>
      <c r="BO851" s="45"/>
      <c r="BP851" s="45"/>
      <c r="BQ851" s="45"/>
      <c r="BR851" s="45"/>
      <c r="BS851" s="27"/>
      <c r="BT851" s="27"/>
      <c r="BU851" s="27"/>
      <c r="BV851" s="30"/>
      <c r="BW851" s="30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</row>
    <row r="852" spans="1:93" ht="13">
      <c r="A852" s="18"/>
      <c r="B852" s="45"/>
      <c r="C852" s="52"/>
      <c r="D852" s="52"/>
      <c r="E852" s="53"/>
      <c r="F852" s="53"/>
      <c r="G852" s="52"/>
      <c r="H852" s="52"/>
      <c r="I852" s="53"/>
      <c r="J852" s="52"/>
      <c r="K852" s="52"/>
      <c r="L852" s="52"/>
      <c r="M852" s="53"/>
      <c r="N852" s="76"/>
      <c r="O852" s="52"/>
      <c r="P852" s="45"/>
      <c r="Q852" s="45"/>
      <c r="R852" s="45"/>
      <c r="S852" s="45"/>
      <c r="T852" s="45"/>
      <c r="U852" s="45"/>
      <c r="V852" s="54"/>
      <c r="W852" s="54"/>
      <c r="X852" s="53"/>
      <c r="Y852" s="53"/>
      <c r="Z852" s="53"/>
      <c r="AA852" s="53"/>
      <c r="AB852" s="53"/>
      <c r="AC852" s="53"/>
      <c r="AD852" s="54"/>
      <c r="AE852" s="54"/>
      <c r="AF852" s="54"/>
      <c r="AG852" s="54"/>
      <c r="AH852" s="54"/>
      <c r="AI852" s="54"/>
      <c r="AJ852" s="54"/>
      <c r="AK852" s="54"/>
      <c r="AL852" s="27"/>
      <c r="AM852" s="27"/>
      <c r="AN852" s="27"/>
      <c r="AO852" s="27"/>
      <c r="AP852" s="27"/>
      <c r="AQ852" s="53"/>
      <c r="AR852" s="53"/>
      <c r="AS852" s="52"/>
      <c r="AT852" s="52"/>
      <c r="AU852" s="52"/>
      <c r="AV852" s="52"/>
      <c r="AW852" s="52"/>
      <c r="AX852" s="27"/>
      <c r="AY852" s="27"/>
      <c r="AZ852" s="27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27"/>
      <c r="BN852" s="27"/>
      <c r="BO852" s="45"/>
      <c r="BP852" s="45"/>
      <c r="BQ852" s="45"/>
      <c r="BR852" s="45"/>
      <c r="BS852" s="27"/>
      <c r="BT852" s="27"/>
      <c r="BU852" s="27"/>
      <c r="BV852" s="30"/>
      <c r="BW852" s="30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</row>
    <row r="853" spans="1:93" ht="13">
      <c r="A853" s="18"/>
      <c r="B853" s="45"/>
      <c r="C853" s="52"/>
      <c r="D853" s="52"/>
      <c r="E853" s="53"/>
      <c r="F853" s="53"/>
      <c r="G853" s="52"/>
      <c r="H853" s="52"/>
      <c r="I853" s="53"/>
      <c r="J853" s="52"/>
      <c r="K853" s="52"/>
      <c r="L853" s="52"/>
      <c r="M853" s="53"/>
      <c r="N853" s="76"/>
      <c r="O853" s="52"/>
      <c r="P853" s="45"/>
      <c r="Q853" s="45"/>
      <c r="R853" s="45"/>
      <c r="S853" s="45"/>
      <c r="T853" s="45"/>
      <c r="U853" s="45"/>
      <c r="V853" s="54"/>
      <c r="W853" s="54"/>
      <c r="X853" s="53"/>
      <c r="Y853" s="53"/>
      <c r="Z853" s="53"/>
      <c r="AA853" s="53"/>
      <c r="AB853" s="53"/>
      <c r="AC853" s="53"/>
      <c r="AD853" s="54"/>
      <c r="AE853" s="54"/>
      <c r="AF853" s="54"/>
      <c r="AG853" s="54"/>
      <c r="AH853" s="54"/>
      <c r="AI853" s="54"/>
      <c r="AJ853" s="54"/>
      <c r="AK853" s="54"/>
      <c r="AL853" s="27"/>
      <c r="AM853" s="27"/>
      <c r="AN853" s="27"/>
      <c r="AO853" s="27"/>
      <c r="AP853" s="27"/>
      <c r="AQ853" s="53"/>
      <c r="AR853" s="53"/>
      <c r="AS853" s="52"/>
      <c r="AT853" s="52"/>
      <c r="AU853" s="52"/>
      <c r="AV853" s="52"/>
      <c r="AW853" s="52"/>
      <c r="AX853" s="27"/>
      <c r="AY853" s="27"/>
      <c r="AZ853" s="27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27"/>
      <c r="BN853" s="27"/>
      <c r="BO853" s="45"/>
      <c r="BP853" s="45"/>
      <c r="BQ853" s="45"/>
      <c r="BR853" s="45"/>
      <c r="BS853" s="27"/>
      <c r="BT853" s="27"/>
      <c r="BU853" s="27"/>
      <c r="BV853" s="30"/>
      <c r="BW853" s="30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</row>
    <row r="854" spans="1:93" ht="13">
      <c r="A854" s="18"/>
      <c r="B854" s="45"/>
      <c r="C854" s="52"/>
      <c r="D854" s="52"/>
      <c r="E854" s="53"/>
      <c r="F854" s="53"/>
      <c r="G854" s="52"/>
      <c r="H854" s="52"/>
      <c r="I854" s="53"/>
      <c r="J854" s="52"/>
      <c r="K854" s="52"/>
      <c r="L854" s="52"/>
      <c r="M854" s="53"/>
      <c r="N854" s="76"/>
      <c r="O854" s="52"/>
      <c r="P854" s="45"/>
      <c r="Q854" s="45"/>
      <c r="R854" s="45"/>
      <c r="S854" s="45"/>
      <c r="T854" s="45"/>
      <c r="U854" s="45"/>
      <c r="V854" s="54"/>
      <c r="W854" s="54"/>
      <c r="X854" s="53"/>
      <c r="Y854" s="53"/>
      <c r="Z854" s="53"/>
      <c r="AA854" s="53"/>
      <c r="AB854" s="53"/>
      <c r="AC854" s="53"/>
      <c r="AD854" s="54"/>
      <c r="AE854" s="54"/>
      <c r="AF854" s="54"/>
      <c r="AG854" s="54"/>
      <c r="AH854" s="54"/>
      <c r="AI854" s="54"/>
      <c r="AJ854" s="54"/>
      <c r="AK854" s="54"/>
      <c r="AL854" s="27"/>
      <c r="AM854" s="27"/>
      <c r="AN854" s="27"/>
      <c r="AO854" s="27"/>
      <c r="AP854" s="27"/>
      <c r="AQ854" s="53"/>
      <c r="AR854" s="53"/>
      <c r="AS854" s="52"/>
      <c r="AT854" s="52"/>
      <c r="AU854" s="52"/>
      <c r="AV854" s="52"/>
      <c r="AW854" s="52"/>
      <c r="AX854" s="27"/>
      <c r="AY854" s="27"/>
      <c r="AZ854" s="27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27"/>
      <c r="BN854" s="27"/>
      <c r="BO854" s="45"/>
      <c r="BP854" s="45"/>
      <c r="BQ854" s="45"/>
      <c r="BR854" s="45"/>
      <c r="BS854" s="27"/>
      <c r="BT854" s="27"/>
      <c r="BU854" s="27"/>
      <c r="BV854" s="30"/>
      <c r="BW854" s="30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</row>
    <row r="855" spans="1:93" ht="13">
      <c r="A855" s="18"/>
      <c r="B855" s="45"/>
      <c r="C855" s="52"/>
      <c r="D855" s="52"/>
      <c r="E855" s="53"/>
      <c r="F855" s="53"/>
      <c r="G855" s="52"/>
      <c r="H855" s="52"/>
      <c r="I855" s="53"/>
      <c r="J855" s="52"/>
      <c r="K855" s="52"/>
      <c r="L855" s="52"/>
      <c r="M855" s="53"/>
      <c r="N855" s="76"/>
      <c r="O855" s="52"/>
      <c r="P855" s="45"/>
      <c r="Q855" s="45"/>
      <c r="R855" s="45"/>
      <c r="S855" s="45"/>
      <c r="T855" s="45"/>
      <c r="U855" s="45"/>
      <c r="V855" s="54"/>
      <c r="W855" s="54"/>
      <c r="X855" s="53"/>
      <c r="Y855" s="53"/>
      <c r="Z855" s="53"/>
      <c r="AA855" s="53"/>
      <c r="AB855" s="53"/>
      <c r="AC855" s="53"/>
      <c r="AD855" s="54"/>
      <c r="AE855" s="54"/>
      <c r="AF855" s="54"/>
      <c r="AG855" s="54"/>
      <c r="AH855" s="54"/>
      <c r="AI855" s="54"/>
      <c r="AJ855" s="54"/>
      <c r="AK855" s="54"/>
      <c r="AL855" s="27"/>
      <c r="AM855" s="27"/>
      <c r="AN855" s="27"/>
      <c r="AO855" s="27"/>
      <c r="AP855" s="27"/>
      <c r="AQ855" s="53"/>
      <c r="AR855" s="53"/>
      <c r="AS855" s="52"/>
      <c r="AT855" s="52"/>
      <c r="AU855" s="52"/>
      <c r="AV855" s="52"/>
      <c r="AW855" s="52"/>
      <c r="AX855" s="27"/>
      <c r="AY855" s="27"/>
      <c r="AZ855" s="27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27"/>
      <c r="BN855" s="27"/>
      <c r="BO855" s="45"/>
      <c r="BP855" s="45"/>
      <c r="BQ855" s="45"/>
      <c r="BR855" s="45"/>
      <c r="BS855" s="27"/>
      <c r="BT855" s="27"/>
      <c r="BU855" s="27"/>
      <c r="BV855" s="30"/>
      <c r="BW855" s="30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</row>
    <row r="856" spans="1:93" ht="13">
      <c r="A856" s="18"/>
      <c r="B856" s="45"/>
      <c r="C856" s="52"/>
      <c r="D856" s="52"/>
      <c r="E856" s="53"/>
      <c r="F856" s="53"/>
      <c r="G856" s="52"/>
      <c r="H856" s="52"/>
      <c r="I856" s="53"/>
      <c r="J856" s="52"/>
      <c r="K856" s="52"/>
      <c r="L856" s="52"/>
      <c r="M856" s="53"/>
      <c r="N856" s="76"/>
      <c r="O856" s="52"/>
      <c r="P856" s="45"/>
      <c r="Q856" s="45"/>
      <c r="R856" s="45"/>
      <c r="S856" s="45"/>
      <c r="T856" s="45"/>
      <c r="U856" s="45"/>
      <c r="V856" s="54"/>
      <c r="W856" s="54"/>
      <c r="X856" s="53"/>
      <c r="Y856" s="53"/>
      <c r="Z856" s="53"/>
      <c r="AA856" s="53"/>
      <c r="AB856" s="53"/>
      <c r="AC856" s="53"/>
      <c r="AD856" s="54"/>
      <c r="AE856" s="54"/>
      <c r="AF856" s="54"/>
      <c r="AG856" s="54"/>
      <c r="AH856" s="54"/>
      <c r="AI856" s="54"/>
      <c r="AJ856" s="54"/>
      <c r="AK856" s="54"/>
      <c r="AL856" s="27"/>
      <c r="AM856" s="27"/>
      <c r="AN856" s="27"/>
      <c r="AO856" s="27"/>
      <c r="AP856" s="27"/>
      <c r="AQ856" s="53"/>
      <c r="AR856" s="53"/>
      <c r="AS856" s="52"/>
      <c r="AT856" s="52"/>
      <c r="AU856" s="52"/>
      <c r="AV856" s="52"/>
      <c r="AW856" s="52"/>
      <c r="AX856" s="27"/>
      <c r="AY856" s="27"/>
      <c r="AZ856" s="27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27"/>
      <c r="BN856" s="27"/>
      <c r="BO856" s="45"/>
      <c r="BP856" s="45"/>
      <c r="BQ856" s="45"/>
      <c r="BR856" s="45"/>
      <c r="BS856" s="27"/>
      <c r="BT856" s="27"/>
      <c r="BU856" s="27"/>
      <c r="BV856" s="30"/>
      <c r="BW856" s="30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</row>
    <row r="857" spans="1:93" ht="13">
      <c r="A857" s="18"/>
      <c r="B857" s="45"/>
      <c r="C857" s="52"/>
      <c r="D857" s="52"/>
      <c r="E857" s="53"/>
      <c r="F857" s="53"/>
      <c r="G857" s="52"/>
      <c r="H857" s="52"/>
      <c r="I857" s="53"/>
      <c r="J857" s="52"/>
      <c r="K857" s="52"/>
      <c r="L857" s="52"/>
      <c r="M857" s="53"/>
      <c r="N857" s="76"/>
      <c r="O857" s="52"/>
      <c r="P857" s="45"/>
      <c r="Q857" s="45"/>
      <c r="R857" s="45"/>
      <c r="S857" s="45"/>
      <c r="T857" s="45"/>
      <c r="U857" s="45"/>
      <c r="V857" s="54"/>
      <c r="W857" s="54"/>
      <c r="X857" s="53"/>
      <c r="Y857" s="53"/>
      <c r="Z857" s="53"/>
      <c r="AA857" s="53"/>
      <c r="AB857" s="53"/>
      <c r="AC857" s="53"/>
      <c r="AD857" s="54"/>
      <c r="AE857" s="54"/>
      <c r="AF857" s="54"/>
      <c r="AG857" s="54"/>
      <c r="AH857" s="54"/>
      <c r="AI857" s="54"/>
      <c r="AJ857" s="54"/>
      <c r="AK857" s="54"/>
      <c r="AL857" s="27"/>
      <c r="AM857" s="27"/>
      <c r="AN857" s="27"/>
      <c r="AO857" s="27"/>
      <c r="AP857" s="27"/>
      <c r="AQ857" s="53"/>
      <c r="AR857" s="53"/>
      <c r="AS857" s="52"/>
      <c r="AT857" s="52"/>
      <c r="AU857" s="52"/>
      <c r="AV857" s="52"/>
      <c r="AW857" s="52"/>
      <c r="AX857" s="27"/>
      <c r="AY857" s="27"/>
      <c r="AZ857" s="27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27"/>
      <c r="BN857" s="27"/>
      <c r="BO857" s="45"/>
      <c r="BP857" s="45"/>
      <c r="BQ857" s="45"/>
      <c r="BR857" s="45"/>
      <c r="BS857" s="27"/>
      <c r="BT857" s="27"/>
      <c r="BU857" s="27"/>
      <c r="BV857" s="30"/>
      <c r="BW857" s="30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</row>
    <row r="858" spans="1:93" ht="13">
      <c r="A858" s="18"/>
      <c r="B858" s="45"/>
      <c r="C858" s="52"/>
      <c r="D858" s="52"/>
      <c r="E858" s="53"/>
      <c r="F858" s="53"/>
      <c r="G858" s="52"/>
      <c r="H858" s="52"/>
      <c r="I858" s="53"/>
      <c r="J858" s="52"/>
      <c r="K858" s="52"/>
      <c r="L858" s="52"/>
      <c r="M858" s="53"/>
      <c r="N858" s="76"/>
      <c r="O858" s="52"/>
      <c r="P858" s="45"/>
      <c r="Q858" s="45"/>
      <c r="R858" s="45"/>
      <c r="S858" s="45"/>
      <c r="T858" s="45"/>
      <c r="U858" s="45"/>
      <c r="V858" s="54"/>
      <c r="W858" s="54"/>
      <c r="X858" s="53"/>
      <c r="Y858" s="53"/>
      <c r="Z858" s="53"/>
      <c r="AA858" s="53"/>
      <c r="AB858" s="53"/>
      <c r="AC858" s="53"/>
      <c r="AD858" s="54"/>
      <c r="AE858" s="54"/>
      <c r="AF858" s="54"/>
      <c r="AG858" s="54"/>
      <c r="AH858" s="54"/>
      <c r="AI858" s="54"/>
      <c r="AJ858" s="54"/>
      <c r="AK858" s="54"/>
      <c r="AL858" s="27"/>
      <c r="AM858" s="27"/>
      <c r="AN858" s="27"/>
      <c r="AO858" s="27"/>
      <c r="AP858" s="27"/>
      <c r="AQ858" s="53"/>
      <c r="AR858" s="53"/>
      <c r="AS858" s="52"/>
      <c r="AT858" s="52"/>
      <c r="AU858" s="52"/>
      <c r="AV858" s="52"/>
      <c r="AW858" s="52"/>
      <c r="AX858" s="27"/>
      <c r="AY858" s="27"/>
      <c r="AZ858" s="27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27"/>
      <c r="BN858" s="27"/>
      <c r="BO858" s="45"/>
      <c r="BP858" s="45"/>
      <c r="BQ858" s="45"/>
      <c r="BR858" s="45"/>
      <c r="BS858" s="27"/>
      <c r="BT858" s="27"/>
      <c r="BU858" s="27"/>
      <c r="BV858" s="30"/>
      <c r="BW858" s="30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</row>
    <row r="859" spans="1:93" ht="13">
      <c r="A859" s="18"/>
      <c r="B859" s="45"/>
      <c r="C859" s="52"/>
      <c r="D859" s="52"/>
      <c r="E859" s="53"/>
      <c r="F859" s="53"/>
      <c r="G859" s="52"/>
      <c r="H859" s="52"/>
      <c r="I859" s="53"/>
      <c r="J859" s="52"/>
      <c r="K859" s="52"/>
      <c r="L859" s="52"/>
      <c r="M859" s="53"/>
      <c r="N859" s="76"/>
      <c r="O859" s="52"/>
      <c r="P859" s="45"/>
      <c r="Q859" s="45"/>
      <c r="R859" s="45"/>
      <c r="S859" s="45"/>
      <c r="T859" s="45"/>
      <c r="U859" s="45"/>
      <c r="V859" s="54"/>
      <c r="W859" s="54"/>
      <c r="X859" s="53"/>
      <c r="Y859" s="53"/>
      <c r="Z859" s="53"/>
      <c r="AA859" s="53"/>
      <c r="AB859" s="53"/>
      <c r="AC859" s="53"/>
      <c r="AD859" s="54"/>
      <c r="AE859" s="54"/>
      <c r="AF859" s="54"/>
      <c r="AG859" s="54"/>
      <c r="AH859" s="54"/>
      <c r="AI859" s="54"/>
      <c r="AJ859" s="54"/>
      <c r="AK859" s="54"/>
      <c r="AL859" s="27"/>
      <c r="AM859" s="27"/>
      <c r="AN859" s="27"/>
      <c r="AO859" s="27"/>
      <c r="AP859" s="27"/>
      <c r="AQ859" s="53"/>
      <c r="AR859" s="53"/>
      <c r="AS859" s="52"/>
      <c r="AT859" s="52"/>
      <c r="AU859" s="52"/>
      <c r="AV859" s="52"/>
      <c r="AW859" s="52"/>
      <c r="AX859" s="27"/>
      <c r="AY859" s="27"/>
      <c r="AZ859" s="27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27"/>
      <c r="BN859" s="27"/>
      <c r="BO859" s="45"/>
      <c r="BP859" s="45"/>
      <c r="BQ859" s="45"/>
      <c r="BR859" s="45"/>
      <c r="BS859" s="27"/>
      <c r="BT859" s="27"/>
      <c r="BU859" s="27"/>
      <c r="BV859" s="30"/>
      <c r="BW859" s="30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</row>
    <row r="860" spans="1:93" ht="13">
      <c r="A860" s="18"/>
      <c r="B860" s="45"/>
      <c r="C860" s="52"/>
      <c r="D860" s="52"/>
      <c r="E860" s="53"/>
      <c r="F860" s="53"/>
      <c r="G860" s="52"/>
      <c r="H860" s="52"/>
      <c r="I860" s="53"/>
      <c r="J860" s="52"/>
      <c r="K860" s="52"/>
      <c r="L860" s="52"/>
      <c r="M860" s="53"/>
      <c r="N860" s="76"/>
      <c r="O860" s="52"/>
      <c r="P860" s="45"/>
      <c r="Q860" s="45"/>
      <c r="R860" s="45"/>
      <c r="S860" s="45"/>
      <c r="T860" s="45"/>
      <c r="U860" s="45"/>
      <c r="V860" s="54"/>
      <c r="W860" s="54"/>
      <c r="X860" s="53"/>
      <c r="Y860" s="53"/>
      <c r="Z860" s="53"/>
      <c r="AA860" s="53"/>
      <c r="AB860" s="53"/>
      <c r="AC860" s="53"/>
      <c r="AD860" s="54"/>
      <c r="AE860" s="54"/>
      <c r="AF860" s="54"/>
      <c r="AG860" s="54"/>
      <c r="AH860" s="54"/>
      <c r="AI860" s="54"/>
      <c r="AJ860" s="54"/>
      <c r="AK860" s="54"/>
      <c r="AL860" s="27"/>
      <c r="AM860" s="27"/>
      <c r="AN860" s="27"/>
      <c r="AO860" s="27"/>
      <c r="AP860" s="27"/>
      <c r="AQ860" s="53"/>
      <c r="AR860" s="53"/>
      <c r="AS860" s="52"/>
      <c r="AT860" s="52"/>
      <c r="AU860" s="52"/>
      <c r="AV860" s="52"/>
      <c r="AW860" s="52"/>
      <c r="AX860" s="27"/>
      <c r="AY860" s="27"/>
      <c r="AZ860" s="27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27"/>
      <c r="BN860" s="27"/>
      <c r="BO860" s="45"/>
      <c r="BP860" s="45"/>
      <c r="BQ860" s="45"/>
      <c r="BR860" s="45"/>
      <c r="BS860" s="27"/>
      <c r="BT860" s="27"/>
      <c r="BU860" s="27"/>
      <c r="BV860" s="30"/>
      <c r="BW860" s="30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</row>
    <row r="861" spans="1:93" ht="13">
      <c r="A861" s="18"/>
      <c r="B861" s="45"/>
      <c r="C861" s="52"/>
      <c r="D861" s="52"/>
      <c r="E861" s="53"/>
      <c r="F861" s="53"/>
      <c r="G861" s="52"/>
      <c r="H861" s="52"/>
      <c r="I861" s="53"/>
      <c r="J861" s="52"/>
      <c r="K861" s="52"/>
      <c r="L861" s="52"/>
      <c r="M861" s="53"/>
      <c r="N861" s="76"/>
      <c r="O861" s="52"/>
      <c r="P861" s="45"/>
      <c r="Q861" s="45"/>
      <c r="R861" s="45"/>
      <c r="S861" s="45"/>
      <c r="T861" s="45"/>
      <c r="U861" s="45"/>
      <c r="V861" s="54"/>
      <c r="W861" s="54"/>
      <c r="X861" s="53"/>
      <c r="Y861" s="53"/>
      <c r="Z861" s="53"/>
      <c r="AA861" s="53"/>
      <c r="AB861" s="53"/>
      <c r="AC861" s="53"/>
      <c r="AD861" s="54"/>
      <c r="AE861" s="54"/>
      <c r="AF861" s="54"/>
      <c r="AG861" s="54"/>
      <c r="AH861" s="54"/>
      <c r="AI861" s="54"/>
      <c r="AJ861" s="54"/>
      <c r="AK861" s="54"/>
      <c r="AL861" s="27"/>
      <c r="AM861" s="27"/>
      <c r="AN861" s="27"/>
      <c r="AO861" s="27"/>
      <c r="AP861" s="27"/>
      <c r="AQ861" s="53"/>
      <c r="AR861" s="53"/>
      <c r="AS861" s="52"/>
      <c r="AT861" s="52"/>
      <c r="AU861" s="52"/>
      <c r="AV861" s="52"/>
      <c r="AW861" s="52"/>
      <c r="AX861" s="27"/>
      <c r="AY861" s="27"/>
      <c r="AZ861" s="27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27"/>
      <c r="BN861" s="27"/>
      <c r="BO861" s="45"/>
      <c r="BP861" s="45"/>
      <c r="BQ861" s="45"/>
      <c r="BR861" s="45"/>
      <c r="BS861" s="27"/>
      <c r="BT861" s="27"/>
      <c r="BU861" s="27"/>
      <c r="BV861" s="30"/>
      <c r="BW861" s="30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</row>
    <row r="862" spans="1:93" ht="13">
      <c r="A862" s="18"/>
      <c r="B862" s="45"/>
      <c r="C862" s="52"/>
      <c r="D862" s="52"/>
      <c r="E862" s="53"/>
      <c r="F862" s="53"/>
      <c r="G862" s="52"/>
      <c r="H862" s="52"/>
      <c r="I862" s="53"/>
      <c r="J862" s="52"/>
      <c r="K862" s="52"/>
      <c r="L862" s="52"/>
      <c r="M862" s="53"/>
      <c r="N862" s="76"/>
      <c r="O862" s="52"/>
      <c r="P862" s="45"/>
      <c r="Q862" s="45"/>
      <c r="R862" s="45"/>
      <c r="S862" s="45"/>
      <c r="T862" s="45"/>
      <c r="U862" s="45"/>
      <c r="V862" s="54"/>
      <c r="W862" s="54"/>
      <c r="X862" s="53"/>
      <c r="Y862" s="53"/>
      <c r="Z862" s="53"/>
      <c r="AA862" s="53"/>
      <c r="AB862" s="53"/>
      <c r="AC862" s="53"/>
      <c r="AD862" s="54"/>
      <c r="AE862" s="54"/>
      <c r="AF862" s="54"/>
      <c r="AG862" s="54"/>
      <c r="AH862" s="54"/>
      <c r="AI862" s="54"/>
      <c r="AJ862" s="54"/>
      <c r="AK862" s="54"/>
      <c r="AL862" s="27"/>
      <c r="AM862" s="27"/>
      <c r="AN862" s="27"/>
      <c r="AO862" s="27"/>
      <c r="AP862" s="27"/>
      <c r="AQ862" s="53"/>
      <c r="AR862" s="53"/>
      <c r="AS862" s="52"/>
      <c r="AT862" s="52"/>
      <c r="AU862" s="52"/>
      <c r="AV862" s="52"/>
      <c r="AW862" s="52"/>
      <c r="AX862" s="27"/>
      <c r="AY862" s="27"/>
      <c r="AZ862" s="27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27"/>
      <c r="BN862" s="27"/>
      <c r="BO862" s="45"/>
      <c r="BP862" s="45"/>
      <c r="BQ862" s="45"/>
      <c r="BR862" s="45"/>
      <c r="BS862" s="27"/>
      <c r="BT862" s="27"/>
      <c r="BU862" s="27"/>
      <c r="BV862" s="30"/>
      <c r="BW862" s="30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</row>
    <row r="863" spans="1:93" ht="13">
      <c r="A863" s="18"/>
      <c r="B863" s="45"/>
      <c r="C863" s="52"/>
      <c r="D863" s="52"/>
      <c r="E863" s="53"/>
      <c r="F863" s="53"/>
      <c r="G863" s="52"/>
      <c r="H863" s="52"/>
      <c r="I863" s="53"/>
      <c r="J863" s="52"/>
      <c r="K863" s="52"/>
      <c r="L863" s="52"/>
      <c r="M863" s="53"/>
      <c r="N863" s="76"/>
      <c r="O863" s="52"/>
      <c r="P863" s="45"/>
      <c r="Q863" s="45"/>
      <c r="R863" s="45"/>
      <c r="S863" s="45"/>
      <c r="T863" s="45"/>
      <c r="U863" s="45"/>
      <c r="V863" s="54"/>
      <c r="W863" s="54"/>
      <c r="X863" s="53"/>
      <c r="Y863" s="53"/>
      <c r="Z863" s="53"/>
      <c r="AA863" s="53"/>
      <c r="AB863" s="53"/>
      <c r="AC863" s="53"/>
      <c r="AD863" s="54"/>
      <c r="AE863" s="54"/>
      <c r="AF863" s="54"/>
      <c r="AG863" s="54"/>
      <c r="AH863" s="54"/>
      <c r="AI863" s="54"/>
      <c r="AJ863" s="54"/>
      <c r="AK863" s="54"/>
      <c r="AL863" s="27"/>
      <c r="AM863" s="27"/>
      <c r="AN863" s="27"/>
      <c r="AO863" s="27"/>
      <c r="AP863" s="27"/>
      <c r="AQ863" s="53"/>
      <c r="AR863" s="53"/>
      <c r="AS863" s="52"/>
      <c r="AT863" s="52"/>
      <c r="AU863" s="52"/>
      <c r="AV863" s="52"/>
      <c r="AW863" s="52"/>
      <c r="AX863" s="27"/>
      <c r="AY863" s="27"/>
      <c r="AZ863" s="27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27"/>
      <c r="BN863" s="27"/>
      <c r="BO863" s="45"/>
      <c r="BP863" s="45"/>
      <c r="BQ863" s="45"/>
      <c r="BR863" s="45"/>
      <c r="BS863" s="27"/>
      <c r="BT863" s="27"/>
      <c r="BU863" s="27"/>
      <c r="BV863" s="30"/>
      <c r="BW863" s="30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</row>
    <row r="864" spans="1:93" ht="13">
      <c r="A864" s="18"/>
      <c r="B864" s="45"/>
      <c r="C864" s="52"/>
      <c r="D864" s="52"/>
      <c r="E864" s="53"/>
      <c r="F864" s="53"/>
      <c r="G864" s="52"/>
      <c r="H864" s="52"/>
      <c r="I864" s="53"/>
      <c r="J864" s="52"/>
      <c r="K864" s="52"/>
      <c r="L864" s="52"/>
      <c r="M864" s="53"/>
      <c r="N864" s="76"/>
      <c r="O864" s="52"/>
      <c r="P864" s="45"/>
      <c r="Q864" s="45"/>
      <c r="R864" s="45"/>
      <c r="S864" s="45"/>
      <c r="T864" s="45"/>
      <c r="U864" s="45"/>
      <c r="V864" s="54"/>
      <c r="W864" s="54"/>
      <c r="X864" s="53"/>
      <c r="Y864" s="53"/>
      <c r="Z864" s="53"/>
      <c r="AA864" s="53"/>
      <c r="AB864" s="53"/>
      <c r="AC864" s="53"/>
      <c r="AD864" s="54"/>
      <c r="AE864" s="54"/>
      <c r="AF864" s="54"/>
      <c r="AG864" s="54"/>
      <c r="AH864" s="54"/>
      <c r="AI864" s="54"/>
      <c r="AJ864" s="54"/>
      <c r="AK864" s="54"/>
      <c r="AL864" s="27"/>
      <c r="AM864" s="27"/>
      <c r="AN864" s="27"/>
      <c r="AO864" s="27"/>
      <c r="AP864" s="27"/>
      <c r="AQ864" s="53"/>
      <c r="AR864" s="53"/>
      <c r="AS864" s="52"/>
      <c r="AT864" s="52"/>
      <c r="AU864" s="52"/>
      <c r="AV864" s="52"/>
      <c r="AW864" s="52"/>
      <c r="AX864" s="27"/>
      <c r="AY864" s="27"/>
      <c r="AZ864" s="27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27"/>
      <c r="BN864" s="27"/>
      <c r="BO864" s="45"/>
      <c r="BP864" s="45"/>
      <c r="BQ864" s="45"/>
      <c r="BR864" s="45"/>
      <c r="BS864" s="27"/>
      <c r="BT864" s="27"/>
      <c r="BU864" s="27"/>
      <c r="BV864" s="30"/>
      <c r="BW864" s="30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</row>
    <row r="865" spans="1:93" ht="13">
      <c r="A865" s="18"/>
      <c r="B865" s="45"/>
      <c r="C865" s="52"/>
      <c r="D865" s="52"/>
      <c r="E865" s="53"/>
      <c r="F865" s="53"/>
      <c r="G865" s="52"/>
      <c r="H865" s="52"/>
      <c r="I865" s="53"/>
      <c r="J865" s="52"/>
      <c r="K865" s="52"/>
      <c r="L865" s="52"/>
      <c r="M865" s="53"/>
      <c r="N865" s="76"/>
      <c r="O865" s="52"/>
      <c r="P865" s="45"/>
      <c r="Q865" s="45"/>
      <c r="R865" s="45"/>
      <c r="S865" s="45"/>
      <c r="T865" s="45"/>
      <c r="U865" s="45"/>
      <c r="V865" s="54"/>
      <c r="W865" s="54"/>
      <c r="X865" s="53"/>
      <c r="Y865" s="53"/>
      <c r="Z865" s="53"/>
      <c r="AA865" s="53"/>
      <c r="AB865" s="53"/>
      <c r="AC865" s="53"/>
      <c r="AD865" s="54"/>
      <c r="AE865" s="54"/>
      <c r="AF865" s="54"/>
      <c r="AG865" s="54"/>
      <c r="AH865" s="54"/>
      <c r="AI865" s="54"/>
      <c r="AJ865" s="54"/>
      <c r="AK865" s="54"/>
      <c r="AL865" s="27"/>
      <c r="AM865" s="27"/>
      <c r="AN865" s="27"/>
      <c r="AO865" s="27"/>
      <c r="AP865" s="27"/>
      <c r="AQ865" s="53"/>
      <c r="AR865" s="53"/>
      <c r="AS865" s="52"/>
      <c r="AT865" s="52"/>
      <c r="AU865" s="52"/>
      <c r="AV865" s="52"/>
      <c r="AW865" s="52"/>
      <c r="AX865" s="27"/>
      <c r="AY865" s="27"/>
      <c r="AZ865" s="27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27"/>
      <c r="BN865" s="27"/>
      <c r="BO865" s="45"/>
      <c r="BP865" s="45"/>
      <c r="BQ865" s="45"/>
      <c r="BR865" s="45"/>
      <c r="BS865" s="27"/>
      <c r="BT865" s="27"/>
      <c r="BU865" s="27"/>
      <c r="BV865" s="30"/>
      <c r="BW865" s="30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</row>
    <row r="866" spans="1:93" ht="13">
      <c r="A866" s="18"/>
      <c r="B866" s="45"/>
      <c r="C866" s="52"/>
      <c r="D866" s="52"/>
      <c r="E866" s="53"/>
      <c r="F866" s="53"/>
      <c r="G866" s="52"/>
      <c r="H866" s="52"/>
      <c r="I866" s="53"/>
      <c r="J866" s="52"/>
      <c r="K866" s="52"/>
      <c r="L866" s="52"/>
      <c r="M866" s="53"/>
      <c r="N866" s="76"/>
      <c r="O866" s="52"/>
      <c r="P866" s="45"/>
      <c r="Q866" s="45"/>
      <c r="R866" s="45"/>
      <c r="S866" s="45"/>
      <c r="T866" s="45"/>
      <c r="U866" s="45"/>
      <c r="V866" s="54"/>
      <c r="W866" s="54"/>
      <c r="X866" s="53"/>
      <c r="Y866" s="53"/>
      <c r="Z866" s="53"/>
      <c r="AA866" s="53"/>
      <c r="AB866" s="53"/>
      <c r="AC866" s="53"/>
      <c r="AD866" s="54"/>
      <c r="AE866" s="54"/>
      <c r="AF866" s="54"/>
      <c r="AG866" s="54"/>
      <c r="AH866" s="54"/>
      <c r="AI866" s="54"/>
      <c r="AJ866" s="54"/>
      <c r="AK866" s="54"/>
      <c r="AL866" s="27"/>
      <c r="AM866" s="27"/>
      <c r="AN866" s="27"/>
      <c r="AO866" s="27"/>
      <c r="AP866" s="27"/>
      <c r="AQ866" s="53"/>
      <c r="AR866" s="53"/>
      <c r="AS866" s="52"/>
      <c r="AT866" s="52"/>
      <c r="AU866" s="52"/>
      <c r="AV866" s="52"/>
      <c r="AW866" s="52"/>
      <c r="AX866" s="27"/>
      <c r="AY866" s="27"/>
      <c r="AZ866" s="27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27"/>
      <c r="BN866" s="27"/>
      <c r="BO866" s="45"/>
      <c r="BP866" s="45"/>
      <c r="BQ866" s="45"/>
      <c r="BR866" s="45"/>
      <c r="BS866" s="27"/>
      <c r="BT866" s="27"/>
      <c r="BU866" s="27"/>
      <c r="BV866" s="30"/>
      <c r="BW866" s="30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</row>
    <row r="867" spans="1:93" ht="13">
      <c r="A867" s="18"/>
      <c r="B867" s="45"/>
      <c r="C867" s="52"/>
      <c r="D867" s="52"/>
      <c r="E867" s="53"/>
      <c r="F867" s="53"/>
      <c r="G867" s="52"/>
      <c r="H867" s="52"/>
      <c r="I867" s="53"/>
      <c r="J867" s="52"/>
      <c r="K867" s="52"/>
      <c r="L867" s="52"/>
      <c r="M867" s="53"/>
      <c r="N867" s="76"/>
      <c r="O867" s="52"/>
      <c r="P867" s="45"/>
      <c r="Q867" s="45"/>
      <c r="R867" s="45"/>
      <c r="S867" s="45"/>
      <c r="T867" s="45"/>
      <c r="U867" s="45"/>
      <c r="V867" s="54"/>
      <c r="W867" s="54"/>
      <c r="X867" s="53"/>
      <c r="Y867" s="53"/>
      <c r="Z867" s="53"/>
      <c r="AA867" s="53"/>
      <c r="AB867" s="53"/>
      <c r="AC867" s="53"/>
      <c r="AD867" s="54"/>
      <c r="AE867" s="54"/>
      <c r="AF867" s="54"/>
      <c r="AG867" s="54"/>
      <c r="AH867" s="54"/>
      <c r="AI867" s="54"/>
      <c r="AJ867" s="54"/>
      <c r="AK867" s="54"/>
      <c r="AL867" s="27"/>
      <c r="AM867" s="27"/>
      <c r="AN867" s="27"/>
      <c r="AO867" s="27"/>
      <c r="AP867" s="27"/>
      <c r="AQ867" s="53"/>
      <c r="AR867" s="53"/>
      <c r="AS867" s="52"/>
      <c r="AT867" s="52"/>
      <c r="AU867" s="52"/>
      <c r="AV867" s="52"/>
      <c r="AW867" s="52"/>
      <c r="AX867" s="27"/>
      <c r="AY867" s="27"/>
      <c r="AZ867" s="27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27"/>
      <c r="BN867" s="27"/>
      <c r="BO867" s="45"/>
      <c r="BP867" s="45"/>
      <c r="BQ867" s="45"/>
      <c r="BR867" s="45"/>
      <c r="BS867" s="27"/>
      <c r="BT867" s="27"/>
      <c r="BU867" s="27"/>
      <c r="BV867" s="30"/>
      <c r="BW867" s="30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</row>
    <row r="868" spans="1:93" ht="13">
      <c r="A868" s="18"/>
      <c r="B868" s="45"/>
      <c r="C868" s="52"/>
      <c r="D868" s="52"/>
      <c r="E868" s="53"/>
      <c r="F868" s="53"/>
      <c r="G868" s="52"/>
      <c r="H868" s="52"/>
      <c r="I868" s="53"/>
      <c r="J868" s="52"/>
      <c r="K868" s="52"/>
      <c r="L868" s="52"/>
      <c r="M868" s="53"/>
      <c r="N868" s="76"/>
      <c r="O868" s="52"/>
      <c r="P868" s="45"/>
      <c r="Q868" s="45"/>
      <c r="R868" s="45"/>
      <c r="S868" s="45"/>
      <c r="T868" s="45"/>
      <c r="U868" s="45"/>
      <c r="V868" s="54"/>
      <c r="W868" s="54"/>
      <c r="X868" s="53"/>
      <c r="Y868" s="53"/>
      <c r="Z868" s="53"/>
      <c r="AA868" s="53"/>
      <c r="AB868" s="53"/>
      <c r="AC868" s="53"/>
      <c r="AD868" s="54"/>
      <c r="AE868" s="54"/>
      <c r="AF868" s="54"/>
      <c r="AG868" s="54"/>
      <c r="AH868" s="54"/>
      <c r="AI868" s="54"/>
      <c r="AJ868" s="54"/>
      <c r="AK868" s="54"/>
      <c r="AL868" s="27"/>
      <c r="AM868" s="27"/>
      <c r="AN868" s="27"/>
      <c r="AO868" s="27"/>
      <c r="AP868" s="27"/>
      <c r="AQ868" s="53"/>
      <c r="AR868" s="53"/>
      <c r="AS868" s="52"/>
      <c r="AT868" s="52"/>
      <c r="AU868" s="52"/>
      <c r="AV868" s="52"/>
      <c r="AW868" s="52"/>
      <c r="AX868" s="27"/>
      <c r="AY868" s="27"/>
      <c r="AZ868" s="27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27"/>
      <c r="BN868" s="27"/>
      <c r="BO868" s="45"/>
      <c r="BP868" s="45"/>
      <c r="BQ868" s="45"/>
      <c r="BR868" s="45"/>
      <c r="BS868" s="27"/>
      <c r="BT868" s="27"/>
      <c r="BU868" s="27"/>
      <c r="BV868" s="30"/>
      <c r="BW868" s="30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</row>
    <row r="869" spans="1:93" ht="13">
      <c r="A869" s="18"/>
      <c r="B869" s="45"/>
      <c r="C869" s="52"/>
      <c r="D869" s="52"/>
      <c r="E869" s="53"/>
      <c r="F869" s="53"/>
      <c r="G869" s="52"/>
      <c r="H869" s="52"/>
      <c r="I869" s="53"/>
      <c r="J869" s="52"/>
      <c r="K869" s="52"/>
      <c r="L869" s="52"/>
      <c r="M869" s="53"/>
      <c r="N869" s="76"/>
      <c r="O869" s="52"/>
      <c r="P869" s="45"/>
      <c r="Q869" s="45"/>
      <c r="R869" s="45"/>
      <c r="S869" s="45"/>
      <c r="T869" s="45"/>
      <c r="U869" s="45"/>
      <c r="V869" s="54"/>
      <c r="W869" s="54"/>
      <c r="X869" s="53"/>
      <c r="Y869" s="53"/>
      <c r="Z869" s="53"/>
      <c r="AA869" s="53"/>
      <c r="AB869" s="53"/>
      <c r="AC869" s="53"/>
      <c r="AD869" s="54"/>
      <c r="AE869" s="54"/>
      <c r="AF869" s="54"/>
      <c r="AG869" s="54"/>
      <c r="AH869" s="54"/>
      <c r="AI869" s="54"/>
      <c r="AJ869" s="54"/>
      <c r="AK869" s="54"/>
      <c r="AL869" s="27"/>
      <c r="AM869" s="27"/>
      <c r="AN869" s="27"/>
      <c r="AO869" s="27"/>
      <c r="AP869" s="27"/>
      <c r="AQ869" s="53"/>
      <c r="AR869" s="53"/>
      <c r="AS869" s="52"/>
      <c r="AT869" s="52"/>
      <c r="AU869" s="52"/>
      <c r="AV869" s="52"/>
      <c r="AW869" s="52"/>
      <c r="AX869" s="27"/>
      <c r="AY869" s="27"/>
      <c r="AZ869" s="27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27"/>
      <c r="BN869" s="27"/>
      <c r="BO869" s="45"/>
      <c r="BP869" s="45"/>
      <c r="BQ869" s="45"/>
      <c r="BR869" s="45"/>
      <c r="BS869" s="27"/>
      <c r="BT869" s="27"/>
      <c r="BU869" s="27"/>
      <c r="BV869" s="30"/>
      <c r="BW869" s="30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</row>
    <row r="870" spans="1:93" ht="13">
      <c r="A870" s="18"/>
      <c r="B870" s="45"/>
      <c r="C870" s="52"/>
      <c r="D870" s="52"/>
      <c r="E870" s="53"/>
      <c r="F870" s="53"/>
      <c r="G870" s="52"/>
      <c r="H870" s="52"/>
      <c r="I870" s="53"/>
      <c r="J870" s="52"/>
      <c r="K870" s="52"/>
      <c r="L870" s="52"/>
      <c r="M870" s="53"/>
      <c r="N870" s="76"/>
      <c r="O870" s="52"/>
      <c r="P870" s="45"/>
      <c r="Q870" s="45"/>
      <c r="R870" s="45"/>
      <c r="S870" s="45"/>
      <c r="T870" s="45"/>
      <c r="U870" s="45"/>
      <c r="V870" s="54"/>
      <c r="W870" s="54"/>
      <c r="X870" s="53"/>
      <c r="Y870" s="53"/>
      <c r="Z870" s="53"/>
      <c r="AA870" s="53"/>
      <c r="AB870" s="53"/>
      <c r="AC870" s="53"/>
      <c r="AD870" s="54"/>
      <c r="AE870" s="54"/>
      <c r="AF870" s="54"/>
      <c r="AG870" s="54"/>
      <c r="AH870" s="54"/>
      <c r="AI870" s="54"/>
      <c r="AJ870" s="54"/>
      <c r="AK870" s="54"/>
      <c r="AL870" s="27"/>
      <c r="AM870" s="27"/>
      <c r="AN870" s="27"/>
      <c r="AO870" s="27"/>
      <c r="AP870" s="27"/>
      <c r="AQ870" s="53"/>
      <c r="AR870" s="53"/>
      <c r="AS870" s="52"/>
      <c r="AT870" s="52"/>
      <c r="AU870" s="52"/>
      <c r="AV870" s="52"/>
      <c r="AW870" s="52"/>
      <c r="AX870" s="27"/>
      <c r="AY870" s="27"/>
      <c r="AZ870" s="27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27"/>
      <c r="BN870" s="27"/>
      <c r="BO870" s="45"/>
      <c r="BP870" s="45"/>
      <c r="BQ870" s="45"/>
      <c r="BR870" s="45"/>
      <c r="BS870" s="27"/>
      <c r="BT870" s="27"/>
      <c r="BU870" s="27"/>
      <c r="BV870" s="30"/>
      <c r="BW870" s="30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</row>
    <row r="871" spans="1:93" ht="13">
      <c r="A871" s="18"/>
      <c r="B871" s="45"/>
      <c r="C871" s="52"/>
      <c r="D871" s="52"/>
      <c r="E871" s="53"/>
      <c r="F871" s="53"/>
      <c r="G871" s="52"/>
      <c r="H871" s="52"/>
      <c r="I871" s="53"/>
      <c r="J871" s="52"/>
      <c r="K871" s="52"/>
      <c r="L871" s="52"/>
      <c r="M871" s="53"/>
      <c r="N871" s="76"/>
      <c r="O871" s="52"/>
      <c r="P871" s="45"/>
      <c r="Q871" s="45"/>
      <c r="R871" s="45"/>
      <c r="S871" s="45"/>
      <c r="T871" s="45"/>
      <c r="U871" s="45"/>
      <c r="V871" s="54"/>
      <c r="W871" s="54"/>
      <c r="X871" s="53"/>
      <c r="Y871" s="53"/>
      <c r="Z871" s="53"/>
      <c r="AA871" s="53"/>
      <c r="AB871" s="53"/>
      <c r="AC871" s="53"/>
      <c r="AD871" s="54"/>
      <c r="AE871" s="54"/>
      <c r="AF871" s="54"/>
      <c r="AG871" s="54"/>
      <c r="AH871" s="54"/>
      <c r="AI871" s="54"/>
      <c r="AJ871" s="54"/>
      <c r="AK871" s="54"/>
      <c r="AL871" s="27"/>
      <c r="AM871" s="27"/>
      <c r="AN871" s="27"/>
      <c r="AO871" s="27"/>
      <c r="AP871" s="27"/>
      <c r="AQ871" s="53"/>
      <c r="AR871" s="53"/>
      <c r="AS871" s="52"/>
      <c r="AT871" s="52"/>
      <c r="AU871" s="52"/>
      <c r="AV871" s="52"/>
      <c r="AW871" s="52"/>
      <c r="AX871" s="27"/>
      <c r="AY871" s="27"/>
      <c r="AZ871" s="27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27"/>
      <c r="BN871" s="27"/>
      <c r="BO871" s="45"/>
      <c r="BP871" s="45"/>
      <c r="BQ871" s="45"/>
      <c r="BR871" s="45"/>
      <c r="BS871" s="27"/>
      <c r="BT871" s="27"/>
      <c r="BU871" s="27"/>
      <c r="BV871" s="30"/>
      <c r="BW871" s="30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</row>
    <row r="872" spans="1:93" ht="13">
      <c r="A872" s="18"/>
      <c r="B872" s="45"/>
      <c r="C872" s="52"/>
      <c r="D872" s="52"/>
      <c r="E872" s="53"/>
      <c r="F872" s="53"/>
      <c r="G872" s="52"/>
      <c r="H872" s="52"/>
      <c r="I872" s="53"/>
      <c r="J872" s="52"/>
      <c r="K872" s="52"/>
      <c r="L872" s="52"/>
      <c r="M872" s="53"/>
      <c r="N872" s="76"/>
      <c r="O872" s="52"/>
      <c r="P872" s="45"/>
      <c r="Q872" s="45"/>
      <c r="R872" s="45"/>
      <c r="S872" s="45"/>
      <c r="T872" s="45"/>
      <c r="U872" s="45"/>
      <c r="V872" s="54"/>
      <c r="W872" s="54"/>
      <c r="X872" s="53"/>
      <c r="Y872" s="53"/>
      <c r="Z872" s="53"/>
      <c r="AA872" s="53"/>
      <c r="AB872" s="53"/>
      <c r="AC872" s="53"/>
      <c r="AD872" s="54"/>
      <c r="AE872" s="54"/>
      <c r="AF872" s="54"/>
      <c r="AG872" s="54"/>
      <c r="AH872" s="54"/>
      <c r="AI872" s="54"/>
      <c r="AJ872" s="54"/>
      <c r="AK872" s="54"/>
      <c r="AL872" s="27"/>
      <c r="AM872" s="27"/>
      <c r="AN872" s="27"/>
      <c r="AO872" s="27"/>
      <c r="AP872" s="27"/>
      <c r="AQ872" s="53"/>
      <c r="AR872" s="53"/>
      <c r="AS872" s="52"/>
      <c r="AT872" s="52"/>
      <c r="AU872" s="52"/>
      <c r="AV872" s="52"/>
      <c r="AW872" s="52"/>
      <c r="AX872" s="27"/>
      <c r="AY872" s="27"/>
      <c r="AZ872" s="27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27"/>
      <c r="BN872" s="27"/>
      <c r="BO872" s="45"/>
      <c r="BP872" s="45"/>
      <c r="BQ872" s="45"/>
      <c r="BR872" s="45"/>
      <c r="BS872" s="27"/>
      <c r="BT872" s="27"/>
      <c r="BU872" s="27"/>
      <c r="BV872" s="30"/>
      <c r="BW872" s="30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</row>
    <row r="873" spans="1:93" ht="13">
      <c r="A873" s="18"/>
      <c r="B873" s="45"/>
      <c r="C873" s="52"/>
      <c r="D873" s="52"/>
      <c r="E873" s="53"/>
      <c r="F873" s="53"/>
      <c r="G873" s="52"/>
      <c r="H873" s="52"/>
      <c r="I873" s="53"/>
      <c r="J873" s="52"/>
      <c r="K873" s="52"/>
      <c r="L873" s="52"/>
      <c r="M873" s="53"/>
      <c r="N873" s="76"/>
      <c r="O873" s="52"/>
      <c r="P873" s="45"/>
      <c r="Q873" s="45"/>
      <c r="R873" s="45"/>
      <c r="S873" s="45"/>
      <c r="T873" s="45"/>
      <c r="U873" s="45"/>
      <c r="V873" s="54"/>
      <c r="W873" s="54"/>
      <c r="X873" s="53"/>
      <c r="Y873" s="53"/>
      <c r="Z873" s="53"/>
      <c r="AA873" s="53"/>
      <c r="AB873" s="53"/>
      <c r="AC873" s="53"/>
      <c r="AD873" s="54"/>
      <c r="AE873" s="54"/>
      <c r="AF873" s="54"/>
      <c r="AG873" s="54"/>
      <c r="AH873" s="54"/>
      <c r="AI873" s="54"/>
      <c r="AJ873" s="54"/>
      <c r="AK873" s="54"/>
      <c r="AL873" s="27"/>
      <c r="AM873" s="27"/>
      <c r="AN873" s="27"/>
      <c r="AO873" s="27"/>
      <c r="AP873" s="27"/>
      <c r="AQ873" s="53"/>
      <c r="AR873" s="53"/>
      <c r="AS873" s="52"/>
      <c r="AT873" s="52"/>
      <c r="AU873" s="52"/>
      <c r="AV873" s="52"/>
      <c r="AW873" s="52"/>
      <c r="AX873" s="27"/>
      <c r="AY873" s="27"/>
      <c r="AZ873" s="27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27"/>
      <c r="BN873" s="27"/>
      <c r="BO873" s="45"/>
      <c r="BP873" s="45"/>
      <c r="BQ873" s="45"/>
      <c r="BR873" s="45"/>
      <c r="BS873" s="27"/>
      <c r="BT873" s="27"/>
      <c r="BU873" s="27"/>
      <c r="BV873" s="30"/>
      <c r="BW873" s="30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</row>
    <row r="874" spans="1:93" ht="13">
      <c r="A874" s="18"/>
      <c r="B874" s="45"/>
      <c r="C874" s="52"/>
      <c r="D874" s="52"/>
      <c r="E874" s="53"/>
      <c r="F874" s="53"/>
      <c r="G874" s="52"/>
      <c r="H874" s="52"/>
      <c r="I874" s="53"/>
      <c r="J874" s="52"/>
      <c r="K874" s="52"/>
      <c r="L874" s="52"/>
      <c r="M874" s="53"/>
      <c r="N874" s="76"/>
      <c r="O874" s="52"/>
      <c r="P874" s="45"/>
      <c r="Q874" s="45"/>
      <c r="R874" s="45"/>
      <c r="S874" s="45"/>
      <c r="T874" s="45"/>
      <c r="U874" s="45"/>
      <c r="V874" s="54"/>
      <c r="W874" s="54"/>
      <c r="X874" s="53"/>
      <c r="Y874" s="53"/>
      <c r="Z874" s="53"/>
      <c r="AA874" s="53"/>
      <c r="AB874" s="53"/>
      <c r="AC874" s="53"/>
      <c r="AD874" s="54"/>
      <c r="AE874" s="54"/>
      <c r="AF874" s="54"/>
      <c r="AG874" s="54"/>
      <c r="AH874" s="54"/>
      <c r="AI874" s="54"/>
      <c r="AJ874" s="54"/>
      <c r="AK874" s="54"/>
      <c r="AL874" s="27"/>
      <c r="AM874" s="27"/>
      <c r="AN874" s="27"/>
      <c r="AO874" s="27"/>
      <c r="AP874" s="27"/>
      <c r="AQ874" s="53"/>
      <c r="AR874" s="53"/>
      <c r="AS874" s="52"/>
      <c r="AT874" s="52"/>
      <c r="AU874" s="52"/>
      <c r="AV874" s="52"/>
      <c r="AW874" s="52"/>
      <c r="AX874" s="27"/>
      <c r="AY874" s="27"/>
      <c r="AZ874" s="27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27"/>
      <c r="BN874" s="27"/>
      <c r="BO874" s="45"/>
      <c r="BP874" s="45"/>
      <c r="BQ874" s="45"/>
      <c r="BR874" s="45"/>
      <c r="BS874" s="27"/>
      <c r="BT874" s="27"/>
      <c r="BU874" s="27"/>
      <c r="BV874" s="30"/>
      <c r="BW874" s="30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</row>
    <row r="875" spans="1:93" ht="13">
      <c r="A875" s="18"/>
      <c r="B875" s="45"/>
      <c r="C875" s="52"/>
      <c r="D875" s="52"/>
      <c r="E875" s="53"/>
      <c r="F875" s="53"/>
      <c r="G875" s="52"/>
      <c r="H875" s="52"/>
      <c r="I875" s="53"/>
      <c r="J875" s="52"/>
      <c r="K875" s="52"/>
      <c r="L875" s="52"/>
      <c r="M875" s="53"/>
      <c r="N875" s="76"/>
      <c r="O875" s="52"/>
      <c r="P875" s="45"/>
      <c r="Q875" s="45"/>
      <c r="R875" s="45"/>
      <c r="S875" s="45"/>
      <c r="T875" s="45"/>
      <c r="U875" s="45"/>
      <c r="V875" s="54"/>
      <c r="W875" s="54"/>
      <c r="X875" s="53"/>
      <c r="Y875" s="53"/>
      <c r="Z875" s="53"/>
      <c r="AA875" s="53"/>
      <c r="AB875" s="53"/>
      <c r="AC875" s="53"/>
      <c r="AD875" s="54"/>
      <c r="AE875" s="54"/>
      <c r="AF875" s="54"/>
      <c r="AG875" s="54"/>
      <c r="AH875" s="54"/>
      <c r="AI875" s="54"/>
      <c r="AJ875" s="54"/>
      <c r="AK875" s="54"/>
      <c r="AL875" s="27"/>
      <c r="AM875" s="27"/>
      <c r="AN875" s="27"/>
      <c r="AO875" s="27"/>
      <c r="AP875" s="27"/>
      <c r="AQ875" s="53"/>
      <c r="AR875" s="53"/>
      <c r="AS875" s="52"/>
      <c r="AT875" s="52"/>
      <c r="AU875" s="52"/>
      <c r="AV875" s="52"/>
      <c r="AW875" s="52"/>
      <c r="AX875" s="27"/>
      <c r="AY875" s="27"/>
      <c r="AZ875" s="27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27"/>
      <c r="BN875" s="27"/>
      <c r="BO875" s="45"/>
      <c r="BP875" s="45"/>
      <c r="BQ875" s="45"/>
      <c r="BR875" s="45"/>
      <c r="BS875" s="27"/>
      <c r="BT875" s="27"/>
      <c r="BU875" s="27"/>
      <c r="BV875" s="30"/>
      <c r="BW875" s="30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</row>
    <row r="876" spans="1:93" ht="13">
      <c r="A876" s="18"/>
      <c r="B876" s="45"/>
      <c r="C876" s="52"/>
      <c r="D876" s="52"/>
      <c r="E876" s="53"/>
      <c r="F876" s="53"/>
      <c r="G876" s="52"/>
      <c r="H876" s="52"/>
      <c r="I876" s="53"/>
      <c r="J876" s="52"/>
      <c r="K876" s="52"/>
      <c r="L876" s="52"/>
      <c r="M876" s="53"/>
      <c r="N876" s="76"/>
      <c r="O876" s="52"/>
      <c r="P876" s="45"/>
      <c r="Q876" s="45"/>
      <c r="R876" s="45"/>
      <c r="S876" s="45"/>
      <c r="T876" s="45"/>
      <c r="U876" s="45"/>
      <c r="V876" s="54"/>
      <c r="W876" s="54"/>
      <c r="X876" s="53"/>
      <c r="Y876" s="53"/>
      <c r="Z876" s="53"/>
      <c r="AA876" s="53"/>
      <c r="AB876" s="53"/>
      <c r="AC876" s="53"/>
      <c r="AD876" s="54"/>
      <c r="AE876" s="54"/>
      <c r="AF876" s="54"/>
      <c r="AG876" s="54"/>
      <c r="AH876" s="54"/>
      <c r="AI876" s="54"/>
      <c r="AJ876" s="54"/>
      <c r="AK876" s="54"/>
      <c r="AL876" s="27"/>
      <c r="AM876" s="27"/>
      <c r="AN876" s="27"/>
      <c r="AO876" s="27"/>
      <c r="AP876" s="27"/>
      <c r="AQ876" s="53"/>
      <c r="AR876" s="53"/>
      <c r="AS876" s="52"/>
      <c r="AT876" s="52"/>
      <c r="AU876" s="52"/>
      <c r="AV876" s="52"/>
      <c r="AW876" s="52"/>
      <c r="AX876" s="27"/>
      <c r="AY876" s="27"/>
      <c r="AZ876" s="27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27"/>
      <c r="BN876" s="27"/>
      <c r="BO876" s="45"/>
      <c r="BP876" s="45"/>
      <c r="BQ876" s="45"/>
      <c r="BR876" s="45"/>
      <c r="BS876" s="27"/>
      <c r="BT876" s="27"/>
      <c r="BU876" s="27"/>
      <c r="BV876" s="30"/>
      <c r="BW876" s="30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</row>
    <row r="877" spans="1:93" ht="13">
      <c r="A877" s="18"/>
      <c r="B877" s="45"/>
      <c r="C877" s="52"/>
      <c r="D877" s="52"/>
      <c r="E877" s="53"/>
      <c r="F877" s="53"/>
      <c r="G877" s="52"/>
      <c r="H877" s="52"/>
      <c r="I877" s="53"/>
      <c r="J877" s="52"/>
      <c r="K877" s="52"/>
      <c r="L877" s="52"/>
      <c r="M877" s="53"/>
      <c r="N877" s="76"/>
      <c r="O877" s="52"/>
      <c r="P877" s="45"/>
      <c r="Q877" s="45"/>
      <c r="R877" s="45"/>
      <c r="S877" s="45"/>
      <c r="T877" s="45"/>
      <c r="U877" s="45"/>
      <c r="V877" s="54"/>
      <c r="W877" s="54"/>
      <c r="X877" s="53"/>
      <c r="Y877" s="53"/>
      <c r="Z877" s="53"/>
      <c r="AA877" s="53"/>
      <c r="AB877" s="53"/>
      <c r="AC877" s="53"/>
      <c r="AD877" s="54"/>
      <c r="AE877" s="54"/>
      <c r="AF877" s="54"/>
      <c r="AG877" s="54"/>
      <c r="AH877" s="54"/>
      <c r="AI877" s="54"/>
      <c r="AJ877" s="54"/>
      <c r="AK877" s="54"/>
      <c r="AL877" s="27"/>
      <c r="AM877" s="27"/>
      <c r="AN877" s="27"/>
      <c r="AO877" s="27"/>
      <c r="AP877" s="27"/>
      <c r="AQ877" s="53"/>
      <c r="AR877" s="53"/>
      <c r="AS877" s="52"/>
      <c r="AT877" s="52"/>
      <c r="AU877" s="52"/>
      <c r="AV877" s="52"/>
      <c r="AW877" s="52"/>
      <c r="AX877" s="27"/>
      <c r="AY877" s="27"/>
      <c r="AZ877" s="27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27"/>
      <c r="BN877" s="27"/>
      <c r="BO877" s="45"/>
      <c r="BP877" s="45"/>
      <c r="BQ877" s="45"/>
      <c r="BR877" s="45"/>
      <c r="BS877" s="27"/>
      <c r="BT877" s="27"/>
      <c r="BU877" s="27"/>
      <c r="BV877" s="30"/>
      <c r="BW877" s="30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</row>
    <row r="878" spans="1:93" ht="13">
      <c r="A878" s="18"/>
      <c r="B878" s="45"/>
      <c r="C878" s="52"/>
      <c r="D878" s="52"/>
      <c r="E878" s="53"/>
      <c r="F878" s="53"/>
      <c r="G878" s="52"/>
      <c r="H878" s="52"/>
      <c r="I878" s="53"/>
      <c r="J878" s="52"/>
      <c r="K878" s="52"/>
      <c r="L878" s="52"/>
      <c r="M878" s="53"/>
      <c r="N878" s="76"/>
      <c r="O878" s="52"/>
      <c r="P878" s="45"/>
      <c r="Q878" s="45"/>
      <c r="R878" s="45"/>
      <c r="S878" s="45"/>
      <c r="T878" s="45"/>
      <c r="U878" s="45"/>
      <c r="V878" s="54"/>
      <c r="W878" s="54"/>
      <c r="X878" s="53"/>
      <c r="Y878" s="53"/>
      <c r="Z878" s="53"/>
      <c r="AA878" s="53"/>
      <c r="AB878" s="53"/>
      <c r="AC878" s="53"/>
      <c r="AD878" s="54"/>
      <c r="AE878" s="54"/>
      <c r="AF878" s="54"/>
      <c r="AG878" s="54"/>
      <c r="AH878" s="54"/>
      <c r="AI878" s="54"/>
      <c r="AJ878" s="54"/>
      <c r="AK878" s="54"/>
      <c r="AL878" s="27"/>
      <c r="AM878" s="27"/>
      <c r="AN878" s="27"/>
      <c r="AO878" s="27"/>
      <c r="AP878" s="27"/>
      <c r="AQ878" s="53"/>
      <c r="AR878" s="53"/>
      <c r="AS878" s="52"/>
      <c r="AT878" s="52"/>
      <c r="AU878" s="52"/>
      <c r="AV878" s="52"/>
      <c r="AW878" s="52"/>
      <c r="AX878" s="27"/>
      <c r="AY878" s="27"/>
      <c r="AZ878" s="27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27"/>
      <c r="BN878" s="27"/>
      <c r="BO878" s="45"/>
      <c r="BP878" s="45"/>
      <c r="BQ878" s="45"/>
      <c r="BR878" s="45"/>
      <c r="BS878" s="27"/>
      <c r="BT878" s="27"/>
      <c r="BU878" s="27"/>
      <c r="BV878" s="30"/>
      <c r="BW878" s="30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</row>
    <row r="879" spans="1:93" ht="13">
      <c r="A879" s="18"/>
      <c r="B879" s="45"/>
      <c r="C879" s="52"/>
      <c r="D879" s="52"/>
      <c r="E879" s="53"/>
      <c r="F879" s="53"/>
      <c r="G879" s="52"/>
      <c r="H879" s="52"/>
      <c r="I879" s="53"/>
      <c r="J879" s="52"/>
      <c r="K879" s="52"/>
      <c r="L879" s="52"/>
      <c r="M879" s="53"/>
      <c r="N879" s="76"/>
      <c r="O879" s="52"/>
      <c r="P879" s="45"/>
      <c r="Q879" s="45"/>
      <c r="R879" s="45"/>
      <c r="S879" s="45"/>
      <c r="T879" s="45"/>
      <c r="U879" s="45"/>
      <c r="V879" s="54"/>
      <c r="W879" s="54"/>
      <c r="X879" s="53"/>
      <c r="Y879" s="53"/>
      <c r="Z879" s="53"/>
      <c r="AA879" s="53"/>
      <c r="AB879" s="53"/>
      <c r="AC879" s="53"/>
      <c r="AD879" s="54"/>
      <c r="AE879" s="54"/>
      <c r="AF879" s="54"/>
      <c r="AG879" s="54"/>
      <c r="AH879" s="54"/>
      <c r="AI879" s="54"/>
      <c r="AJ879" s="54"/>
      <c r="AK879" s="54"/>
      <c r="AL879" s="27"/>
      <c r="AM879" s="27"/>
      <c r="AN879" s="27"/>
      <c r="AO879" s="27"/>
      <c r="AP879" s="27"/>
      <c r="AQ879" s="53"/>
      <c r="AR879" s="53"/>
      <c r="AS879" s="52"/>
      <c r="AT879" s="52"/>
      <c r="AU879" s="52"/>
      <c r="AV879" s="52"/>
      <c r="AW879" s="52"/>
      <c r="AX879" s="27"/>
      <c r="AY879" s="27"/>
      <c r="AZ879" s="27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27"/>
      <c r="BN879" s="27"/>
      <c r="BO879" s="45"/>
      <c r="BP879" s="45"/>
      <c r="BQ879" s="45"/>
      <c r="BR879" s="45"/>
      <c r="BS879" s="27"/>
      <c r="BT879" s="27"/>
      <c r="BU879" s="27"/>
      <c r="BV879" s="30"/>
      <c r="BW879" s="30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</row>
    <row r="880" spans="1:93" ht="13">
      <c r="A880" s="18"/>
      <c r="B880" s="45"/>
      <c r="C880" s="52"/>
      <c r="D880" s="52"/>
      <c r="E880" s="53"/>
      <c r="F880" s="53"/>
      <c r="G880" s="52"/>
      <c r="H880" s="52"/>
      <c r="I880" s="53"/>
      <c r="J880" s="52"/>
      <c r="K880" s="52"/>
      <c r="L880" s="52"/>
      <c r="M880" s="53"/>
      <c r="N880" s="76"/>
      <c r="O880" s="52"/>
      <c r="P880" s="45"/>
      <c r="Q880" s="45"/>
      <c r="R880" s="45"/>
      <c r="S880" s="45"/>
      <c r="T880" s="45"/>
      <c r="U880" s="45"/>
      <c r="V880" s="54"/>
      <c r="W880" s="54"/>
      <c r="X880" s="53"/>
      <c r="Y880" s="53"/>
      <c r="Z880" s="53"/>
      <c r="AA880" s="53"/>
      <c r="AB880" s="53"/>
      <c r="AC880" s="53"/>
      <c r="AD880" s="54"/>
      <c r="AE880" s="54"/>
      <c r="AF880" s="54"/>
      <c r="AG880" s="54"/>
      <c r="AH880" s="54"/>
      <c r="AI880" s="54"/>
      <c r="AJ880" s="54"/>
      <c r="AK880" s="54"/>
      <c r="AL880" s="27"/>
      <c r="AM880" s="27"/>
      <c r="AN880" s="27"/>
      <c r="AO880" s="27"/>
      <c r="AP880" s="27"/>
      <c r="AQ880" s="53"/>
      <c r="AR880" s="53"/>
      <c r="AS880" s="52"/>
      <c r="AT880" s="52"/>
      <c r="AU880" s="52"/>
      <c r="AV880" s="52"/>
      <c r="AW880" s="52"/>
      <c r="AX880" s="27"/>
      <c r="AY880" s="27"/>
      <c r="AZ880" s="27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27"/>
      <c r="BN880" s="27"/>
      <c r="BO880" s="45"/>
      <c r="BP880" s="45"/>
      <c r="BQ880" s="45"/>
      <c r="BR880" s="45"/>
      <c r="BS880" s="27"/>
      <c r="BT880" s="27"/>
      <c r="BU880" s="27"/>
      <c r="BV880" s="30"/>
      <c r="BW880" s="30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</row>
    <row r="881" spans="1:93" ht="13">
      <c r="A881" s="18"/>
      <c r="B881" s="45"/>
      <c r="C881" s="52"/>
      <c r="D881" s="52"/>
      <c r="E881" s="53"/>
      <c r="F881" s="53"/>
      <c r="G881" s="52"/>
      <c r="H881" s="52"/>
      <c r="I881" s="53"/>
      <c r="J881" s="52"/>
      <c r="K881" s="52"/>
      <c r="L881" s="52"/>
      <c r="M881" s="53"/>
      <c r="N881" s="76"/>
      <c r="O881" s="52"/>
      <c r="P881" s="45"/>
      <c r="Q881" s="45"/>
      <c r="R881" s="45"/>
      <c r="S881" s="45"/>
      <c r="T881" s="45"/>
      <c r="U881" s="45"/>
      <c r="V881" s="54"/>
      <c r="W881" s="54"/>
      <c r="X881" s="53"/>
      <c r="Y881" s="53"/>
      <c r="Z881" s="53"/>
      <c r="AA881" s="53"/>
      <c r="AB881" s="53"/>
      <c r="AC881" s="53"/>
      <c r="AD881" s="54"/>
      <c r="AE881" s="54"/>
      <c r="AF881" s="54"/>
      <c r="AG881" s="54"/>
      <c r="AH881" s="54"/>
      <c r="AI881" s="54"/>
      <c r="AJ881" s="54"/>
      <c r="AK881" s="54"/>
      <c r="AL881" s="27"/>
      <c r="AM881" s="27"/>
      <c r="AN881" s="27"/>
      <c r="AO881" s="27"/>
      <c r="AP881" s="27"/>
      <c r="AQ881" s="53"/>
      <c r="AR881" s="53"/>
      <c r="AS881" s="52"/>
      <c r="AT881" s="52"/>
      <c r="AU881" s="52"/>
      <c r="AV881" s="52"/>
      <c r="AW881" s="52"/>
      <c r="AX881" s="27"/>
      <c r="AY881" s="27"/>
      <c r="AZ881" s="27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27"/>
      <c r="BN881" s="27"/>
      <c r="BO881" s="45"/>
      <c r="BP881" s="45"/>
      <c r="BQ881" s="45"/>
      <c r="BR881" s="45"/>
      <c r="BS881" s="27"/>
      <c r="BT881" s="27"/>
      <c r="BU881" s="27"/>
      <c r="BV881" s="30"/>
      <c r="BW881" s="30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</row>
    <row r="882" spans="1:93" ht="13">
      <c r="A882" s="18"/>
      <c r="B882" s="45"/>
      <c r="C882" s="52"/>
      <c r="D882" s="52"/>
      <c r="E882" s="53"/>
      <c r="F882" s="53"/>
      <c r="G882" s="52"/>
      <c r="H882" s="52"/>
      <c r="I882" s="53"/>
      <c r="J882" s="52"/>
      <c r="K882" s="52"/>
      <c r="L882" s="52"/>
      <c r="M882" s="53"/>
      <c r="N882" s="76"/>
      <c r="O882" s="52"/>
      <c r="P882" s="45"/>
      <c r="Q882" s="45"/>
      <c r="R882" s="45"/>
      <c r="S882" s="45"/>
      <c r="T882" s="45"/>
      <c r="U882" s="45"/>
      <c r="V882" s="54"/>
      <c r="W882" s="54"/>
      <c r="X882" s="53"/>
      <c r="Y882" s="53"/>
      <c r="Z882" s="53"/>
      <c r="AA882" s="53"/>
      <c r="AB882" s="53"/>
      <c r="AC882" s="53"/>
      <c r="AD882" s="54"/>
      <c r="AE882" s="54"/>
      <c r="AF882" s="54"/>
      <c r="AG882" s="54"/>
      <c r="AH882" s="54"/>
      <c r="AI882" s="54"/>
      <c r="AJ882" s="54"/>
      <c r="AK882" s="54"/>
      <c r="AL882" s="27"/>
      <c r="AM882" s="27"/>
      <c r="AN882" s="27"/>
      <c r="AO882" s="27"/>
      <c r="AP882" s="27"/>
      <c r="AQ882" s="53"/>
      <c r="AR882" s="53"/>
      <c r="AS882" s="52"/>
      <c r="AT882" s="52"/>
      <c r="AU882" s="52"/>
      <c r="AV882" s="52"/>
      <c r="AW882" s="52"/>
      <c r="AX882" s="27"/>
      <c r="AY882" s="27"/>
      <c r="AZ882" s="27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27"/>
      <c r="BN882" s="27"/>
      <c r="BO882" s="45"/>
      <c r="BP882" s="45"/>
      <c r="BQ882" s="45"/>
      <c r="BR882" s="45"/>
      <c r="BS882" s="27"/>
      <c r="BT882" s="27"/>
      <c r="BU882" s="27"/>
      <c r="BV882" s="30"/>
      <c r="BW882" s="30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</row>
    <row r="883" spans="1:93" ht="13">
      <c r="A883" s="18"/>
      <c r="B883" s="45"/>
      <c r="C883" s="52"/>
      <c r="D883" s="52"/>
      <c r="E883" s="53"/>
      <c r="F883" s="53"/>
      <c r="G883" s="52"/>
      <c r="H883" s="52"/>
      <c r="I883" s="53"/>
      <c r="J883" s="52"/>
      <c r="K883" s="52"/>
      <c r="L883" s="52"/>
      <c r="M883" s="53"/>
      <c r="N883" s="76"/>
      <c r="O883" s="52"/>
      <c r="P883" s="45"/>
      <c r="Q883" s="45"/>
      <c r="R883" s="45"/>
      <c r="S883" s="45"/>
      <c r="T883" s="45"/>
      <c r="U883" s="45"/>
      <c r="V883" s="54"/>
      <c r="W883" s="54"/>
      <c r="X883" s="53"/>
      <c r="Y883" s="53"/>
      <c r="Z883" s="53"/>
      <c r="AA883" s="53"/>
      <c r="AB883" s="53"/>
      <c r="AC883" s="53"/>
      <c r="AD883" s="54"/>
      <c r="AE883" s="54"/>
      <c r="AF883" s="54"/>
      <c r="AG883" s="54"/>
      <c r="AH883" s="54"/>
      <c r="AI883" s="54"/>
      <c r="AJ883" s="54"/>
      <c r="AK883" s="54"/>
      <c r="AL883" s="27"/>
      <c r="AM883" s="27"/>
      <c r="AN883" s="27"/>
      <c r="AO883" s="27"/>
      <c r="AP883" s="27"/>
      <c r="AQ883" s="53"/>
      <c r="AR883" s="53"/>
      <c r="AS883" s="52"/>
      <c r="AT883" s="52"/>
      <c r="AU883" s="52"/>
      <c r="AV883" s="52"/>
      <c r="AW883" s="52"/>
      <c r="AX883" s="27"/>
      <c r="AY883" s="27"/>
      <c r="AZ883" s="27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27"/>
      <c r="BN883" s="27"/>
      <c r="BO883" s="45"/>
      <c r="BP883" s="45"/>
      <c r="BQ883" s="45"/>
      <c r="BR883" s="45"/>
      <c r="BS883" s="27"/>
      <c r="BT883" s="27"/>
      <c r="BU883" s="27"/>
      <c r="BV883" s="30"/>
      <c r="BW883" s="30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</row>
    <row r="884" spans="1:93" ht="13">
      <c r="A884" s="18"/>
      <c r="B884" s="45"/>
      <c r="C884" s="52"/>
      <c r="D884" s="52"/>
      <c r="E884" s="53"/>
      <c r="F884" s="53"/>
      <c r="G884" s="52"/>
      <c r="H884" s="52"/>
      <c r="I884" s="53"/>
      <c r="J884" s="52"/>
      <c r="K884" s="52"/>
      <c r="L884" s="52"/>
      <c r="M884" s="53"/>
      <c r="N884" s="76"/>
      <c r="O884" s="52"/>
      <c r="P884" s="45"/>
      <c r="Q884" s="45"/>
      <c r="R884" s="45"/>
      <c r="S884" s="45"/>
      <c r="T884" s="45"/>
      <c r="U884" s="45"/>
      <c r="V884" s="54"/>
      <c r="W884" s="54"/>
      <c r="X884" s="53"/>
      <c r="Y884" s="53"/>
      <c r="Z884" s="53"/>
      <c r="AA884" s="53"/>
      <c r="AB884" s="53"/>
      <c r="AC884" s="53"/>
      <c r="AD884" s="54"/>
      <c r="AE884" s="54"/>
      <c r="AF884" s="54"/>
      <c r="AG884" s="54"/>
      <c r="AH884" s="54"/>
      <c r="AI884" s="54"/>
      <c r="AJ884" s="54"/>
      <c r="AK884" s="54"/>
      <c r="AL884" s="27"/>
      <c r="AM884" s="27"/>
      <c r="AN884" s="27"/>
      <c r="AO884" s="27"/>
      <c r="AP884" s="27"/>
      <c r="AQ884" s="53"/>
      <c r="AR884" s="53"/>
      <c r="AS884" s="52"/>
      <c r="AT884" s="52"/>
      <c r="AU884" s="52"/>
      <c r="AV884" s="52"/>
      <c r="AW884" s="52"/>
      <c r="AX884" s="27"/>
      <c r="AY884" s="27"/>
      <c r="AZ884" s="27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27"/>
      <c r="BN884" s="27"/>
      <c r="BO884" s="45"/>
      <c r="BP884" s="45"/>
      <c r="BQ884" s="45"/>
      <c r="BR884" s="45"/>
      <c r="BS884" s="27"/>
      <c r="BT884" s="27"/>
      <c r="BU884" s="27"/>
      <c r="BV884" s="30"/>
      <c r="BW884" s="30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</row>
    <row r="885" spans="1:93" ht="13">
      <c r="A885" s="18"/>
      <c r="B885" s="45"/>
      <c r="C885" s="52"/>
      <c r="D885" s="52"/>
      <c r="E885" s="53"/>
      <c r="F885" s="53"/>
      <c r="G885" s="52"/>
      <c r="H885" s="52"/>
      <c r="I885" s="53"/>
      <c r="J885" s="52"/>
      <c r="K885" s="52"/>
      <c r="L885" s="52"/>
      <c r="M885" s="53"/>
      <c r="N885" s="76"/>
      <c r="O885" s="52"/>
      <c r="P885" s="45"/>
      <c r="Q885" s="45"/>
      <c r="R885" s="45"/>
      <c r="S885" s="45"/>
      <c r="T885" s="45"/>
      <c r="U885" s="45"/>
      <c r="V885" s="54"/>
      <c r="W885" s="54"/>
      <c r="X885" s="53"/>
      <c r="Y885" s="53"/>
      <c r="Z885" s="53"/>
      <c r="AA885" s="53"/>
      <c r="AB885" s="53"/>
      <c r="AC885" s="53"/>
      <c r="AD885" s="54"/>
      <c r="AE885" s="54"/>
      <c r="AF885" s="54"/>
      <c r="AG885" s="54"/>
      <c r="AH885" s="54"/>
      <c r="AI885" s="54"/>
      <c r="AJ885" s="54"/>
      <c r="AK885" s="54"/>
      <c r="AL885" s="27"/>
      <c r="AM885" s="27"/>
      <c r="AN885" s="27"/>
      <c r="AO885" s="27"/>
      <c r="AP885" s="27"/>
      <c r="AQ885" s="53"/>
      <c r="AR885" s="53"/>
      <c r="AS885" s="52"/>
      <c r="AT885" s="52"/>
      <c r="AU885" s="52"/>
      <c r="AV885" s="52"/>
      <c r="AW885" s="52"/>
      <c r="AX885" s="27"/>
      <c r="AY885" s="27"/>
      <c r="AZ885" s="27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27"/>
      <c r="BN885" s="27"/>
      <c r="BO885" s="45"/>
      <c r="BP885" s="45"/>
      <c r="BQ885" s="45"/>
      <c r="BR885" s="45"/>
      <c r="BS885" s="27"/>
      <c r="BT885" s="27"/>
      <c r="BU885" s="27"/>
      <c r="BV885" s="30"/>
      <c r="BW885" s="30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</row>
    <row r="886" spans="1:93" ht="13">
      <c r="A886" s="18"/>
      <c r="B886" s="45"/>
      <c r="C886" s="52"/>
      <c r="D886" s="52"/>
      <c r="E886" s="53"/>
      <c r="F886" s="53"/>
      <c r="G886" s="52"/>
      <c r="H886" s="52"/>
      <c r="I886" s="53"/>
      <c r="J886" s="52"/>
      <c r="K886" s="52"/>
      <c r="L886" s="52"/>
      <c r="M886" s="53"/>
      <c r="N886" s="76"/>
      <c r="O886" s="52"/>
      <c r="P886" s="45"/>
      <c r="Q886" s="45"/>
      <c r="R886" s="45"/>
      <c r="S886" s="45"/>
      <c r="T886" s="45"/>
      <c r="U886" s="45"/>
      <c r="V886" s="54"/>
      <c r="W886" s="54"/>
      <c r="X886" s="53"/>
      <c r="Y886" s="53"/>
      <c r="Z886" s="53"/>
      <c r="AA886" s="53"/>
      <c r="AB886" s="53"/>
      <c r="AC886" s="53"/>
      <c r="AD886" s="54"/>
      <c r="AE886" s="54"/>
      <c r="AF886" s="54"/>
      <c r="AG886" s="54"/>
      <c r="AH886" s="54"/>
      <c r="AI886" s="54"/>
      <c r="AJ886" s="54"/>
      <c r="AK886" s="54"/>
      <c r="AL886" s="27"/>
      <c r="AM886" s="27"/>
      <c r="AN886" s="27"/>
      <c r="AO886" s="27"/>
      <c r="AP886" s="27"/>
      <c r="AQ886" s="53"/>
      <c r="AR886" s="53"/>
      <c r="AS886" s="52"/>
      <c r="AT886" s="52"/>
      <c r="AU886" s="52"/>
      <c r="AV886" s="52"/>
      <c r="AW886" s="52"/>
      <c r="AX886" s="27"/>
      <c r="AY886" s="27"/>
      <c r="AZ886" s="27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27"/>
      <c r="BN886" s="27"/>
      <c r="BO886" s="45"/>
      <c r="BP886" s="45"/>
      <c r="BQ886" s="45"/>
      <c r="BR886" s="45"/>
      <c r="BS886" s="27"/>
      <c r="BT886" s="27"/>
      <c r="BU886" s="27"/>
      <c r="BV886" s="30"/>
      <c r="BW886" s="30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</row>
    <row r="887" spans="1:93" ht="13">
      <c r="A887" s="18"/>
      <c r="B887" s="45"/>
      <c r="C887" s="52"/>
      <c r="D887" s="52"/>
      <c r="E887" s="53"/>
      <c r="F887" s="53"/>
      <c r="G887" s="52"/>
      <c r="H887" s="52"/>
      <c r="I887" s="53"/>
      <c r="J887" s="52"/>
      <c r="K887" s="52"/>
      <c r="L887" s="52"/>
      <c r="M887" s="53"/>
      <c r="N887" s="76"/>
      <c r="O887" s="52"/>
      <c r="P887" s="45"/>
      <c r="Q887" s="45"/>
      <c r="R887" s="45"/>
      <c r="S887" s="45"/>
      <c r="T887" s="45"/>
      <c r="U887" s="45"/>
      <c r="V887" s="54"/>
      <c r="W887" s="54"/>
      <c r="X887" s="53"/>
      <c r="Y887" s="53"/>
      <c r="Z887" s="53"/>
      <c r="AA887" s="53"/>
      <c r="AB887" s="53"/>
      <c r="AC887" s="53"/>
      <c r="AD887" s="54"/>
      <c r="AE887" s="54"/>
      <c r="AF887" s="54"/>
      <c r="AG887" s="54"/>
      <c r="AH887" s="54"/>
      <c r="AI887" s="54"/>
      <c r="AJ887" s="54"/>
      <c r="AK887" s="54"/>
      <c r="AL887" s="27"/>
      <c r="AM887" s="27"/>
      <c r="AN887" s="27"/>
      <c r="AO887" s="27"/>
      <c r="AP887" s="27"/>
      <c r="AQ887" s="53"/>
      <c r="AR887" s="53"/>
      <c r="AS887" s="52"/>
      <c r="AT887" s="52"/>
      <c r="AU887" s="52"/>
      <c r="AV887" s="52"/>
      <c r="AW887" s="52"/>
      <c r="AX887" s="27"/>
      <c r="AY887" s="27"/>
      <c r="AZ887" s="27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27"/>
      <c r="BN887" s="27"/>
      <c r="BO887" s="45"/>
      <c r="BP887" s="45"/>
      <c r="BQ887" s="45"/>
      <c r="BR887" s="45"/>
      <c r="BS887" s="27"/>
      <c r="BT887" s="27"/>
      <c r="BU887" s="27"/>
      <c r="BV887" s="30"/>
      <c r="BW887" s="30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</row>
    <row r="888" spans="1:93" ht="13">
      <c r="A888" s="18"/>
      <c r="B888" s="45"/>
      <c r="C888" s="52"/>
      <c r="D888" s="52"/>
      <c r="E888" s="53"/>
      <c r="F888" s="53"/>
      <c r="G888" s="52"/>
      <c r="H888" s="52"/>
      <c r="I888" s="53"/>
      <c r="J888" s="52"/>
      <c r="K888" s="52"/>
      <c r="L888" s="52"/>
      <c r="M888" s="53"/>
      <c r="N888" s="76"/>
      <c r="O888" s="52"/>
      <c r="P888" s="45"/>
      <c r="Q888" s="45"/>
      <c r="R888" s="45"/>
      <c r="S888" s="45"/>
      <c r="T888" s="45"/>
      <c r="U888" s="45"/>
      <c r="V888" s="54"/>
      <c r="W888" s="54"/>
      <c r="X888" s="53"/>
      <c r="Y888" s="53"/>
      <c r="Z888" s="53"/>
      <c r="AA888" s="53"/>
      <c r="AB888" s="53"/>
      <c r="AC888" s="53"/>
      <c r="AD888" s="54"/>
      <c r="AE888" s="54"/>
      <c r="AF888" s="54"/>
      <c r="AG888" s="54"/>
      <c r="AH888" s="54"/>
      <c r="AI888" s="54"/>
      <c r="AJ888" s="54"/>
      <c r="AK888" s="54"/>
      <c r="AL888" s="27"/>
      <c r="AM888" s="27"/>
      <c r="AN888" s="27"/>
      <c r="AO888" s="27"/>
      <c r="AP888" s="27"/>
      <c r="AQ888" s="53"/>
      <c r="AR888" s="53"/>
      <c r="AS888" s="52"/>
      <c r="AT888" s="52"/>
      <c r="AU888" s="52"/>
      <c r="AV888" s="52"/>
      <c r="AW888" s="52"/>
      <c r="AX888" s="27"/>
      <c r="AY888" s="27"/>
      <c r="AZ888" s="27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27"/>
      <c r="BN888" s="27"/>
      <c r="BO888" s="45"/>
      <c r="BP888" s="45"/>
      <c r="BQ888" s="45"/>
      <c r="BR888" s="45"/>
      <c r="BS888" s="27"/>
      <c r="BT888" s="27"/>
      <c r="BU888" s="27"/>
      <c r="BV888" s="30"/>
      <c r="BW888" s="30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</row>
    <row r="889" spans="1:93" ht="13">
      <c r="A889" s="18"/>
      <c r="B889" s="45"/>
      <c r="C889" s="52"/>
      <c r="D889" s="52"/>
      <c r="E889" s="53"/>
      <c r="F889" s="53"/>
      <c r="G889" s="52"/>
      <c r="H889" s="52"/>
      <c r="I889" s="53"/>
      <c r="J889" s="52"/>
      <c r="K889" s="52"/>
      <c r="L889" s="52"/>
      <c r="M889" s="53"/>
      <c r="N889" s="76"/>
      <c r="O889" s="52"/>
      <c r="P889" s="45"/>
      <c r="Q889" s="45"/>
      <c r="R889" s="45"/>
      <c r="S889" s="45"/>
      <c r="T889" s="45"/>
      <c r="U889" s="45"/>
      <c r="V889" s="54"/>
      <c r="W889" s="54"/>
      <c r="X889" s="53"/>
      <c r="Y889" s="53"/>
      <c r="Z889" s="53"/>
      <c r="AA889" s="53"/>
      <c r="AB889" s="53"/>
      <c r="AC889" s="53"/>
      <c r="AD889" s="54"/>
      <c r="AE889" s="54"/>
      <c r="AF889" s="54"/>
      <c r="AG889" s="54"/>
      <c r="AH889" s="54"/>
      <c r="AI889" s="54"/>
      <c r="AJ889" s="54"/>
      <c r="AK889" s="54"/>
      <c r="AL889" s="27"/>
      <c r="AM889" s="27"/>
      <c r="AN889" s="27"/>
      <c r="AO889" s="27"/>
      <c r="AP889" s="27"/>
      <c r="AQ889" s="53"/>
      <c r="AR889" s="53"/>
      <c r="AS889" s="52"/>
      <c r="AT889" s="52"/>
      <c r="AU889" s="52"/>
      <c r="AV889" s="52"/>
      <c r="AW889" s="52"/>
      <c r="AX889" s="27"/>
      <c r="AY889" s="27"/>
      <c r="AZ889" s="27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27"/>
      <c r="BN889" s="27"/>
      <c r="BO889" s="45"/>
      <c r="BP889" s="45"/>
      <c r="BQ889" s="45"/>
      <c r="BR889" s="45"/>
      <c r="BS889" s="27"/>
      <c r="BT889" s="27"/>
      <c r="BU889" s="27"/>
      <c r="BV889" s="30"/>
      <c r="BW889" s="30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</row>
    <row r="890" spans="1:93" ht="13">
      <c r="A890" s="18"/>
      <c r="B890" s="45"/>
      <c r="C890" s="52"/>
      <c r="D890" s="52"/>
      <c r="E890" s="53"/>
      <c r="F890" s="53"/>
      <c r="G890" s="52"/>
      <c r="H890" s="52"/>
      <c r="I890" s="53"/>
      <c r="J890" s="52"/>
      <c r="K890" s="52"/>
      <c r="L890" s="52"/>
      <c r="M890" s="53"/>
      <c r="N890" s="76"/>
      <c r="O890" s="52"/>
      <c r="P890" s="45"/>
      <c r="Q890" s="45"/>
      <c r="R890" s="45"/>
      <c r="S890" s="45"/>
      <c r="T890" s="45"/>
      <c r="U890" s="45"/>
      <c r="V890" s="54"/>
      <c r="W890" s="54"/>
      <c r="X890" s="53"/>
      <c r="Y890" s="53"/>
      <c r="Z890" s="53"/>
      <c r="AA890" s="53"/>
      <c r="AB890" s="53"/>
      <c r="AC890" s="53"/>
      <c r="AD890" s="54"/>
      <c r="AE890" s="54"/>
      <c r="AF890" s="54"/>
      <c r="AG890" s="54"/>
      <c r="AH890" s="54"/>
      <c r="AI890" s="54"/>
      <c r="AJ890" s="54"/>
      <c r="AK890" s="54"/>
      <c r="AL890" s="27"/>
      <c r="AM890" s="27"/>
      <c r="AN890" s="27"/>
      <c r="AO890" s="27"/>
      <c r="AP890" s="27"/>
      <c r="AQ890" s="53"/>
      <c r="AR890" s="53"/>
      <c r="AS890" s="52"/>
      <c r="AT890" s="52"/>
      <c r="AU890" s="52"/>
      <c r="AV890" s="52"/>
      <c r="AW890" s="52"/>
      <c r="AX890" s="27"/>
      <c r="AY890" s="27"/>
      <c r="AZ890" s="27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27"/>
      <c r="BN890" s="27"/>
      <c r="BO890" s="45"/>
      <c r="BP890" s="45"/>
      <c r="BQ890" s="45"/>
      <c r="BR890" s="45"/>
      <c r="BS890" s="27"/>
      <c r="BT890" s="27"/>
      <c r="BU890" s="27"/>
      <c r="BV890" s="30"/>
      <c r="BW890" s="30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</row>
    <row r="891" spans="1:93" ht="13">
      <c r="A891" s="18"/>
      <c r="B891" s="45"/>
      <c r="C891" s="52"/>
      <c r="D891" s="52"/>
      <c r="E891" s="53"/>
      <c r="F891" s="53"/>
      <c r="G891" s="52"/>
      <c r="H891" s="52"/>
      <c r="I891" s="53"/>
      <c r="J891" s="52"/>
      <c r="K891" s="52"/>
      <c r="L891" s="52"/>
      <c r="M891" s="53"/>
      <c r="N891" s="76"/>
      <c r="O891" s="52"/>
      <c r="P891" s="45"/>
      <c r="Q891" s="45"/>
      <c r="R891" s="45"/>
      <c r="S891" s="45"/>
      <c r="T891" s="45"/>
      <c r="U891" s="45"/>
      <c r="V891" s="54"/>
      <c r="W891" s="54"/>
      <c r="X891" s="53"/>
      <c r="Y891" s="53"/>
      <c r="Z891" s="53"/>
      <c r="AA891" s="53"/>
      <c r="AB891" s="53"/>
      <c r="AC891" s="53"/>
      <c r="AD891" s="54"/>
      <c r="AE891" s="54"/>
      <c r="AF891" s="54"/>
      <c r="AG891" s="54"/>
      <c r="AH891" s="54"/>
      <c r="AI891" s="54"/>
      <c r="AJ891" s="54"/>
      <c r="AK891" s="54"/>
      <c r="AL891" s="27"/>
      <c r="AM891" s="27"/>
      <c r="AN891" s="27"/>
      <c r="AO891" s="27"/>
      <c r="AP891" s="27"/>
      <c r="AQ891" s="53"/>
      <c r="AR891" s="53"/>
      <c r="AS891" s="52"/>
      <c r="AT891" s="52"/>
      <c r="AU891" s="52"/>
      <c r="AV891" s="52"/>
      <c r="AW891" s="52"/>
      <c r="AX891" s="27"/>
      <c r="AY891" s="27"/>
      <c r="AZ891" s="27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27"/>
      <c r="BN891" s="27"/>
      <c r="BO891" s="45"/>
      <c r="BP891" s="45"/>
      <c r="BQ891" s="45"/>
      <c r="BR891" s="45"/>
      <c r="BS891" s="27"/>
      <c r="BT891" s="27"/>
      <c r="BU891" s="27"/>
      <c r="BV891" s="30"/>
      <c r="BW891" s="30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</row>
    <row r="892" spans="1:93" ht="13">
      <c r="A892" s="18"/>
      <c r="B892" s="45"/>
      <c r="C892" s="52"/>
      <c r="D892" s="52"/>
      <c r="E892" s="53"/>
      <c r="F892" s="53"/>
      <c r="G892" s="52"/>
      <c r="H892" s="52"/>
      <c r="I892" s="53"/>
      <c r="J892" s="52"/>
      <c r="K892" s="52"/>
      <c r="L892" s="52"/>
      <c r="M892" s="53"/>
      <c r="N892" s="76"/>
      <c r="O892" s="52"/>
      <c r="P892" s="45"/>
      <c r="Q892" s="45"/>
      <c r="R892" s="45"/>
      <c r="S892" s="45"/>
      <c r="T892" s="45"/>
      <c r="U892" s="45"/>
      <c r="V892" s="54"/>
      <c r="W892" s="54"/>
      <c r="X892" s="53"/>
      <c r="Y892" s="53"/>
      <c r="Z892" s="53"/>
      <c r="AA892" s="53"/>
      <c r="AB892" s="53"/>
      <c r="AC892" s="53"/>
      <c r="AD892" s="54"/>
      <c r="AE892" s="54"/>
      <c r="AF892" s="54"/>
      <c r="AG892" s="54"/>
      <c r="AH892" s="54"/>
      <c r="AI892" s="54"/>
      <c r="AJ892" s="54"/>
      <c r="AK892" s="54"/>
      <c r="AL892" s="27"/>
      <c r="AM892" s="27"/>
      <c r="AN892" s="27"/>
      <c r="AO892" s="27"/>
      <c r="AP892" s="27"/>
      <c r="AQ892" s="53"/>
      <c r="AR892" s="53"/>
      <c r="AS892" s="52"/>
      <c r="AT892" s="52"/>
      <c r="AU892" s="52"/>
      <c r="AV892" s="52"/>
      <c r="AW892" s="52"/>
      <c r="AX892" s="27"/>
      <c r="AY892" s="27"/>
      <c r="AZ892" s="27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27"/>
      <c r="BN892" s="27"/>
      <c r="BO892" s="45"/>
      <c r="BP892" s="45"/>
      <c r="BQ892" s="45"/>
      <c r="BR892" s="45"/>
      <c r="BS892" s="27"/>
      <c r="BT892" s="27"/>
      <c r="BU892" s="27"/>
      <c r="BV892" s="30"/>
      <c r="BW892" s="30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</row>
    <row r="893" spans="1:93" ht="13">
      <c r="A893" s="18"/>
      <c r="B893" s="45"/>
      <c r="C893" s="52"/>
      <c r="D893" s="52"/>
      <c r="E893" s="53"/>
      <c r="F893" s="53"/>
      <c r="G893" s="52"/>
      <c r="H893" s="52"/>
      <c r="I893" s="53"/>
      <c r="J893" s="52"/>
      <c r="K893" s="52"/>
      <c r="L893" s="52"/>
      <c r="M893" s="53"/>
      <c r="N893" s="76"/>
      <c r="O893" s="52"/>
      <c r="P893" s="45"/>
      <c r="Q893" s="45"/>
      <c r="R893" s="45"/>
      <c r="S893" s="45"/>
      <c r="T893" s="45"/>
      <c r="U893" s="45"/>
      <c r="V893" s="54"/>
      <c r="W893" s="54"/>
      <c r="X893" s="53"/>
      <c r="Y893" s="53"/>
      <c r="Z893" s="53"/>
      <c r="AA893" s="53"/>
      <c r="AB893" s="53"/>
      <c r="AC893" s="53"/>
      <c r="AD893" s="54"/>
      <c r="AE893" s="54"/>
      <c r="AF893" s="54"/>
      <c r="AG893" s="54"/>
      <c r="AH893" s="54"/>
      <c r="AI893" s="54"/>
      <c r="AJ893" s="54"/>
      <c r="AK893" s="54"/>
      <c r="AL893" s="27"/>
      <c r="AM893" s="27"/>
      <c r="AN893" s="27"/>
      <c r="AO893" s="27"/>
      <c r="AP893" s="27"/>
      <c r="AQ893" s="53"/>
      <c r="AR893" s="53"/>
      <c r="AS893" s="52"/>
      <c r="AT893" s="52"/>
      <c r="AU893" s="52"/>
      <c r="AV893" s="52"/>
      <c r="AW893" s="52"/>
      <c r="AX893" s="27"/>
      <c r="AY893" s="27"/>
      <c r="AZ893" s="27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27"/>
      <c r="BN893" s="27"/>
      <c r="BO893" s="45"/>
      <c r="BP893" s="45"/>
      <c r="BQ893" s="45"/>
      <c r="BR893" s="45"/>
      <c r="BS893" s="27"/>
      <c r="BT893" s="27"/>
      <c r="BU893" s="27"/>
      <c r="BV893" s="30"/>
      <c r="BW893" s="30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</row>
    <row r="894" spans="1:93" ht="13">
      <c r="A894" s="18"/>
      <c r="B894" s="45"/>
      <c r="C894" s="52"/>
      <c r="D894" s="52"/>
      <c r="E894" s="53"/>
      <c r="F894" s="53"/>
      <c r="G894" s="52"/>
      <c r="H894" s="52"/>
      <c r="I894" s="53"/>
      <c r="J894" s="52"/>
      <c r="K894" s="52"/>
      <c r="L894" s="52"/>
      <c r="M894" s="53"/>
      <c r="N894" s="76"/>
      <c r="O894" s="52"/>
      <c r="P894" s="45"/>
      <c r="Q894" s="45"/>
      <c r="R894" s="45"/>
      <c r="S894" s="45"/>
      <c r="T894" s="45"/>
      <c r="U894" s="45"/>
      <c r="V894" s="54"/>
      <c r="W894" s="54"/>
      <c r="X894" s="53"/>
      <c r="Y894" s="53"/>
      <c r="Z894" s="53"/>
      <c r="AA894" s="53"/>
      <c r="AB894" s="53"/>
      <c r="AC894" s="53"/>
      <c r="AD894" s="54"/>
      <c r="AE894" s="54"/>
      <c r="AF894" s="54"/>
      <c r="AG894" s="54"/>
      <c r="AH894" s="54"/>
      <c r="AI894" s="54"/>
      <c r="AJ894" s="54"/>
      <c r="AK894" s="54"/>
      <c r="AL894" s="27"/>
      <c r="AM894" s="27"/>
      <c r="AN894" s="27"/>
      <c r="AO894" s="27"/>
      <c r="AP894" s="27"/>
      <c r="AQ894" s="53"/>
      <c r="AR894" s="53"/>
      <c r="AS894" s="52"/>
      <c r="AT894" s="52"/>
      <c r="AU894" s="52"/>
      <c r="AV894" s="52"/>
      <c r="AW894" s="52"/>
      <c r="AX894" s="27"/>
      <c r="AY894" s="27"/>
      <c r="AZ894" s="27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27"/>
      <c r="BN894" s="27"/>
      <c r="BO894" s="45"/>
      <c r="BP894" s="45"/>
      <c r="BQ894" s="45"/>
      <c r="BR894" s="45"/>
      <c r="BS894" s="27"/>
      <c r="BT894" s="27"/>
      <c r="BU894" s="27"/>
      <c r="BV894" s="30"/>
      <c r="BW894" s="30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</row>
    <row r="895" spans="1:93" ht="13">
      <c r="A895" s="18"/>
      <c r="B895" s="45"/>
      <c r="C895" s="52"/>
      <c r="D895" s="52"/>
      <c r="E895" s="53"/>
      <c r="F895" s="53"/>
      <c r="G895" s="52"/>
      <c r="H895" s="52"/>
      <c r="I895" s="53"/>
      <c r="J895" s="52"/>
      <c r="K895" s="52"/>
      <c r="L895" s="52"/>
      <c r="M895" s="53"/>
      <c r="N895" s="76"/>
      <c r="O895" s="52"/>
      <c r="P895" s="45"/>
      <c r="Q895" s="45"/>
      <c r="R895" s="45"/>
      <c r="S895" s="45"/>
      <c r="T895" s="45"/>
      <c r="U895" s="45"/>
      <c r="V895" s="54"/>
      <c r="W895" s="54"/>
      <c r="X895" s="53"/>
      <c r="Y895" s="53"/>
      <c r="Z895" s="53"/>
      <c r="AA895" s="53"/>
      <c r="AB895" s="53"/>
      <c r="AC895" s="53"/>
      <c r="AD895" s="54"/>
      <c r="AE895" s="54"/>
      <c r="AF895" s="54"/>
      <c r="AG895" s="54"/>
      <c r="AH895" s="54"/>
      <c r="AI895" s="54"/>
      <c r="AJ895" s="54"/>
      <c r="AK895" s="54"/>
      <c r="AL895" s="27"/>
      <c r="AM895" s="27"/>
      <c r="AN895" s="27"/>
      <c r="AO895" s="27"/>
      <c r="AP895" s="27"/>
      <c r="AQ895" s="53"/>
      <c r="AR895" s="53"/>
      <c r="AS895" s="52"/>
      <c r="AT895" s="52"/>
      <c r="AU895" s="52"/>
      <c r="AV895" s="52"/>
      <c r="AW895" s="52"/>
      <c r="AX895" s="27"/>
      <c r="AY895" s="27"/>
      <c r="AZ895" s="27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27"/>
      <c r="BN895" s="27"/>
      <c r="BO895" s="45"/>
      <c r="BP895" s="45"/>
      <c r="BQ895" s="45"/>
      <c r="BR895" s="45"/>
      <c r="BS895" s="27"/>
      <c r="BT895" s="27"/>
      <c r="BU895" s="27"/>
      <c r="BV895" s="30"/>
      <c r="BW895" s="30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</row>
    <row r="896" spans="1:93" ht="13">
      <c r="A896" s="18"/>
      <c r="B896" s="45"/>
      <c r="C896" s="52"/>
      <c r="D896" s="52"/>
      <c r="E896" s="53"/>
      <c r="F896" s="53"/>
      <c r="G896" s="52"/>
      <c r="H896" s="52"/>
      <c r="I896" s="53"/>
      <c r="J896" s="52"/>
      <c r="K896" s="52"/>
      <c r="L896" s="52"/>
      <c r="M896" s="53"/>
      <c r="N896" s="76"/>
      <c r="O896" s="52"/>
      <c r="P896" s="45"/>
      <c r="Q896" s="45"/>
      <c r="R896" s="45"/>
      <c r="S896" s="45"/>
      <c r="T896" s="45"/>
      <c r="U896" s="45"/>
      <c r="V896" s="54"/>
      <c r="W896" s="54"/>
      <c r="X896" s="53"/>
      <c r="Y896" s="53"/>
      <c r="Z896" s="53"/>
      <c r="AA896" s="53"/>
      <c r="AB896" s="53"/>
      <c r="AC896" s="53"/>
      <c r="AD896" s="54"/>
      <c r="AE896" s="54"/>
      <c r="AF896" s="54"/>
      <c r="AG896" s="54"/>
      <c r="AH896" s="54"/>
      <c r="AI896" s="54"/>
      <c r="AJ896" s="54"/>
      <c r="AK896" s="54"/>
      <c r="AL896" s="27"/>
      <c r="AM896" s="27"/>
      <c r="AN896" s="27"/>
      <c r="AO896" s="27"/>
      <c r="AP896" s="27"/>
      <c r="AQ896" s="53"/>
      <c r="AR896" s="53"/>
      <c r="AS896" s="52"/>
      <c r="AT896" s="52"/>
      <c r="AU896" s="52"/>
      <c r="AV896" s="52"/>
      <c r="AW896" s="52"/>
      <c r="AX896" s="27"/>
      <c r="AY896" s="27"/>
      <c r="AZ896" s="27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27"/>
      <c r="BN896" s="27"/>
      <c r="BO896" s="45"/>
      <c r="BP896" s="45"/>
      <c r="BQ896" s="45"/>
      <c r="BR896" s="45"/>
      <c r="BS896" s="27"/>
      <c r="BT896" s="27"/>
      <c r="BU896" s="27"/>
      <c r="BV896" s="30"/>
      <c r="BW896" s="30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</row>
    <row r="897" spans="1:93" ht="13">
      <c r="A897" s="18"/>
      <c r="B897" s="45"/>
      <c r="C897" s="52"/>
      <c r="D897" s="52"/>
      <c r="E897" s="53"/>
      <c r="F897" s="53"/>
      <c r="G897" s="52"/>
      <c r="H897" s="52"/>
      <c r="I897" s="53"/>
      <c r="J897" s="52"/>
      <c r="K897" s="52"/>
      <c r="L897" s="52"/>
      <c r="M897" s="53"/>
      <c r="N897" s="76"/>
      <c r="O897" s="52"/>
      <c r="P897" s="45"/>
      <c r="Q897" s="45"/>
      <c r="R897" s="45"/>
      <c r="S897" s="45"/>
      <c r="T897" s="45"/>
      <c r="U897" s="45"/>
      <c r="V897" s="54"/>
      <c r="W897" s="54"/>
      <c r="X897" s="53"/>
      <c r="Y897" s="53"/>
      <c r="Z897" s="53"/>
      <c r="AA897" s="53"/>
      <c r="AB897" s="53"/>
      <c r="AC897" s="53"/>
      <c r="AD897" s="54"/>
      <c r="AE897" s="54"/>
      <c r="AF897" s="54"/>
      <c r="AG897" s="54"/>
      <c r="AH897" s="54"/>
      <c r="AI897" s="54"/>
      <c r="AJ897" s="54"/>
      <c r="AK897" s="54"/>
      <c r="AL897" s="27"/>
      <c r="AM897" s="27"/>
      <c r="AN897" s="27"/>
      <c r="AO897" s="27"/>
      <c r="AP897" s="27"/>
      <c r="AQ897" s="53"/>
      <c r="AR897" s="53"/>
      <c r="AS897" s="52"/>
      <c r="AT897" s="52"/>
      <c r="AU897" s="52"/>
      <c r="AV897" s="52"/>
      <c r="AW897" s="52"/>
      <c r="AX897" s="27"/>
      <c r="AY897" s="27"/>
      <c r="AZ897" s="27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27"/>
      <c r="BN897" s="27"/>
      <c r="BO897" s="45"/>
      <c r="BP897" s="45"/>
      <c r="BQ897" s="45"/>
      <c r="BR897" s="45"/>
      <c r="BS897" s="27"/>
      <c r="BT897" s="27"/>
      <c r="BU897" s="27"/>
      <c r="BV897" s="30"/>
      <c r="BW897" s="30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</row>
    <row r="898" spans="1:93" ht="13">
      <c r="A898" s="18"/>
      <c r="B898" s="45"/>
      <c r="C898" s="52"/>
      <c r="D898" s="52"/>
      <c r="E898" s="53"/>
      <c r="F898" s="53"/>
      <c r="G898" s="52"/>
      <c r="H898" s="52"/>
      <c r="I898" s="53"/>
      <c r="J898" s="52"/>
      <c r="K898" s="52"/>
      <c r="L898" s="52"/>
      <c r="M898" s="53"/>
      <c r="N898" s="76"/>
      <c r="O898" s="52"/>
      <c r="P898" s="45"/>
      <c r="Q898" s="45"/>
      <c r="R898" s="45"/>
      <c r="S898" s="45"/>
      <c r="T898" s="45"/>
      <c r="U898" s="45"/>
      <c r="V898" s="54"/>
      <c r="W898" s="54"/>
      <c r="X898" s="53"/>
      <c r="Y898" s="53"/>
      <c r="Z898" s="53"/>
      <c r="AA898" s="53"/>
      <c r="AB898" s="53"/>
      <c r="AC898" s="53"/>
      <c r="AD898" s="54"/>
      <c r="AE898" s="54"/>
      <c r="AF898" s="54"/>
      <c r="AG898" s="54"/>
      <c r="AH898" s="54"/>
      <c r="AI898" s="54"/>
      <c r="AJ898" s="54"/>
      <c r="AK898" s="54"/>
      <c r="AL898" s="27"/>
      <c r="AM898" s="27"/>
      <c r="AN898" s="27"/>
      <c r="AO898" s="27"/>
      <c r="AP898" s="27"/>
      <c r="AQ898" s="53"/>
      <c r="AR898" s="53"/>
      <c r="AS898" s="52"/>
      <c r="AT898" s="52"/>
      <c r="AU898" s="52"/>
      <c r="AV898" s="52"/>
      <c r="AW898" s="52"/>
      <c r="AX898" s="27"/>
      <c r="AY898" s="27"/>
      <c r="AZ898" s="27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27"/>
      <c r="BN898" s="27"/>
      <c r="BO898" s="45"/>
      <c r="BP898" s="45"/>
      <c r="BQ898" s="45"/>
      <c r="BR898" s="45"/>
      <c r="BS898" s="27"/>
      <c r="BT898" s="27"/>
      <c r="BU898" s="27"/>
      <c r="BV898" s="30"/>
      <c r="BW898" s="30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</row>
    <row r="899" spans="1:93" ht="13">
      <c r="A899" s="18"/>
      <c r="B899" s="45"/>
      <c r="C899" s="52"/>
      <c r="D899" s="52"/>
      <c r="E899" s="53"/>
      <c r="F899" s="53"/>
      <c r="G899" s="52"/>
      <c r="H899" s="52"/>
      <c r="I899" s="53"/>
      <c r="J899" s="52"/>
      <c r="K899" s="52"/>
      <c r="L899" s="52"/>
      <c r="M899" s="53"/>
      <c r="N899" s="76"/>
      <c r="O899" s="52"/>
      <c r="P899" s="45"/>
      <c r="Q899" s="45"/>
      <c r="R899" s="45"/>
      <c r="S899" s="45"/>
      <c r="T899" s="45"/>
      <c r="U899" s="45"/>
      <c r="V899" s="54"/>
      <c r="W899" s="54"/>
      <c r="X899" s="53"/>
      <c r="Y899" s="53"/>
      <c r="Z899" s="53"/>
      <c r="AA899" s="53"/>
      <c r="AB899" s="53"/>
      <c r="AC899" s="53"/>
      <c r="AD899" s="54"/>
      <c r="AE899" s="54"/>
      <c r="AF899" s="54"/>
      <c r="AG899" s="54"/>
      <c r="AH899" s="54"/>
      <c r="AI899" s="54"/>
      <c r="AJ899" s="54"/>
      <c r="AK899" s="54"/>
      <c r="AL899" s="27"/>
      <c r="AM899" s="27"/>
      <c r="AN899" s="27"/>
      <c r="AO899" s="27"/>
      <c r="AP899" s="27"/>
      <c r="AQ899" s="53"/>
      <c r="AR899" s="53"/>
      <c r="AS899" s="52"/>
      <c r="AT899" s="52"/>
      <c r="AU899" s="52"/>
      <c r="AV899" s="52"/>
      <c r="AW899" s="52"/>
      <c r="AX899" s="27"/>
      <c r="AY899" s="27"/>
      <c r="AZ899" s="27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27"/>
      <c r="BN899" s="27"/>
      <c r="BO899" s="45"/>
      <c r="BP899" s="45"/>
      <c r="BQ899" s="45"/>
      <c r="BR899" s="45"/>
      <c r="BS899" s="27"/>
      <c r="BT899" s="27"/>
      <c r="BU899" s="27"/>
      <c r="BV899" s="30"/>
      <c r="BW899" s="30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</row>
    <row r="900" spans="1:93" ht="13">
      <c r="A900" s="18"/>
      <c r="B900" s="45"/>
      <c r="C900" s="52"/>
      <c r="D900" s="52"/>
      <c r="E900" s="53"/>
      <c r="F900" s="53"/>
      <c r="G900" s="52"/>
      <c r="H900" s="52"/>
      <c r="I900" s="53"/>
      <c r="J900" s="52"/>
      <c r="K900" s="52"/>
      <c r="L900" s="52"/>
      <c r="M900" s="53"/>
      <c r="N900" s="76"/>
      <c r="O900" s="52"/>
      <c r="P900" s="45"/>
      <c r="Q900" s="45"/>
      <c r="R900" s="45"/>
      <c r="S900" s="45"/>
      <c r="T900" s="45"/>
      <c r="U900" s="45"/>
      <c r="V900" s="54"/>
      <c r="W900" s="54"/>
      <c r="X900" s="53"/>
      <c r="Y900" s="53"/>
      <c r="Z900" s="53"/>
      <c r="AA900" s="53"/>
      <c r="AB900" s="53"/>
      <c r="AC900" s="53"/>
      <c r="AD900" s="54"/>
      <c r="AE900" s="54"/>
      <c r="AF900" s="54"/>
      <c r="AG900" s="54"/>
      <c r="AH900" s="54"/>
      <c r="AI900" s="54"/>
      <c r="AJ900" s="54"/>
      <c r="AK900" s="54"/>
      <c r="AL900" s="27"/>
      <c r="AM900" s="27"/>
      <c r="AN900" s="27"/>
      <c r="AO900" s="27"/>
      <c r="AP900" s="27"/>
      <c r="AQ900" s="53"/>
      <c r="AR900" s="53"/>
      <c r="AS900" s="52"/>
      <c r="AT900" s="52"/>
      <c r="AU900" s="52"/>
      <c r="AV900" s="52"/>
      <c r="AW900" s="52"/>
      <c r="AX900" s="27"/>
      <c r="AY900" s="27"/>
      <c r="AZ900" s="27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27"/>
      <c r="BN900" s="27"/>
      <c r="BO900" s="45"/>
      <c r="BP900" s="45"/>
      <c r="BQ900" s="45"/>
      <c r="BR900" s="45"/>
      <c r="BS900" s="27"/>
      <c r="BT900" s="27"/>
      <c r="BU900" s="27"/>
      <c r="BV900" s="30"/>
      <c r="BW900" s="30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</row>
    <row r="901" spans="1:93" ht="13">
      <c r="A901" s="18"/>
      <c r="B901" s="45"/>
      <c r="C901" s="52"/>
      <c r="D901" s="52"/>
      <c r="E901" s="53"/>
      <c r="F901" s="53"/>
      <c r="G901" s="52"/>
      <c r="H901" s="52"/>
      <c r="I901" s="53"/>
      <c r="J901" s="52"/>
      <c r="K901" s="52"/>
      <c r="L901" s="52"/>
      <c r="M901" s="53"/>
      <c r="N901" s="76"/>
      <c r="O901" s="52"/>
      <c r="P901" s="45"/>
      <c r="Q901" s="45"/>
      <c r="R901" s="45"/>
      <c r="S901" s="45"/>
      <c r="T901" s="45"/>
      <c r="U901" s="45"/>
      <c r="V901" s="54"/>
      <c r="W901" s="54"/>
      <c r="X901" s="53"/>
      <c r="Y901" s="53"/>
      <c r="Z901" s="53"/>
      <c r="AA901" s="53"/>
      <c r="AB901" s="53"/>
      <c r="AC901" s="53"/>
      <c r="AD901" s="54"/>
      <c r="AE901" s="54"/>
      <c r="AF901" s="54"/>
      <c r="AG901" s="54"/>
      <c r="AH901" s="54"/>
      <c r="AI901" s="54"/>
      <c r="AJ901" s="54"/>
      <c r="AK901" s="54"/>
      <c r="AL901" s="27"/>
      <c r="AM901" s="27"/>
      <c r="AN901" s="27"/>
      <c r="AO901" s="27"/>
      <c r="AP901" s="27"/>
      <c r="AQ901" s="53"/>
      <c r="AR901" s="53"/>
      <c r="AS901" s="52"/>
      <c r="AT901" s="52"/>
      <c r="AU901" s="52"/>
      <c r="AV901" s="52"/>
      <c r="AW901" s="52"/>
      <c r="AX901" s="27"/>
      <c r="AY901" s="27"/>
      <c r="AZ901" s="27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27"/>
      <c r="BN901" s="27"/>
      <c r="BO901" s="45"/>
      <c r="BP901" s="45"/>
      <c r="BQ901" s="45"/>
      <c r="BR901" s="45"/>
      <c r="BS901" s="27"/>
      <c r="BT901" s="27"/>
      <c r="BU901" s="27"/>
      <c r="BV901" s="30"/>
      <c r="BW901" s="30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</row>
    <row r="902" spans="1:93" ht="13">
      <c r="A902" s="18"/>
      <c r="B902" s="45"/>
      <c r="C902" s="52"/>
      <c r="D902" s="52"/>
      <c r="E902" s="53"/>
      <c r="F902" s="53"/>
      <c r="G902" s="52"/>
      <c r="H902" s="52"/>
      <c r="I902" s="53"/>
      <c r="J902" s="52"/>
      <c r="K902" s="52"/>
      <c r="L902" s="52"/>
      <c r="M902" s="53"/>
      <c r="N902" s="76"/>
      <c r="O902" s="52"/>
      <c r="P902" s="45"/>
      <c r="Q902" s="45"/>
      <c r="R902" s="45"/>
      <c r="S902" s="45"/>
      <c r="T902" s="45"/>
      <c r="U902" s="45"/>
      <c r="V902" s="54"/>
      <c r="W902" s="54"/>
      <c r="X902" s="53"/>
      <c r="Y902" s="53"/>
      <c r="Z902" s="53"/>
      <c r="AA902" s="53"/>
      <c r="AB902" s="53"/>
      <c r="AC902" s="53"/>
      <c r="AD902" s="54"/>
      <c r="AE902" s="54"/>
      <c r="AF902" s="54"/>
      <c r="AG902" s="54"/>
      <c r="AH902" s="54"/>
      <c r="AI902" s="54"/>
      <c r="AJ902" s="54"/>
      <c r="AK902" s="54"/>
      <c r="AL902" s="27"/>
      <c r="AM902" s="27"/>
      <c r="AN902" s="27"/>
      <c r="AO902" s="27"/>
      <c r="AP902" s="27"/>
      <c r="AQ902" s="53"/>
      <c r="AR902" s="53"/>
      <c r="AS902" s="52"/>
      <c r="AT902" s="52"/>
      <c r="AU902" s="52"/>
      <c r="AV902" s="52"/>
      <c r="AW902" s="52"/>
      <c r="AX902" s="27"/>
      <c r="AY902" s="27"/>
      <c r="AZ902" s="27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27"/>
      <c r="BN902" s="27"/>
      <c r="BO902" s="45"/>
      <c r="BP902" s="45"/>
      <c r="BQ902" s="45"/>
      <c r="BR902" s="45"/>
      <c r="BS902" s="27"/>
      <c r="BT902" s="27"/>
      <c r="BU902" s="27"/>
      <c r="BV902" s="30"/>
      <c r="BW902" s="30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</row>
    <row r="903" spans="1:93" ht="13">
      <c r="A903" s="18"/>
      <c r="B903" s="45"/>
      <c r="C903" s="52"/>
      <c r="D903" s="52"/>
      <c r="E903" s="53"/>
      <c r="F903" s="53"/>
      <c r="G903" s="52"/>
      <c r="H903" s="52"/>
      <c r="I903" s="53"/>
      <c r="J903" s="52"/>
      <c r="K903" s="52"/>
      <c r="L903" s="52"/>
      <c r="M903" s="53"/>
      <c r="N903" s="76"/>
      <c r="O903" s="52"/>
      <c r="P903" s="45"/>
      <c r="Q903" s="45"/>
      <c r="R903" s="45"/>
      <c r="S903" s="45"/>
      <c r="T903" s="45"/>
      <c r="U903" s="45"/>
      <c r="V903" s="54"/>
      <c r="W903" s="54"/>
      <c r="X903" s="53"/>
      <c r="Y903" s="53"/>
      <c r="Z903" s="53"/>
      <c r="AA903" s="53"/>
      <c r="AB903" s="53"/>
      <c r="AC903" s="53"/>
      <c r="AD903" s="54"/>
      <c r="AE903" s="54"/>
      <c r="AF903" s="54"/>
      <c r="AG903" s="54"/>
      <c r="AH903" s="54"/>
      <c r="AI903" s="54"/>
      <c r="AJ903" s="54"/>
      <c r="AK903" s="54"/>
      <c r="AL903" s="27"/>
      <c r="AM903" s="27"/>
      <c r="AN903" s="27"/>
      <c r="AO903" s="27"/>
      <c r="AP903" s="27"/>
      <c r="AQ903" s="53"/>
      <c r="AR903" s="53"/>
      <c r="AS903" s="52"/>
      <c r="AT903" s="52"/>
      <c r="AU903" s="52"/>
      <c r="AV903" s="52"/>
      <c r="AW903" s="52"/>
      <c r="AX903" s="27"/>
      <c r="AY903" s="27"/>
      <c r="AZ903" s="27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27"/>
      <c r="BN903" s="27"/>
      <c r="BO903" s="45"/>
      <c r="BP903" s="45"/>
      <c r="BQ903" s="45"/>
      <c r="BR903" s="45"/>
      <c r="BS903" s="27"/>
      <c r="BT903" s="27"/>
      <c r="BU903" s="27"/>
      <c r="BV903" s="30"/>
      <c r="BW903" s="30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</row>
    <row r="904" spans="1:93" ht="13">
      <c r="A904" s="18"/>
      <c r="B904" s="45"/>
      <c r="C904" s="52"/>
      <c r="D904" s="52"/>
      <c r="E904" s="53"/>
      <c r="F904" s="53"/>
      <c r="G904" s="52"/>
      <c r="H904" s="52"/>
      <c r="I904" s="53"/>
      <c r="J904" s="52"/>
      <c r="K904" s="52"/>
      <c r="L904" s="52"/>
      <c r="M904" s="53"/>
      <c r="N904" s="76"/>
      <c r="O904" s="52"/>
      <c r="P904" s="45"/>
      <c r="Q904" s="45"/>
      <c r="R904" s="45"/>
      <c r="S904" s="45"/>
      <c r="T904" s="45"/>
      <c r="U904" s="45"/>
      <c r="V904" s="54"/>
      <c r="W904" s="54"/>
      <c r="X904" s="53"/>
      <c r="Y904" s="53"/>
      <c r="Z904" s="53"/>
      <c r="AA904" s="53"/>
      <c r="AB904" s="53"/>
      <c r="AC904" s="53"/>
      <c r="AD904" s="54"/>
      <c r="AE904" s="54"/>
      <c r="AF904" s="54"/>
      <c r="AG904" s="54"/>
      <c r="AH904" s="54"/>
      <c r="AI904" s="54"/>
      <c r="AJ904" s="54"/>
      <c r="AK904" s="54"/>
      <c r="AL904" s="27"/>
      <c r="AM904" s="27"/>
      <c r="AN904" s="27"/>
      <c r="AO904" s="27"/>
      <c r="AP904" s="27"/>
      <c r="AQ904" s="53"/>
      <c r="AR904" s="53"/>
      <c r="AS904" s="52"/>
      <c r="AT904" s="52"/>
      <c r="AU904" s="52"/>
      <c r="AV904" s="52"/>
      <c r="AW904" s="52"/>
      <c r="AX904" s="27"/>
      <c r="AY904" s="27"/>
      <c r="AZ904" s="27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27"/>
      <c r="BN904" s="27"/>
      <c r="BO904" s="45"/>
      <c r="BP904" s="45"/>
      <c r="BQ904" s="45"/>
      <c r="BR904" s="45"/>
      <c r="BS904" s="27"/>
      <c r="BT904" s="27"/>
      <c r="BU904" s="27"/>
      <c r="BV904" s="30"/>
      <c r="BW904" s="30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</row>
    <row r="905" spans="1:93" ht="13">
      <c r="A905" s="18"/>
      <c r="B905" s="45"/>
      <c r="C905" s="52"/>
      <c r="D905" s="52"/>
      <c r="E905" s="53"/>
      <c r="F905" s="53"/>
      <c r="G905" s="52"/>
      <c r="H905" s="52"/>
      <c r="I905" s="53"/>
      <c r="J905" s="52"/>
      <c r="K905" s="52"/>
      <c r="L905" s="52"/>
      <c r="M905" s="53"/>
      <c r="N905" s="76"/>
      <c r="O905" s="52"/>
      <c r="P905" s="45"/>
      <c r="Q905" s="45"/>
      <c r="R905" s="45"/>
      <c r="S905" s="45"/>
      <c r="T905" s="45"/>
      <c r="U905" s="45"/>
      <c r="V905" s="54"/>
      <c r="W905" s="54"/>
      <c r="X905" s="53"/>
      <c r="Y905" s="53"/>
      <c r="Z905" s="53"/>
      <c r="AA905" s="53"/>
      <c r="AB905" s="53"/>
      <c r="AC905" s="53"/>
      <c r="AD905" s="54"/>
      <c r="AE905" s="54"/>
      <c r="AF905" s="54"/>
      <c r="AG905" s="54"/>
      <c r="AH905" s="54"/>
      <c r="AI905" s="54"/>
      <c r="AJ905" s="54"/>
      <c r="AK905" s="54"/>
      <c r="AL905" s="27"/>
      <c r="AM905" s="27"/>
      <c r="AN905" s="27"/>
      <c r="AO905" s="27"/>
      <c r="AP905" s="27"/>
      <c r="AQ905" s="53"/>
      <c r="AR905" s="53"/>
      <c r="AS905" s="52"/>
      <c r="AT905" s="52"/>
      <c r="AU905" s="52"/>
      <c r="AV905" s="52"/>
      <c r="AW905" s="52"/>
      <c r="AX905" s="27"/>
      <c r="AY905" s="27"/>
      <c r="AZ905" s="27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27"/>
      <c r="BN905" s="27"/>
      <c r="BO905" s="45"/>
      <c r="BP905" s="45"/>
      <c r="BQ905" s="45"/>
      <c r="BR905" s="45"/>
      <c r="BS905" s="27"/>
      <c r="BT905" s="27"/>
      <c r="BU905" s="27"/>
      <c r="BV905" s="30"/>
      <c r="BW905" s="30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</row>
    <row r="906" spans="1:93" ht="13">
      <c r="A906" s="18"/>
      <c r="B906" s="45"/>
      <c r="C906" s="52"/>
      <c r="D906" s="52"/>
      <c r="E906" s="53"/>
      <c r="F906" s="53"/>
      <c r="G906" s="52"/>
      <c r="H906" s="52"/>
      <c r="I906" s="53"/>
      <c r="J906" s="52"/>
      <c r="K906" s="52"/>
      <c r="L906" s="52"/>
      <c r="M906" s="53"/>
      <c r="N906" s="76"/>
      <c r="O906" s="52"/>
      <c r="P906" s="45"/>
      <c r="Q906" s="45"/>
      <c r="R906" s="45"/>
      <c r="S906" s="45"/>
      <c r="T906" s="45"/>
      <c r="U906" s="45"/>
      <c r="V906" s="54"/>
      <c r="W906" s="54"/>
      <c r="X906" s="53"/>
      <c r="Y906" s="53"/>
      <c r="Z906" s="53"/>
      <c r="AA906" s="53"/>
      <c r="AB906" s="53"/>
      <c r="AC906" s="53"/>
      <c r="AD906" s="54"/>
      <c r="AE906" s="54"/>
      <c r="AF906" s="54"/>
      <c r="AG906" s="54"/>
      <c r="AH906" s="54"/>
      <c r="AI906" s="54"/>
      <c r="AJ906" s="54"/>
      <c r="AK906" s="54"/>
      <c r="AL906" s="27"/>
      <c r="AM906" s="27"/>
      <c r="AN906" s="27"/>
      <c r="AO906" s="27"/>
      <c r="AP906" s="27"/>
      <c r="AQ906" s="53"/>
      <c r="AR906" s="53"/>
      <c r="AS906" s="52"/>
      <c r="AT906" s="52"/>
      <c r="AU906" s="52"/>
      <c r="AV906" s="52"/>
      <c r="AW906" s="52"/>
      <c r="AX906" s="27"/>
      <c r="AY906" s="27"/>
      <c r="AZ906" s="27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27"/>
      <c r="BN906" s="27"/>
      <c r="BO906" s="45"/>
      <c r="BP906" s="45"/>
      <c r="BQ906" s="45"/>
      <c r="BR906" s="45"/>
      <c r="BS906" s="27"/>
      <c r="BT906" s="27"/>
      <c r="BU906" s="27"/>
      <c r="BV906" s="30"/>
      <c r="BW906" s="30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</row>
    <row r="907" spans="1:93" ht="13">
      <c r="A907" s="18"/>
      <c r="B907" s="45"/>
      <c r="C907" s="52"/>
      <c r="D907" s="52"/>
      <c r="E907" s="53"/>
      <c r="F907" s="53"/>
      <c r="G907" s="52"/>
      <c r="H907" s="52"/>
      <c r="I907" s="53"/>
      <c r="J907" s="52"/>
      <c r="K907" s="52"/>
      <c r="L907" s="52"/>
      <c r="M907" s="53"/>
      <c r="N907" s="76"/>
      <c r="O907" s="52"/>
      <c r="P907" s="45"/>
      <c r="Q907" s="45"/>
      <c r="R907" s="45"/>
      <c r="S907" s="45"/>
      <c r="T907" s="45"/>
      <c r="U907" s="45"/>
      <c r="V907" s="54"/>
      <c r="W907" s="54"/>
      <c r="X907" s="53"/>
      <c r="Y907" s="53"/>
      <c r="Z907" s="53"/>
      <c r="AA907" s="53"/>
      <c r="AB907" s="53"/>
      <c r="AC907" s="53"/>
      <c r="AD907" s="54"/>
      <c r="AE907" s="54"/>
      <c r="AF907" s="54"/>
      <c r="AG907" s="54"/>
      <c r="AH907" s="54"/>
      <c r="AI907" s="54"/>
      <c r="AJ907" s="54"/>
      <c r="AK907" s="54"/>
      <c r="AL907" s="27"/>
      <c r="AM907" s="27"/>
      <c r="AN907" s="27"/>
      <c r="AO907" s="27"/>
      <c r="AP907" s="27"/>
      <c r="AQ907" s="53"/>
      <c r="AR907" s="53"/>
      <c r="AS907" s="52"/>
      <c r="AT907" s="52"/>
      <c r="AU907" s="52"/>
      <c r="AV907" s="52"/>
      <c r="AW907" s="52"/>
      <c r="AX907" s="27"/>
      <c r="AY907" s="27"/>
      <c r="AZ907" s="27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27"/>
      <c r="BN907" s="27"/>
      <c r="BO907" s="45"/>
      <c r="BP907" s="45"/>
      <c r="BQ907" s="45"/>
      <c r="BR907" s="45"/>
      <c r="BS907" s="27"/>
      <c r="BT907" s="27"/>
      <c r="BU907" s="27"/>
      <c r="BV907" s="30"/>
      <c r="BW907" s="30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</row>
    <row r="908" spans="1:93" ht="13">
      <c r="A908" s="18"/>
      <c r="B908" s="45"/>
      <c r="C908" s="52"/>
      <c r="D908" s="52"/>
      <c r="E908" s="53"/>
      <c r="F908" s="53"/>
      <c r="G908" s="52"/>
      <c r="H908" s="52"/>
      <c r="I908" s="53"/>
      <c r="J908" s="52"/>
      <c r="K908" s="52"/>
      <c r="L908" s="52"/>
      <c r="M908" s="53"/>
      <c r="N908" s="76"/>
      <c r="O908" s="52"/>
      <c r="P908" s="45"/>
      <c r="Q908" s="45"/>
      <c r="R908" s="45"/>
      <c r="S908" s="45"/>
      <c r="T908" s="45"/>
      <c r="U908" s="45"/>
      <c r="V908" s="54"/>
      <c r="W908" s="54"/>
      <c r="X908" s="53"/>
      <c r="Y908" s="53"/>
      <c r="Z908" s="53"/>
      <c r="AA908" s="53"/>
      <c r="AB908" s="53"/>
      <c r="AC908" s="53"/>
      <c r="AD908" s="54"/>
      <c r="AE908" s="54"/>
      <c r="AF908" s="54"/>
      <c r="AG908" s="54"/>
      <c r="AH908" s="54"/>
      <c r="AI908" s="54"/>
      <c r="AJ908" s="54"/>
      <c r="AK908" s="54"/>
      <c r="AL908" s="27"/>
      <c r="AM908" s="27"/>
      <c r="AN908" s="27"/>
      <c r="AO908" s="27"/>
      <c r="AP908" s="27"/>
      <c r="AQ908" s="53"/>
      <c r="AR908" s="53"/>
      <c r="AS908" s="52"/>
      <c r="AT908" s="52"/>
      <c r="AU908" s="52"/>
      <c r="AV908" s="52"/>
      <c r="AW908" s="52"/>
      <c r="AX908" s="27"/>
      <c r="AY908" s="27"/>
      <c r="AZ908" s="27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27"/>
      <c r="BN908" s="27"/>
      <c r="BO908" s="45"/>
      <c r="BP908" s="45"/>
      <c r="BQ908" s="45"/>
      <c r="BR908" s="45"/>
      <c r="BS908" s="27"/>
      <c r="BT908" s="27"/>
      <c r="BU908" s="27"/>
      <c r="BV908" s="30"/>
      <c r="BW908" s="30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</row>
    <row r="909" spans="1:93" ht="13">
      <c r="A909" s="18"/>
      <c r="B909" s="45"/>
      <c r="C909" s="52"/>
      <c r="D909" s="52"/>
      <c r="E909" s="53"/>
      <c r="F909" s="53"/>
      <c r="G909" s="52"/>
      <c r="H909" s="52"/>
      <c r="I909" s="53"/>
      <c r="J909" s="52"/>
      <c r="K909" s="52"/>
      <c r="L909" s="52"/>
      <c r="M909" s="53"/>
      <c r="N909" s="76"/>
      <c r="O909" s="52"/>
      <c r="P909" s="45"/>
      <c r="Q909" s="45"/>
      <c r="R909" s="45"/>
      <c r="S909" s="45"/>
      <c r="T909" s="45"/>
      <c r="U909" s="45"/>
      <c r="V909" s="54"/>
      <c r="W909" s="54"/>
      <c r="X909" s="53"/>
      <c r="Y909" s="53"/>
      <c r="Z909" s="53"/>
      <c r="AA909" s="53"/>
      <c r="AB909" s="53"/>
      <c r="AC909" s="53"/>
      <c r="AD909" s="54"/>
      <c r="AE909" s="54"/>
      <c r="AF909" s="54"/>
      <c r="AG909" s="54"/>
      <c r="AH909" s="54"/>
      <c r="AI909" s="54"/>
      <c r="AJ909" s="54"/>
      <c r="AK909" s="54"/>
      <c r="AL909" s="27"/>
      <c r="AM909" s="27"/>
      <c r="AN909" s="27"/>
      <c r="AO909" s="27"/>
      <c r="AP909" s="27"/>
      <c r="AQ909" s="53"/>
      <c r="AR909" s="53"/>
      <c r="AS909" s="52"/>
      <c r="AT909" s="52"/>
      <c r="AU909" s="52"/>
      <c r="AV909" s="52"/>
      <c r="AW909" s="52"/>
      <c r="AX909" s="27"/>
      <c r="AY909" s="27"/>
      <c r="AZ909" s="27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27"/>
      <c r="BN909" s="27"/>
      <c r="BO909" s="45"/>
      <c r="BP909" s="45"/>
      <c r="BQ909" s="45"/>
      <c r="BR909" s="45"/>
      <c r="BS909" s="27"/>
      <c r="BT909" s="27"/>
      <c r="BU909" s="27"/>
      <c r="BV909" s="30"/>
      <c r="BW909" s="30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</row>
    <row r="910" spans="1:93" ht="13">
      <c r="A910" s="18"/>
      <c r="B910" s="45"/>
      <c r="C910" s="52"/>
      <c r="D910" s="52"/>
      <c r="E910" s="53"/>
      <c r="F910" s="53"/>
      <c r="G910" s="52"/>
      <c r="H910" s="52"/>
      <c r="I910" s="53"/>
      <c r="J910" s="52"/>
      <c r="K910" s="52"/>
      <c r="L910" s="52"/>
      <c r="M910" s="53"/>
      <c r="N910" s="76"/>
      <c r="O910" s="52"/>
      <c r="P910" s="45"/>
      <c r="Q910" s="45"/>
      <c r="R910" s="45"/>
      <c r="S910" s="45"/>
      <c r="T910" s="45"/>
      <c r="U910" s="45"/>
      <c r="V910" s="54"/>
      <c r="W910" s="54"/>
      <c r="X910" s="53"/>
      <c r="Y910" s="53"/>
      <c r="Z910" s="53"/>
      <c r="AA910" s="53"/>
      <c r="AB910" s="53"/>
      <c r="AC910" s="53"/>
      <c r="AD910" s="54"/>
      <c r="AE910" s="54"/>
      <c r="AF910" s="54"/>
      <c r="AG910" s="54"/>
      <c r="AH910" s="54"/>
      <c r="AI910" s="54"/>
      <c r="AJ910" s="54"/>
      <c r="AK910" s="54"/>
      <c r="AL910" s="27"/>
      <c r="AM910" s="27"/>
      <c r="AN910" s="27"/>
      <c r="AO910" s="27"/>
      <c r="AP910" s="27"/>
      <c r="AQ910" s="53"/>
      <c r="AR910" s="53"/>
      <c r="AS910" s="52"/>
      <c r="AT910" s="52"/>
      <c r="AU910" s="52"/>
      <c r="AV910" s="52"/>
      <c r="AW910" s="52"/>
      <c r="AX910" s="27"/>
      <c r="AY910" s="27"/>
      <c r="AZ910" s="27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27"/>
      <c r="BN910" s="27"/>
      <c r="BO910" s="45"/>
      <c r="BP910" s="45"/>
      <c r="BQ910" s="45"/>
      <c r="BR910" s="45"/>
      <c r="BS910" s="27"/>
      <c r="BT910" s="27"/>
      <c r="BU910" s="27"/>
      <c r="BV910" s="30"/>
      <c r="BW910" s="30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</row>
    <row r="911" spans="1:93" ht="13">
      <c r="A911" s="18"/>
      <c r="B911" s="45"/>
      <c r="C911" s="52"/>
      <c r="D911" s="52"/>
      <c r="E911" s="53"/>
      <c r="F911" s="53"/>
      <c r="G911" s="52"/>
      <c r="H911" s="52"/>
      <c r="I911" s="53"/>
      <c r="J911" s="52"/>
      <c r="K911" s="52"/>
      <c r="L911" s="52"/>
      <c r="M911" s="53"/>
      <c r="N911" s="76"/>
      <c r="O911" s="52"/>
      <c r="P911" s="45"/>
      <c r="Q911" s="45"/>
      <c r="R911" s="45"/>
      <c r="S911" s="45"/>
      <c r="T911" s="45"/>
      <c r="U911" s="45"/>
      <c r="V911" s="54"/>
      <c r="W911" s="54"/>
      <c r="X911" s="53"/>
      <c r="Y911" s="53"/>
      <c r="Z911" s="53"/>
      <c r="AA911" s="53"/>
      <c r="AB911" s="53"/>
      <c r="AC911" s="53"/>
      <c r="AD911" s="54"/>
      <c r="AE911" s="54"/>
      <c r="AF911" s="54"/>
      <c r="AG911" s="54"/>
      <c r="AH911" s="54"/>
      <c r="AI911" s="54"/>
      <c r="AJ911" s="54"/>
      <c r="AK911" s="54"/>
      <c r="AL911" s="27"/>
      <c r="AM911" s="27"/>
      <c r="AN911" s="27"/>
      <c r="AO911" s="27"/>
      <c r="AP911" s="27"/>
      <c r="AQ911" s="53"/>
      <c r="AR911" s="53"/>
      <c r="AS911" s="52"/>
      <c r="AT911" s="52"/>
      <c r="AU911" s="52"/>
      <c r="AV911" s="52"/>
      <c r="AW911" s="52"/>
      <c r="AX911" s="27"/>
      <c r="AY911" s="27"/>
      <c r="AZ911" s="27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27"/>
      <c r="BN911" s="27"/>
      <c r="BO911" s="45"/>
      <c r="BP911" s="45"/>
      <c r="BQ911" s="45"/>
      <c r="BR911" s="45"/>
      <c r="BS911" s="27"/>
      <c r="BT911" s="27"/>
      <c r="BU911" s="27"/>
      <c r="BV911" s="30"/>
      <c r="BW911" s="30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</row>
    <row r="912" spans="1:93" ht="13">
      <c r="A912" s="18"/>
      <c r="B912" s="45"/>
      <c r="C912" s="52"/>
      <c r="D912" s="52"/>
      <c r="E912" s="53"/>
      <c r="F912" s="53"/>
      <c r="G912" s="52"/>
      <c r="H912" s="52"/>
      <c r="I912" s="53"/>
      <c r="J912" s="52"/>
      <c r="K912" s="52"/>
      <c r="L912" s="52"/>
      <c r="M912" s="53"/>
      <c r="N912" s="76"/>
      <c r="O912" s="52"/>
      <c r="P912" s="45"/>
      <c r="Q912" s="45"/>
      <c r="R912" s="45"/>
      <c r="S912" s="45"/>
      <c r="T912" s="45"/>
      <c r="U912" s="45"/>
      <c r="V912" s="54"/>
      <c r="W912" s="54"/>
      <c r="X912" s="53"/>
      <c r="Y912" s="53"/>
      <c r="Z912" s="53"/>
      <c r="AA912" s="53"/>
      <c r="AB912" s="53"/>
      <c r="AC912" s="53"/>
      <c r="AD912" s="54"/>
      <c r="AE912" s="54"/>
      <c r="AF912" s="54"/>
      <c r="AG912" s="54"/>
      <c r="AH912" s="54"/>
      <c r="AI912" s="54"/>
      <c r="AJ912" s="54"/>
      <c r="AK912" s="54"/>
      <c r="AL912" s="27"/>
      <c r="AM912" s="27"/>
      <c r="AN912" s="27"/>
      <c r="AO912" s="27"/>
      <c r="AP912" s="27"/>
      <c r="AQ912" s="53"/>
      <c r="AR912" s="53"/>
      <c r="AS912" s="52"/>
      <c r="AT912" s="52"/>
      <c r="AU912" s="52"/>
      <c r="AV912" s="52"/>
      <c r="AW912" s="52"/>
      <c r="AX912" s="27"/>
      <c r="AY912" s="27"/>
      <c r="AZ912" s="27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27"/>
      <c r="BN912" s="27"/>
      <c r="BO912" s="45"/>
      <c r="BP912" s="45"/>
      <c r="BQ912" s="45"/>
      <c r="BR912" s="45"/>
      <c r="BS912" s="27"/>
      <c r="BT912" s="27"/>
      <c r="BU912" s="27"/>
      <c r="BV912" s="30"/>
      <c r="BW912" s="30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</row>
    <row r="913" spans="1:93" ht="13">
      <c r="A913" s="18"/>
      <c r="B913" s="45"/>
      <c r="C913" s="52"/>
      <c r="D913" s="52"/>
      <c r="E913" s="53"/>
      <c r="F913" s="53"/>
      <c r="G913" s="52"/>
      <c r="H913" s="52"/>
      <c r="I913" s="53"/>
      <c r="J913" s="52"/>
      <c r="K913" s="52"/>
      <c r="L913" s="52"/>
      <c r="M913" s="53"/>
      <c r="N913" s="76"/>
      <c r="O913" s="52"/>
      <c r="P913" s="45"/>
      <c r="Q913" s="45"/>
      <c r="R913" s="45"/>
      <c r="S913" s="45"/>
      <c r="T913" s="45"/>
      <c r="U913" s="45"/>
      <c r="V913" s="54"/>
      <c r="W913" s="54"/>
      <c r="X913" s="53"/>
      <c r="Y913" s="53"/>
      <c r="Z913" s="53"/>
      <c r="AA913" s="53"/>
      <c r="AB913" s="53"/>
      <c r="AC913" s="53"/>
      <c r="AD913" s="54"/>
      <c r="AE913" s="54"/>
      <c r="AF913" s="54"/>
      <c r="AG913" s="54"/>
      <c r="AH913" s="54"/>
      <c r="AI913" s="54"/>
      <c r="AJ913" s="54"/>
      <c r="AK913" s="54"/>
      <c r="AL913" s="27"/>
      <c r="AM913" s="27"/>
      <c r="AN913" s="27"/>
      <c r="AO913" s="27"/>
      <c r="AP913" s="27"/>
      <c r="AQ913" s="53"/>
      <c r="AR913" s="53"/>
      <c r="AS913" s="52"/>
      <c r="AT913" s="52"/>
      <c r="AU913" s="52"/>
      <c r="AV913" s="52"/>
      <c r="AW913" s="52"/>
      <c r="AX913" s="27"/>
      <c r="AY913" s="27"/>
      <c r="AZ913" s="27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27"/>
      <c r="BN913" s="27"/>
      <c r="BO913" s="45"/>
      <c r="BP913" s="45"/>
      <c r="BQ913" s="45"/>
      <c r="BR913" s="45"/>
      <c r="BS913" s="27"/>
      <c r="BT913" s="27"/>
      <c r="BU913" s="27"/>
      <c r="BV913" s="30"/>
      <c r="BW913" s="30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</row>
    <row r="914" spans="1:93" ht="13">
      <c r="A914" s="18"/>
      <c r="B914" s="45"/>
      <c r="C914" s="52"/>
      <c r="D914" s="52"/>
      <c r="E914" s="53"/>
      <c r="F914" s="53"/>
      <c r="G914" s="52"/>
      <c r="H914" s="52"/>
      <c r="I914" s="53"/>
      <c r="J914" s="52"/>
      <c r="K914" s="52"/>
      <c r="L914" s="52"/>
      <c r="M914" s="53"/>
      <c r="N914" s="76"/>
      <c r="O914" s="52"/>
      <c r="P914" s="45"/>
      <c r="Q914" s="45"/>
      <c r="R914" s="45"/>
      <c r="S914" s="45"/>
      <c r="T914" s="45"/>
      <c r="U914" s="45"/>
      <c r="V914" s="54"/>
      <c r="W914" s="54"/>
      <c r="X914" s="53"/>
      <c r="Y914" s="53"/>
      <c r="Z914" s="53"/>
      <c r="AA914" s="53"/>
      <c r="AB914" s="53"/>
      <c r="AC914" s="53"/>
      <c r="AD914" s="54"/>
      <c r="AE914" s="54"/>
      <c r="AF914" s="54"/>
      <c r="AG914" s="54"/>
      <c r="AH914" s="54"/>
      <c r="AI914" s="54"/>
      <c r="AJ914" s="54"/>
      <c r="AK914" s="54"/>
      <c r="AL914" s="27"/>
      <c r="AM914" s="27"/>
      <c r="AN914" s="27"/>
      <c r="AO914" s="27"/>
      <c r="AP914" s="27"/>
      <c r="AQ914" s="53"/>
      <c r="AR914" s="53"/>
      <c r="AS914" s="52"/>
      <c r="AT914" s="52"/>
      <c r="AU914" s="52"/>
      <c r="AV914" s="52"/>
      <c r="AW914" s="52"/>
      <c r="AX914" s="27"/>
      <c r="AY914" s="27"/>
      <c r="AZ914" s="27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27"/>
      <c r="BN914" s="27"/>
      <c r="BO914" s="45"/>
      <c r="BP914" s="45"/>
      <c r="BQ914" s="45"/>
      <c r="BR914" s="45"/>
      <c r="BS914" s="27"/>
      <c r="BT914" s="27"/>
      <c r="BU914" s="27"/>
      <c r="BV914" s="30"/>
      <c r="BW914" s="30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</row>
    <row r="915" spans="1:93" ht="13">
      <c r="A915" s="18"/>
      <c r="B915" s="45"/>
      <c r="C915" s="52"/>
      <c r="D915" s="52"/>
      <c r="E915" s="53"/>
      <c r="F915" s="53"/>
      <c r="G915" s="52"/>
      <c r="H915" s="52"/>
      <c r="I915" s="53"/>
      <c r="J915" s="52"/>
      <c r="K915" s="52"/>
      <c r="L915" s="52"/>
      <c r="M915" s="53"/>
      <c r="N915" s="76"/>
      <c r="O915" s="52"/>
      <c r="P915" s="45"/>
      <c r="Q915" s="45"/>
      <c r="R915" s="45"/>
      <c r="S915" s="45"/>
      <c r="T915" s="45"/>
      <c r="U915" s="45"/>
      <c r="V915" s="54"/>
      <c r="W915" s="54"/>
      <c r="X915" s="53"/>
      <c r="Y915" s="53"/>
      <c r="Z915" s="53"/>
      <c r="AA915" s="53"/>
      <c r="AB915" s="53"/>
      <c r="AC915" s="53"/>
      <c r="AD915" s="54"/>
      <c r="AE915" s="54"/>
      <c r="AF915" s="54"/>
      <c r="AG915" s="54"/>
      <c r="AH915" s="54"/>
      <c r="AI915" s="54"/>
      <c r="AJ915" s="54"/>
      <c r="AK915" s="54"/>
      <c r="AL915" s="27"/>
      <c r="AM915" s="27"/>
      <c r="AN915" s="27"/>
      <c r="AO915" s="27"/>
      <c r="AP915" s="27"/>
      <c r="AQ915" s="53"/>
      <c r="AR915" s="53"/>
      <c r="AS915" s="52"/>
      <c r="AT915" s="52"/>
      <c r="AU915" s="52"/>
      <c r="AV915" s="52"/>
      <c r="AW915" s="52"/>
      <c r="AX915" s="27"/>
      <c r="AY915" s="27"/>
      <c r="AZ915" s="27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27"/>
      <c r="BN915" s="27"/>
      <c r="BO915" s="45"/>
      <c r="BP915" s="45"/>
      <c r="BQ915" s="45"/>
      <c r="BR915" s="45"/>
      <c r="BS915" s="27"/>
      <c r="BT915" s="27"/>
      <c r="BU915" s="27"/>
      <c r="BV915" s="30"/>
      <c r="BW915" s="30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</row>
    <row r="916" spans="1:93" ht="13">
      <c r="A916" s="18"/>
      <c r="B916" s="45"/>
      <c r="C916" s="52"/>
      <c r="D916" s="52"/>
      <c r="E916" s="53"/>
      <c r="F916" s="53"/>
      <c r="G916" s="52"/>
      <c r="H916" s="52"/>
      <c r="I916" s="53"/>
      <c r="J916" s="52"/>
      <c r="K916" s="52"/>
      <c r="L916" s="52"/>
      <c r="M916" s="53"/>
      <c r="N916" s="76"/>
      <c r="O916" s="52"/>
      <c r="P916" s="45"/>
      <c r="Q916" s="45"/>
      <c r="R916" s="45"/>
      <c r="S916" s="45"/>
      <c r="T916" s="45"/>
      <c r="U916" s="45"/>
      <c r="V916" s="54"/>
      <c r="W916" s="54"/>
      <c r="X916" s="53"/>
      <c r="Y916" s="53"/>
      <c r="Z916" s="53"/>
      <c r="AA916" s="53"/>
      <c r="AB916" s="53"/>
      <c r="AC916" s="53"/>
      <c r="AD916" s="54"/>
      <c r="AE916" s="54"/>
      <c r="AF916" s="54"/>
      <c r="AG916" s="54"/>
      <c r="AH916" s="54"/>
      <c r="AI916" s="54"/>
      <c r="AJ916" s="54"/>
      <c r="AK916" s="54"/>
      <c r="AL916" s="27"/>
      <c r="AM916" s="27"/>
      <c r="AN916" s="27"/>
      <c r="AO916" s="27"/>
      <c r="AP916" s="27"/>
      <c r="AQ916" s="53"/>
      <c r="AR916" s="53"/>
      <c r="AS916" s="52"/>
      <c r="AT916" s="52"/>
      <c r="AU916" s="52"/>
      <c r="AV916" s="52"/>
      <c r="AW916" s="52"/>
      <c r="AX916" s="27"/>
      <c r="AY916" s="27"/>
      <c r="AZ916" s="27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27"/>
      <c r="BN916" s="27"/>
      <c r="BO916" s="45"/>
      <c r="BP916" s="45"/>
      <c r="BQ916" s="45"/>
      <c r="BR916" s="45"/>
      <c r="BS916" s="27"/>
      <c r="BT916" s="27"/>
      <c r="BU916" s="27"/>
      <c r="BV916" s="30"/>
      <c r="BW916" s="30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</row>
    <row r="917" spans="1:93" ht="13">
      <c r="A917" s="18"/>
      <c r="B917" s="45"/>
      <c r="C917" s="52"/>
      <c r="D917" s="52"/>
      <c r="E917" s="53"/>
      <c r="F917" s="53"/>
      <c r="G917" s="52"/>
      <c r="H917" s="52"/>
      <c r="I917" s="53"/>
      <c r="J917" s="52"/>
      <c r="K917" s="52"/>
      <c r="L917" s="52"/>
      <c r="M917" s="53"/>
      <c r="N917" s="76"/>
      <c r="O917" s="52"/>
      <c r="P917" s="45"/>
      <c r="Q917" s="45"/>
      <c r="R917" s="45"/>
      <c r="S917" s="45"/>
      <c r="T917" s="45"/>
      <c r="U917" s="45"/>
      <c r="V917" s="54"/>
      <c r="W917" s="54"/>
      <c r="X917" s="53"/>
      <c r="Y917" s="53"/>
      <c r="Z917" s="53"/>
      <c r="AA917" s="53"/>
      <c r="AB917" s="53"/>
      <c r="AC917" s="53"/>
      <c r="AD917" s="54"/>
      <c r="AE917" s="54"/>
      <c r="AF917" s="54"/>
      <c r="AG917" s="54"/>
      <c r="AH917" s="54"/>
      <c r="AI917" s="54"/>
      <c r="AJ917" s="54"/>
      <c r="AK917" s="54"/>
      <c r="AL917" s="27"/>
      <c r="AM917" s="27"/>
      <c r="AN917" s="27"/>
      <c r="AO917" s="27"/>
      <c r="AP917" s="27"/>
      <c r="AQ917" s="53"/>
      <c r="AR917" s="53"/>
      <c r="AS917" s="52"/>
      <c r="AT917" s="52"/>
      <c r="AU917" s="52"/>
      <c r="AV917" s="52"/>
      <c r="AW917" s="52"/>
      <c r="AX917" s="27"/>
      <c r="AY917" s="27"/>
      <c r="AZ917" s="27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27"/>
      <c r="BN917" s="27"/>
      <c r="BO917" s="45"/>
      <c r="BP917" s="45"/>
      <c r="BQ917" s="45"/>
      <c r="BR917" s="45"/>
      <c r="BS917" s="27"/>
      <c r="BT917" s="27"/>
      <c r="BU917" s="27"/>
      <c r="BV917" s="30"/>
      <c r="BW917" s="30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</row>
    <row r="918" spans="1:93" ht="13">
      <c r="A918" s="18"/>
      <c r="B918" s="45"/>
      <c r="C918" s="52"/>
      <c r="D918" s="52"/>
      <c r="E918" s="53"/>
      <c r="F918" s="53"/>
      <c r="G918" s="52"/>
      <c r="H918" s="52"/>
      <c r="I918" s="53"/>
      <c r="J918" s="52"/>
      <c r="K918" s="52"/>
      <c r="L918" s="52"/>
      <c r="M918" s="53"/>
      <c r="N918" s="76"/>
      <c r="O918" s="52"/>
      <c r="P918" s="45"/>
      <c r="Q918" s="45"/>
      <c r="R918" s="45"/>
      <c r="S918" s="45"/>
      <c r="T918" s="45"/>
      <c r="U918" s="45"/>
      <c r="V918" s="54"/>
      <c r="W918" s="54"/>
      <c r="X918" s="53"/>
      <c r="Y918" s="53"/>
      <c r="Z918" s="53"/>
      <c r="AA918" s="53"/>
      <c r="AB918" s="53"/>
      <c r="AC918" s="53"/>
      <c r="AD918" s="54"/>
      <c r="AE918" s="54"/>
      <c r="AF918" s="54"/>
      <c r="AG918" s="54"/>
      <c r="AH918" s="54"/>
      <c r="AI918" s="54"/>
      <c r="AJ918" s="54"/>
      <c r="AK918" s="54"/>
      <c r="AL918" s="27"/>
      <c r="AM918" s="27"/>
      <c r="AN918" s="27"/>
      <c r="AO918" s="27"/>
      <c r="AP918" s="27"/>
      <c r="AQ918" s="53"/>
      <c r="AR918" s="53"/>
      <c r="AS918" s="52"/>
      <c r="AT918" s="52"/>
      <c r="AU918" s="52"/>
      <c r="AV918" s="52"/>
      <c r="AW918" s="52"/>
      <c r="AX918" s="27"/>
      <c r="AY918" s="27"/>
      <c r="AZ918" s="27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27"/>
      <c r="BN918" s="27"/>
      <c r="BO918" s="45"/>
      <c r="BP918" s="45"/>
      <c r="BQ918" s="45"/>
      <c r="BR918" s="45"/>
      <c r="BS918" s="27"/>
      <c r="BT918" s="27"/>
      <c r="BU918" s="27"/>
      <c r="BV918" s="30"/>
      <c r="BW918" s="30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</row>
    <row r="919" spans="1:93" ht="13">
      <c r="A919" s="18"/>
      <c r="B919" s="45"/>
      <c r="C919" s="52"/>
      <c r="D919" s="52"/>
      <c r="E919" s="53"/>
      <c r="F919" s="53"/>
      <c r="G919" s="52"/>
      <c r="H919" s="52"/>
      <c r="I919" s="53"/>
      <c r="J919" s="52"/>
      <c r="K919" s="52"/>
      <c r="L919" s="52"/>
      <c r="M919" s="53"/>
      <c r="N919" s="76"/>
      <c r="O919" s="52"/>
      <c r="P919" s="45"/>
      <c r="Q919" s="45"/>
      <c r="R919" s="45"/>
      <c r="S919" s="45"/>
      <c r="T919" s="45"/>
      <c r="U919" s="45"/>
      <c r="V919" s="54"/>
      <c r="W919" s="54"/>
      <c r="X919" s="53"/>
      <c r="Y919" s="53"/>
      <c r="Z919" s="53"/>
      <c r="AA919" s="53"/>
      <c r="AB919" s="53"/>
      <c r="AC919" s="53"/>
      <c r="AD919" s="54"/>
      <c r="AE919" s="54"/>
      <c r="AF919" s="54"/>
      <c r="AG919" s="54"/>
      <c r="AH919" s="54"/>
      <c r="AI919" s="54"/>
      <c r="AJ919" s="54"/>
      <c r="AK919" s="54"/>
      <c r="AL919" s="27"/>
      <c r="AM919" s="27"/>
      <c r="AN919" s="27"/>
      <c r="AO919" s="27"/>
      <c r="AP919" s="27"/>
      <c r="AQ919" s="53"/>
      <c r="AR919" s="53"/>
      <c r="AS919" s="52"/>
      <c r="AT919" s="52"/>
      <c r="AU919" s="52"/>
      <c r="AV919" s="52"/>
      <c r="AW919" s="52"/>
      <c r="AX919" s="27"/>
      <c r="AY919" s="27"/>
      <c r="AZ919" s="27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27"/>
      <c r="BN919" s="27"/>
      <c r="BO919" s="45"/>
      <c r="BP919" s="45"/>
      <c r="BQ919" s="45"/>
      <c r="BR919" s="45"/>
      <c r="BS919" s="27"/>
      <c r="BT919" s="27"/>
      <c r="BU919" s="27"/>
      <c r="BV919" s="30"/>
      <c r="BW919" s="30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</row>
    <row r="920" spans="1:93" ht="13">
      <c r="A920" s="18"/>
      <c r="B920" s="45"/>
      <c r="C920" s="52"/>
      <c r="D920" s="52"/>
      <c r="E920" s="53"/>
      <c r="F920" s="53"/>
      <c r="G920" s="52"/>
      <c r="H920" s="52"/>
      <c r="I920" s="53"/>
      <c r="J920" s="52"/>
      <c r="K920" s="52"/>
      <c r="L920" s="52"/>
      <c r="M920" s="53"/>
      <c r="N920" s="76"/>
      <c r="O920" s="52"/>
      <c r="P920" s="45"/>
      <c r="Q920" s="45"/>
      <c r="R920" s="45"/>
      <c r="S920" s="45"/>
      <c r="T920" s="45"/>
      <c r="U920" s="45"/>
      <c r="V920" s="54"/>
      <c r="W920" s="54"/>
      <c r="X920" s="53"/>
      <c r="Y920" s="53"/>
      <c r="Z920" s="53"/>
      <c r="AA920" s="53"/>
      <c r="AB920" s="53"/>
      <c r="AC920" s="53"/>
      <c r="AD920" s="54"/>
      <c r="AE920" s="54"/>
      <c r="AF920" s="54"/>
      <c r="AG920" s="54"/>
      <c r="AH920" s="54"/>
      <c r="AI920" s="54"/>
      <c r="AJ920" s="54"/>
      <c r="AK920" s="54"/>
      <c r="AL920" s="27"/>
      <c r="AM920" s="27"/>
      <c r="AN920" s="27"/>
      <c r="AO920" s="27"/>
      <c r="AP920" s="27"/>
      <c r="AQ920" s="53"/>
      <c r="AR920" s="53"/>
      <c r="AS920" s="52"/>
      <c r="AT920" s="52"/>
      <c r="AU920" s="52"/>
      <c r="AV920" s="52"/>
      <c r="AW920" s="52"/>
      <c r="AX920" s="27"/>
      <c r="AY920" s="27"/>
      <c r="AZ920" s="27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27"/>
      <c r="BN920" s="27"/>
      <c r="BO920" s="45"/>
      <c r="BP920" s="45"/>
      <c r="BQ920" s="45"/>
      <c r="BR920" s="45"/>
      <c r="BS920" s="27"/>
      <c r="BT920" s="27"/>
      <c r="BU920" s="27"/>
      <c r="BV920" s="30"/>
      <c r="BW920" s="30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</row>
    <row r="921" spans="1:93" ht="13">
      <c r="A921" s="18"/>
      <c r="B921" s="45"/>
      <c r="C921" s="52"/>
      <c r="D921" s="52"/>
      <c r="E921" s="53"/>
      <c r="F921" s="53"/>
      <c r="G921" s="52"/>
      <c r="H921" s="52"/>
      <c r="I921" s="53"/>
      <c r="J921" s="52"/>
      <c r="K921" s="52"/>
      <c r="L921" s="52"/>
      <c r="M921" s="53"/>
      <c r="N921" s="76"/>
      <c r="O921" s="52"/>
      <c r="P921" s="45"/>
      <c r="Q921" s="45"/>
      <c r="R921" s="45"/>
      <c r="S921" s="45"/>
      <c r="T921" s="45"/>
      <c r="U921" s="45"/>
      <c r="V921" s="54"/>
      <c r="W921" s="54"/>
      <c r="X921" s="53"/>
      <c r="Y921" s="53"/>
      <c r="Z921" s="53"/>
      <c r="AA921" s="53"/>
      <c r="AB921" s="53"/>
      <c r="AC921" s="53"/>
      <c r="AD921" s="54"/>
      <c r="AE921" s="54"/>
      <c r="AF921" s="54"/>
      <c r="AG921" s="54"/>
      <c r="AH921" s="54"/>
      <c r="AI921" s="54"/>
      <c r="AJ921" s="54"/>
      <c r="AK921" s="54"/>
      <c r="AL921" s="27"/>
      <c r="AM921" s="27"/>
      <c r="AN921" s="27"/>
      <c r="AO921" s="27"/>
      <c r="AP921" s="27"/>
      <c r="AQ921" s="53"/>
      <c r="AR921" s="53"/>
      <c r="AS921" s="52"/>
      <c r="AT921" s="52"/>
      <c r="AU921" s="52"/>
      <c r="AV921" s="52"/>
      <c r="AW921" s="52"/>
      <c r="AX921" s="27"/>
      <c r="AY921" s="27"/>
      <c r="AZ921" s="27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27"/>
      <c r="BN921" s="27"/>
      <c r="BO921" s="45"/>
      <c r="BP921" s="45"/>
      <c r="BQ921" s="45"/>
      <c r="BR921" s="45"/>
      <c r="BS921" s="27"/>
      <c r="BT921" s="27"/>
      <c r="BU921" s="27"/>
      <c r="BV921" s="30"/>
      <c r="BW921" s="30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</row>
    <row r="922" spans="1:93" ht="13">
      <c r="A922" s="18"/>
      <c r="B922" s="45"/>
      <c r="C922" s="52"/>
      <c r="D922" s="52"/>
      <c r="E922" s="53"/>
      <c r="F922" s="53"/>
      <c r="G922" s="52"/>
      <c r="H922" s="52"/>
      <c r="I922" s="53"/>
      <c r="J922" s="52"/>
      <c r="K922" s="52"/>
      <c r="L922" s="52"/>
      <c r="M922" s="53"/>
      <c r="N922" s="76"/>
      <c r="O922" s="52"/>
      <c r="P922" s="45"/>
      <c r="Q922" s="45"/>
      <c r="R922" s="45"/>
      <c r="S922" s="45"/>
      <c r="T922" s="45"/>
      <c r="U922" s="45"/>
      <c r="V922" s="54"/>
      <c r="W922" s="54"/>
      <c r="X922" s="53"/>
      <c r="Y922" s="53"/>
      <c r="Z922" s="53"/>
      <c r="AA922" s="53"/>
      <c r="AB922" s="53"/>
      <c r="AC922" s="53"/>
      <c r="AD922" s="54"/>
      <c r="AE922" s="54"/>
      <c r="AF922" s="54"/>
      <c r="AG922" s="54"/>
      <c r="AH922" s="54"/>
      <c r="AI922" s="54"/>
      <c r="AJ922" s="54"/>
      <c r="AK922" s="54"/>
      <c r="AL922" s="27"/>
      <c r="AM922" s="27"/>
      <c r="AN922" s="27"/>
      <c r="AO922" s="27"/>
      <c r="AP922" s="27"/>
      <c r="AQ922" s="53"/>
      <c r="AR922" s="53"/>
      <c r="AS922" s="52"/>
      <c r="AT922" s="52"/>
      <c r="AU922" s="52"/>
      <c r="AV922" s="52"/>
      <c r="AW922" s="52"/>
      <c r="AX922" s="27"/>
      <c r="AY922" s="27"/>
      <c r="AZ922" s="27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27"/>
      <c r="BN922" s="27"/>
      <c r="BO922" s="45"/>
      <c r="BP922" s="45"/>
      <c r="BQ922" s="45"/>
      <c r="BR922" s="45"/>
      <c r="BS922" s="27"/>
      <c r="BT922" s="27"/>
      <c r="BU922" s="27"/>
      <c r="BV922" s="30"/>
      <c r="BW922" s="30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</row>
    <row r="923" spans="1:93" ht="13">
      <c r="A923" s="18"/>
      <c r="B923" s="45"/>
      <c r="C923" s="52"/>
      <c r="D923" s="52"/>
      <c r="E923" s="53"/>
      <c r="F923" s="53"/>
      <c r="G923" s="52"/>
      <c r="H923" s="52"/>
      <c r="I923" s="53"/>
      <c r="J923" s="52"/>
      <c r="K923" s="52"/>
      <c r="L923" s="52"/>
      <c r="M923" s="53"/>
      <c r="N923" s="76"/>
      <c r="O923" s="52"/>
      <c r="P923" s="45"/>
      <c r="Q923" s="45"/>
      <c r="R923" s="45"/>
      <c r="S923" s="45"/>
      <c r="T923" s="45"/>
      <c r="U923" s="45"/>
      <c r="V923" s="54"/>
      <c r="W923" s="54"/>
      <c r="X923" s="53"/>
      <c r="Y923" s="53"/>
      <c r="Z923" s="53"/>
      <c r="AA923" s="53"/>
      <c r="AB923" s="53"/>
      <c r="AC923" s="53"/>
      <c r="AD923" s="54"/>
      <c r="AE923" s="54"/>
      <c r="AF923" s="54"/>
      <c r="AG923" s="54"/>
      <c r="AH923" s="54"/>
      <c r="AI923" s="54"/>
      <c r="AJ923" s="54"/>
      <c r="AK923" s="54"/>
      <c r="AL923" s="27"/>
      <c r="AM923" s="27"/>
      <c r="AN923" s="27"/>
      <c r="AO923" s="27"/>
      <c r="AP923" s="27"/>
      <c r="AQ923" s="53"/>
      <c r="AR923" s="53"/>
      <c r="AS923" s="52"/>
      <c r="AT923" s="52"/>
      <c r="AU923" s="52"/>
      <c r="AV923" s="52"/>
      <c r="AW923" s="52"/>
      <c r="AX923" s="27"/>
      <c r="AY923" s="27"/>
      <c r="AZ923" s="27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27"/>
      <c r="BN923" s="27"/>
      <c r="BO923" s="45"/>
      <c r="BP923" s="45"/>
      <c r="BQ923" s="45"/>
      <c r="BR923" s="45"/>
      <c r="BS923" s="27"/>
      <c r="BT923" s="27"/>
      <c r="BU923" s="27"/>
      <c r="BV923" s="30"/>
      <c r="BW923" s="30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</row>
    <row r="924" spans="1:93" ht="13">
      <c r="A924" s="18"/>
      <c r="B924" s="45"/>
      <c r="C924" s="52"/>
      <c r="D924" s="52"/>
      <c r="E924" s="53"/>
      <c r="F924" s="53"/>
      <c r="G924" s="52"/>
      <c r="H924" s="52"/>
      <c r="I924" s="53"/>
      <c r="J924" s="52"/>
      <c r="K924" s="52"/>
      <c r="L924" s="52"/>
      <c r="M924" s="53"/>
      <c r="N924" s="76"/>
      <c r="O924" s="52"/>
      <c r="P924" s="45"/>
      <c r="Q924" s="45"/>
      <c r="R924" s="45"/>
      <c r="S924" s="45"/>
      <c r="T924" s="45"/>
      <c r="U924" s="45"/>
      <c r="V924" s="54"/>
      <c r="W924" s="54"/>
      <c r="X924" s="53"/>
      <c r="Y924" s="53"/>
      <c r="Z924" s="53"/>
      <c r="AA924" s="53"/>
      <c r="AB924" s="53"/>
      <c r="AC924" s="53"/>
      <c r="AD924" s="54"/>
      <c r="AE924" s="54"/>
      <c r="AF924" s="54"/>
      <c r="AG924" s="54"/>
      <c r="AH924" s="54"/>
      <c r="AI924" s="54"/>
      <c r="AJ924" s="54"/>
      <c r="AK924" s="54"/>
      <c r="AL924" s="27"/>
      <c r="AM924" s="27"/>
      <c r="AN924" s="27"/>
      <c r="AO924" s="27"/>
      <c r="AP924" s="27"/>
      <c r="AQ924" s="53"/>
      <c r="AR924" s="53"/>
      <c r="AS924" s="52"/>
      <c r="AT924" s="52"/>
      <c r="AU924" s="52"/>
      <c r="AV924" s="52"/>
      <c r="AW924" s="52"/>
      <c r="AX924" s="27"/>
      <c r="AY924" s="27"/>
      <c r="AZ924" s="27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27"/>
      <c r="BN924" s="27"/>
      <c r="BO924" s="45"/>
      <c r="BP924" s="45"/>
      <c r="BQ924" s="45"/>
      <c r="BR924" s="45"/>
      <c r="BS924" s="27"/>
      <c r="BT924" s="27"/>
      <c r="BU924" s="27"/>
      <c r="BV924" s="30"/>
      <c r="BW924" s="30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</row>
    <row r="925" spans="1:93" ht="13">
      <c r="A925" s="18"/>
      <c r="B925" s="45"/>
      <c r="C925" s="52"/>
      <c r="D925" s="52"/>
      <c r="E925" s="53"/>
      <c r="F925" s="53"/>
      <c r="G925" s="52"/>
      <c r="H925" s="52"/>
      <c r="I925" s="53"/>
      <c r="J925" s="52"/>
      <c r="K925" s="52"/>
      <c r="L925" s="52"/>
      <c r="M925" s="53"/>
      <c r="N925" s="76"/>
      <c r="O925" s="52"/>
      <c r="P925" s="45"/>
      <c r="Q925" s="45"/>
      <c r="R925" s="45"/>
      <c r="S925" s="45"/>
      <c r="T925" s="45"/>
      <c r="U925" s="45"/>
      <c r="V925" s="54"/>
      <c r="W925" s="54"/>
      <c r="X925" s="53"/>
      <c r="Y925" s="53"/>
      <c r="Z925" s="53"/>
      <c r="AA925" s="53"/>
      <c r="AB925" s="53"/>
      <c r="AC925" s="53"/>
      <c r="AD925" s="54"/>
      <c r="AE925" s="54"/>
      <c r="AF925" s="54"/>
      <c r="AG925" s="54"/>
      <c r="AH925" s="54"/>
      <c r="AI925" s="54"/>
      <c r="AJ925" s="54"/>
      <c r="AK925" s="54"/>
      <c r="AL925" s="27"/>
      <c r="AM925" s="27"/>
      <c r="AN925" s="27"/>
      <c r="AO925" s="27"/>
      <c r="AP925" s="27"/>
      <c r="AQ925" s="53"/>
      <c r="AR925" s="53"/>
      <c r="AS925" s="52"/>
      <c r="AT925" s="52"/>
      <c r="AU925" s="52"/>
      <c r="AV925" s="52"/>
      <c r="AW925" s="52"/>
      <c r="AX925" s="27"/>
      <c r="AY925" s="27"/>
      <c r="AZ925" s="27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27"/>
      <c r="BN925" s="27"/>
      <c r="BO925" s="45"/>
      <c r="BP925" s="45"/>
      <c r="BQ925" s="45"/>
      <c r="BR925" s="45"/>
      <c r="BS925" s="27"/>
      <c r="BT925" s="27"/>
      <c r="BU925" s="27"/>
      <c r="BV925" s="30"/>
      <c r="BW925" s="30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</row>
    <row r="926" spans="1:93" ht="13">
      <c r="A926" s="18"/>
      <c r="B926" s="45"/>
      <c r="C926" s="52"/>
      <c r="D926" s="52"/>
      <c r="E926" s="53"/>
      <c r="F926" s="53"/>
      <c r="G926" s="52"/>
      <c r="H926" s="52"/>
      <c r="I926" s="53"/>
      <c r="J926" s="52"/>
      <c r="K926" s="52"/>
      <c r="L926" s="52"/>
      <c r="M926" s="53"/>
      <c r="N926" s="76"/>
      <c r="O926" s="52"/>
      <c r="P926" s="45"/>
      <c r="Q926" s="45"/>
      <c r="R926" s="45"/>
      <c r="S926" s="45"/>
      <c r="T926" s="45"/>
      <c r="U926" s="45"/>
      <c r="V926" s="54"/>
      <c r="W926" s="54"/>
      <c r="X926" s="53"/>
      <c r="Y926" s="53"/>
      <c r="Z926" s="53"/>
      <c r="AA926" s="53"/>
      <c r="AB926" s="53"/>
      <c r="AC926" s="53"/>
      <c r="AD926" s="54"/>
      <c r="AE926" s="54"/>
      <c r="AF926" s="54"/>
      <c r="AG926" s="54"/>
      <c r="AH926" s="54"/>
      <c r="AI926" s="54"/>
      <c r="AJ926" s="54"/>
      <c r="AK926" s="54"/>
      <c r="AL926" s="27"/>
      <c r="AM926" s="27"/>
      <c r="AN926" s="27"/>
      <c r="AO926" s="27"/>
      <c r="AP926" s="27"/>
      <c r="AQ926" s="53"/>
      <c r="AR926" s="53"/>
      <c r="AS926" s="52"/>
      <c r="AT926" s="52"/>
      <c r="AU926" s="52"/>
      <c r="AV926" s="52"/>
      <c r="AW926" s="52"/>
      <c r="AX926" s="27"/>
      <c r="AY926" s="27"/>
      <c r="AZ926" s="27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27"/>
      <c r="BN926" s="27"/>
      <c r="BO926" s="45"/>
      <c r="BP926" s="45"/>
      <c r="BQ926" s="45"/>
      <c r="BR926" s="45"/>
      <c r="BS926" s="27"/>
      <c r="BT926" s="27"/>
      <c r="BU926" s="27"/>
      <c r="BV926" s="30"/>
      <c r="BW926" s="30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</row>
    <row r="927" spans="1:93" ht="13">
      <c r="A927" s="18"/>
      <c r="B927" s="45"/>
      <c r="C927" s="52"/>
      <c r="D927" s="52"/>
      <c r="E927" s="53"/>
      <c r="F927" s="53"/>
      <c r="G927" s="52"/>
      <c r="H927" s="52"/>
      <c r="I927" s="53"/>
      <c r="J927" s="52"/>
      <c r="K927" s="52"/>
      <c r="L927" s="52"/>
      <c r="M927" s="53"/>
      <c r="N927" s="76"/>
      <c r="O927" s="52"/>
      <c r="P927" s="45"/>
      <c r="Q927" s="45"/>
      <c r="R927" s="45"/>
      <c r="S927" s="45"/>
      <c r="T927" s="45"/>
      <c r="U927" s="45"/>
      <c r="V927" s="54"/>
      <c r="W927" s="54"/>
      <c r="X927" s="53"/>
      <c r="Y927" s="53"/>
      <c r="Z927" s="53"/>
      <c r="AA927" s="53"/>
      <c r="AB927" s="53"/>
      <c r="AC927" s="53"/>
      <c r="AD927" s="54"/>
      <c r="AE927" s="54"/>
      <c r="AF927" s="54"/>
      <c r="AG927" s="54"/>
      <c r="AH927" s="54"/>
      <c r="AI927" s="54"/>
      <c r="AJ927" s="54"/>
      <c r="AK927" s="54"/>
      <c r="AL927" s="27"/>
      <c r="AM927" s="27"/>
      <c r="AN927" s="27"/>
      <c r="AO927" s="27"/>
      <c r="AP927" s="27"/>
      <c r="AQ927" s="53"/>
      <c r="AR927" s="53"/>
      <c r="AS927" s="52"/>
      <c r="AT927" s="52"/>
      <c r="AU927" s="52"/>
      <c r="AV927" s="52"/>
      <c r="AW927" s="52"/>
      <c r="AX927" s="27"/>
      <c r="AY927" s="27"/>
      <c r="AZ927" s="27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27"/>
      <c r="BN927" s="27"/>
      <c r="BO927" s="45"/>
      <c r="BP927" s="45"/>
      <c r="BQ927" s="45"/>
      <c r="BR927" s="45"/>
      <c r="BS927" s="27"/>
      <c r="BT927" s="27"/>
      <c r="BU927" s="27"/>
      <c r="BV927" s="30"/>
      <c r="BW927" s="30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</row>
    <row r="928" spans="1:93" ht="13">
      <c r="A928" s="18"/>
      <c r="B928" s="45"/>
      <c r="C928" s="52"/>
      <c r="D928" s="52"/>
      <c r="E928" s="53"/>
      <c r="F928" s="53"/>
      <c r="G928" s="52"/>
      <c r="H928" s="52"/>
      <c r="I928" s="53"/>
      <c r="J928" s="52"/>
      <c r="K928" s="52"/>
      <c r="L928" s="52"/>
      <c r="M928" s="53"/>
      <c r="N928" s="76"/>
      <c r="O928" s="52"/>
      <c r="P928" s="45"/>
      <c r="Q928" s="45"/>
      <c r="R928" s="45"/>
      <c r="S928" s="45"/>
      <c r="T928" s="45"/>
      <c r="U928" s="45"/>
      <c r="V928" s="54"/>
      <c r="W928" s="54"/>
      <c r="X928" s="53"/>
      <c r="Y928" s="53"/>
      <c r="Z928" s="53"/>
      <c r="AA928" s="53"/>
      <c r="AB928" s="53"/>
      <c r="AC928" s="53"/>
      <c r="AD928" s="54"/>
      <c r="AE928" s="54"/>
      <c r="AF928" s="54"/>
      <c r="AG928" s="54"/>
      <c r="AH928" s="54"/>
      <c r="AI928" s="54"/>
      <c r="AJ928" s="54"/>
      <c r="AK928" s="54"/>
      <c r="AL928" s="27"/>
      <c r="AM928" s="27"/>
      <c r="AN928" s="27"/>
      <c r="AO928" s="27"/>
      <c r="AP928" s="27"/>
      <c r="AQ928" s="53"/>
      <c r="AR928" s="53"/>
      <c r="AS928" s="52"/>
      <c r="AT928" s="52"/>
      <c r="AU928" s="52"/>
      <c r="AV928" s="52"/>
      <c r="AW928" s="52"/>
      <c r="AX928" s="27"/>
      <c r="AY928" s="27"/>
      <c r="AZ928" s="27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27"/>
      <c r="BN928" s="27"/>
      <c r="BO928" s="45"/>
      <c r="BP928" s="45"/>
      <c r="BQ928" s="45"/>
      <c r="BR928" s="45"/>
      <c r="BS928" s="27"/>
      <c r="BT928" s="27"/>
      <c r="BU928" s="27"/>
      <c r="BV928" s="30"/>
      <c r="BW928" s="30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</row>
    <row r="929" spans="1:93" ht="13">
      <c r="A929" s="18"/>
      <c r="B929" s="45"/>
      <c r="C929" s="52"/>
      <c r="D929" s="52"/>
      <c r="E929" s="53"/>
      <c r="F929" s="53"/>
      <c r="G929" s="52"/>
      <c r="H929" s="52"/>
      <c r="I929" s="53"/>
      <c r="J929" s="52"/>
      <c r="K929" s="52"/>
      <c r="L929" s="52"/>
      <c r="M929" s="53"/>
      <c r="N929" s="76"/>
      <c r="O929" s="52"/>
      <c r="P929" s="45"/>
      <c r="Q929" s="45"/>
      <c r="R929" s="45"/>
      <c r="S929" s="45"/>
      <c r="T929" s="45"/>
      <c r="U929" s="45"/>
      <c r="V929" s="54"/>
      <c r="W929" s="54"/>
      <c r="X929" s="53"/>
      <c r="Y929" s="53"/>
      <c r="Z929" s="53"/>
      <c r="AA929" s="53"/>
      <c r="AB929" s="53"/>
      <c r="AC929" s="53"/>
      <c r="AD929" s="54"/>
      <c r="AE929" s="54"/>
      <c r="AF929" s="54"/>
      <c r="AG929" s="54"/>
      <c r="AH929" s="54"/>
      <c r="AI929" s="54"/>
      <c r="AJ929" s="54"/>
      <c r="AK929" s="54"/>
      <c r="AL929" s="27"/>
      <c r="AM929" s="27"/>
      <c r="AN929" s="27"/>
      <c r="AO929" s="27"/>
      <c r="AP929" s="27"/>
      <c r="AQ929" s="53"/>
      <c r="AR929" s="53"/>
      <c r="AS929" s="52"/>
      <c r="AT929" s="52"/>
      <c r="AU929" s="52"/>
      <c r="AV929" s="52"/>
      <c r="AW929" s="52"/>
      <c r="AX929" s="27"/>
      <c r="AY929" s="27"/>
      <c r="AZ929" s="27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27"/>
      <c r="BN929" s="27"/>
      <c r="BO929" s="45"/>
      <c r="BP929" s="45"/>
      <c r="BQ929" s="45"/>
      <c r="BR929" s="45"/>
      <c r="BS929" s="27"/>
      <c r="BT929" s="27"/>
      <c r="BU929" s="27"/>
      <c r="BV929" s="30"/>
      <c r="BW929" s="30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</row>
    <row r="930" spans="1:93" ht="13">
      <c r="A930" s="18"/>
      <c r="B930" s="45"/>
      <c r="C930" s="52"/>
      <c r="D930" s="52"/>
      <c r="E930" s="53"/>
      <c r="F930" s="53"/>
      <c r="G930" s="52"/>
      <c r="H930" s="52"/>
      <c r="I930" s="53"/>
      <c r="J930" s="52"/>
      <c r="K930" s="52"/>
      <c r="L930" s="52"/>
      <c r="M930" s="53"/>
      <c r="N930" s="76"/>
      <c r="O930" s="52"/>
      <c r="P930" s="45"/>
      <c r="Q930" s="45"/>
      <c r="R930" s="45"/>
      <c r="S930" s="45"/>
      <c r="T930" s="45"/>
      <c r="U930" s="45"/>
      <c r="V930" s="54"/>
      <c r="W930" s="54"/>
      <c r="X930" s="53"/>
      <c r="Y930" s="53"/>
      <c r="Z930" s="53"/>
      <c r="AA930" s="53"/>
      <c r="AB930" s="53"/>
      <c r="AC930" s="53"/>
      <c r="AD930" s="54"/>
      <c r="AE930" s="54"/>
      <c r="AF930" s="54"/>
      <c r="AG930" s="54"/>
      <c r="AH930" s="54"/>
      <c r="AI930" s="54"/>
      <c r="AJ930" s="54"/>
      <c r="AK930" s="54"/>
      <c r="AL930" s="27"/>
      <c r="AM930" s="27"/>
      <c r="AN930" s="27"/>
      <c r="AO930" s="27"/>
      <c r="AP930" s="27"/>
      <c r="AQ930" s="53"/>
      <c r="AR930" s="53"/>
      <c r="AS930" s="52"/>
      <c r="AT930" s="52"/>
      <c r="AU930" s="52"/>
      <c r="AV930" s="52"/>
      <c r="AW930" s="52"/>
      <c r="AX930" s="27"/>
      <c r="AY930" s="27"/>
      <c r="AZ930" s="27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27"/>
      <c r="BN930" s="27"/>
      <c r="BO930" s="45"/>
      <c r="BP930" s="45"/>
      <c r="BQ930" s="45"/>
      <c r="BR930" s="45"/>
      <c r="BS930" s="27"/>
      <c r="BT930" s="27"/>
      <c r="BU930" s="27"/>
      <c r="BV930" s="30"/>
      <c r="BW930" s="30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</row>
    <row r="931" spans="1:93" ht="13">
      <c r="A931" s="18"/>
      <c r="B931" s="45"/>
      <c r="C931" s="52"/>
      <c r="D931" s="52"/>
      <c r="E931" s="53"/>
      <c r="F931" s="53"/>
      <c r="G931" s="52"/>
      <c r="H931" s="52"/>
      <c r="I931" s="53"/>
      <c r="J931" s="52"/>
      <c r="K931" s="52"/>
      <c r="L931" s="52"/>
      <c r="M931" s="53"/>
      <c r="N931" s="76"/>
      <c r="O931" s="52"/>
      <c r="P931" s="45"/>
      <c r="Q931" s="45"/>
      <c r="R931" s="45"/>
      <c r="S931" s="45"/>
      <c r="T931" s="45"/>
      <c r="U931" s="45"/>
      <c r="V931" s="54"/>
      <c r="W931" s="54"/>
      <c r="X931" s="53"/>
      <c r="Y931" s="53"/>
      <c r="Z931" s="53"/>
      <c r="AA931" s="53"/>
      <c r="AB931" s="53"/>
      <c r="AC931" s="53"/>
      <c r="AD931" s="54"/>
      <c r="AE931" s="54"/>
      <c r="AF931" s="54"/>
      <c r="AG931" s="54"/>
      <c r="AH931" s="54"/>
      <c r="AI931" s="54"/>
      <c r="AJ931" s="54"/>
      <c r="AK931" s="54"/>
      <c r="AL931" s="27"/>
      <c r="AM931" s="27"/>
      <c r="AN931" s="27"/>
      <c r="AO931" s="27"/>
      <c r="AP931" s="27"/>
      <c r="AQ931" s="53"/>
      <c r="AR931" s="53"/>
      <c r="AS931" s="52"/>
      <c r="AT931" s="52"/>
      <c r="AU931" s="52"/>
      <c r="AV931" s="52"/>
      <c r="AW931" s="52"/>
      <c r="AX931" s="27"/>
      <c r="AY931" s="27"/>
      <c r="AZ931" s="27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27"/>
      <c r="BN931" s="27"/>
      <c r="BO931" s="45"/>
      <c r="BP931" s="45"/>
      <c r="BQ931" s="45"/>
      <c r="BR931" s="45"/>
      <c r="BS931" s="27"/>
      <c r="BT931" s="27"/>
      <c r="BU931" s="27"/>
      <c r="BV931" s="30"/>
      <c r="BW931" s="30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</row>
    <row r="932" spans="1:93" ht="13">
      <c r="A932" s="18"/>
      <c r="B932" s="45"/>
      <c r="C932" s="52"/>
      <c r="D932" s="52"/>
      <c r="E932" s="53"/>
      <c r="F932" s="53"/>
      <c r="G932" s="52"/>
      <c r="H932" s="52"/>
      <c r="I932" s="53"/>
      <c r="J932" s="52"/>
      <c r="K932" s="52"/>
      <c r="L932" s="52"/>
      <c r="M932" s="53"/>
      <c r="N932" s="76"/>
      <c r="O932" s="52"/>
      <c r="P932" s="45"/>
      <c r="Q932" s="45"/>
      <c r="R932" s="45"/>
      <c r="S932" s="45"/>
      <c r="T932" s="45"/>
      <c r="U932" s="45"/>
      <c r="V932" s="54"/>
      <c r="W932" s="54"/>
      <c r="X932" s="53"/>
      <c r="Y932" s="53"/>
      <c r="Z932" s="53"/>
      <c r="AA932" s="53"/>
      <c r="AB932" s="53"/>
      <c r="AC932" s="53"/>
      <c r="AD932" s="54"/>
      <c r="AE932" s="54"/>
      <c r="AF932" s="54"/>
      <c r="AG932" s="54"/>
      <c r="AH932" s="54"/>
      <c r="AI932" s="54"/>
      <c r="AJ932" s="54"/>
      <c r="AK932" s="54"/>
      <c r="AL932" s="27"/>
      <c r="AM932" s="27"/>
      <c r="AN932" s="27"/>
      <c r="AO932" s="27"/>
      <c r="AP932" s="27"/>
      <c r="AQ932" s="53"/>
      <c r="AR932" s="53"/>
      <c r="AS932" s="52"/>
      <c r="AT932" s="52"/>
      <c r="AU932" s="52"/>
      <c r="AV932" s="52"/>
      <c r="AW932" s="52"/>
      <c r="AX932" s="27"/>
      <c r="AY932" s="27"/>
      <c r="AZ932" s="27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27"/>
      <c r="BN932" s="27"/>
      <c r="BO932" s="45"/>
      <c r="BP932" s="45"/>
      <c r="BQ932" s="45"/>
      <c r="BR932" s="45"/>
      <c r="BS932" s="27"/>
      <c r="BT932" s="27"/>
      <c r="BU932" s="27"/>
      <c r="BV932" s="30"/>
      <c r="BW932" s="30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</row>
    <row r="933" spans="1:93" ht="13">
      <c r="A933" s="18"/>
      <c r="B933" s="45"/>
      <c r="C933" s="52"/>
      <c r="D933" s="52"/>
      <c r="E933" s="53"/>
      <c r="F933" s="53"/>
      <c r="G933" s="52"/>
      <c r="H933" s="52"/>
      <c r="I933" s="53"/>
      <c r="J933" s="52"/>
      <c r="K933" s="52"/>
      <c r="L933" s="52"/>
      <c r="M933" s="53"/>
      <c r="N933" s="76"/>
      <c r="O933" s="52"/>
      <c r="P933" s="45"/>
      <c r="Q933" s="45"/>
      <c r="R933" s="45"/>
      <c r="S933" s="45"/>
      <c r="T933" s="45"/>
      <c r="U933" s="45"/>
      <c r="V933" s="54"/>
      <c r="W933" s="54"/>
      <c r="X933" s="53"/>
      <c r="Y933" s="53"/>
      <c r="Z933" s="53"/>
      <c r="AA933" s="53"/>
      <c r="AB933" s="53"/>
      <c r="AC933" s="53"/>
      <c r="AD933" s="54"/>
      <c r="AE933" s="54"/>
      <c r="AF933" s="54"/>
      <c r="AG933" s="54"/>
      <c r="AH933" s="54"/>
      <c r="AI933" s="54"/>
      <c r="AJ933" s="54"/>
      <c r="AK933" s="54"/>
      <c r="AL933" s="27"/>
      <c r="AM933" s="27"/>
      <c r="AN933" s="27"/>
      <c r="AO933" s="27"/>
      <c r="AP933" s="27"/>
      <c r="AQ933" s="53"/>
      <c r="AR933" s="53"/>
      <c r="AS933" s="52"/>
      <c r="AT933" s="52"/>
      <c r="AU933" s="52"/>
      <c r="AV933" s="52"/>
      <c r="AW933" s="52"/>
      <c r="AX933" s="27"/>
      <c r="AY933" s="27"/>
      <c r="AZ933" s="27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27"/>
      <c r="BN933" s="27"/>
      <c r="BO933" s="45"/>
      <c r="BP933" s="45"/>
      <c r="BQ933" s="45"/>
      <c r="BR933" s="45"/>
      <c r="BS933" s="27"/>
      <c r="BT933" s="27"/>
      <c r="BU933" s="27"/>
      <c r="BV933" s="30"/>
      <c r="BW933" s="30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</row>
    <row r="934" spans="1:93" ht="13">
      <c r="A934" s="18"/>
      <c r="B934" s="45"/>
      <c r="C934" s="52"/>
      <c r="D934" s="52"/>
      <c r="E934" s="53"/>
      <c r="F934" s="53"/>
      <c r="G934" s="52"/>
      <c r="H934" s="52"/>
      <c r="I934" s="53"/>
      <c r="J934" s="52"/>
      <c r="K934" s="52"/>
      <c r="L934" s="52"/>
      <c r="M934" s="53"/>
      <c r="N934" s="76"/>
      <c r="O934" s="52"/>
      <c r="P934" s="45"/>
      <c r="Q934" s="45"/>
      <c r="R934" s="45"/>
      <c r="S934" s="45"/>
      <c r="T934" s="45"/>
      <c r="U934" s="45"/>
      <c r="V934" s="54"/>
      <c r="W934" s="54"/>
      <c r="X934" s="53"/>
      <c r="Y934" s="53"/>
      <c r="Z934" s="53"/>
      <c r="AA934" s="53"/>
      <c r="AB934" s="53"/>
      <c r="AC934" s="53"/>
      <c r="AD934" s="54"/>
      <c r="AE934" s="54"/>
      <c r="AF934" s="54"/>
      <c r="AG934" s="54"/>
      <c r="AH934" s="54"/>
      <c r="AI934" s="54"/>
      <c r="AJ934" s="54"/>
      <c r="AK934" s="54"/>
      <c r="AL934" s="27"/>
      <c r="AM934" s="27"/>
      <c r="AN934" s="27"/>
      <c r="AO934" s="27"/>
      <c r="AP934" s="27"/>
      <c r="AQ934" s="53"/>
      <c r="AR934" s="53"/>
      <c r="AS934" s="52"/>
      <c r="AT934" s="52"/>
      <c r="AU934" s="52"/>
      <c r="AV934" s="52"/>
      <c r="AW934" s="52"/>
      <c r="AX934" s="27"/>
      <c r="AY934" s="27"/>
      <c r="AZ934" s="27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27"/>
      <c r="BN934" s="27"/>
      <c r="BO934" s="45"/>
      <c r="BP934" s="45"/>
      <c r="BQ934" s="45"/>
      <c r="BR934" s="45"/>
      <c r="BS934" s="27"/>
      <c r="BT934" s="27"/>
      <c r="BU934" s="27"/>
      <c r="BV934" s="30"/>
      <c r="BW934" s="30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</row>
    <row r="935" spans="1:93" ht="13">
      <c r="A935" s="18"/>
      <c r="B935" s="45"/>
      <c r="C935" s="52"/>
      <c r="D935" s="52"/>
      <c r="E935" s="53"/>
      <c r="F935" s="53"/>
      <c r="G935" s="52"/>
      <c r="H935" s="52"/>
      <c r="I935" s="53"/>
      <c r="J935" s="52"/>
      <c r="K935" s="52"/>
      <c r="L935" s="52"/>
      <c r="M935" s="53"/>
      <c r="N935" s="76"/>
      <c r="O935" s="52"/>
      <c r="P935" s="45"/>
      <c r="Q935" s="45"/>
      <c r="R935" s="45"/>
      <c r="S935" s="45"/>
      <c r="T935" s="45"/>
      <c r="U935" s="45"/>
      <c r="V935" s="54"/>
      <c r="W935" s="54"/>
      <c r="X935" s="53"/>
      <c r="Y935" s="53"/>
      <c r="Z935" s="53"/>
      <c r="AA935" s="53"/>
      <c r="AB935" s="53"/>
      <c r="AC935" s="53"/>
      <c r="AD935" s="54"/>
      <c r="AE935" s="54"/>
      <c r="AF935" s="54"/>
      <c r="AG935" s="54"/>
      <c r="AH935" s="54"/>
      <c r="AI935" s="54"/>
      <c r="AJ935" s="54"/>
      <c r="AK935" s="54"/>
      <c r="AL935" s="27"/>
      <c r="AM935" s="27"/>
      <c r="AN935" s="27"/>
      <c r="AO935" s="27"/>
      <c r="AP935" s="27"/>
      <c r="AQ935" s="53"/>
      <c r="AR935" s="53"/>
      <c r="AS935" s="52"/>
      <c r="AT935" s="52"/>
      <c r="AU935" s="52"/>
      <c r="AV935" s="52"/>
      <c r="AW935" s="52"/>
      <c r="AX935" s="27"/>
      <c r="AY935" s="27"/>
      <c r="AZ935" s="27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27"/>
      <c r="BN935" s="27"/>
      <c r="BO935" s="45"/>
      <c r="BP935" s="45"/>
      <c r="BQ935" s="45"/>
      <c r="BR935" s="45"/>
      <c r="BS935" s="27"/>
      <c r="BT935" s="27"/>
      <c r="BU935" s="27"/>
      <c r="BV935" s="30"/>
      <c r="BW935" s="30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</row>
    <row r="936" spans="1:93" ht="13">
      <c r="A936" s="18"/>
      <c r="B936" s="45"/>
      <c r="C936" s="52"/>
      <c r="D936" s="52"/>
      <c r="E936" s="53"/>
      <c r="F936" s="53"/>
      <c r="G936" s="52"/>
      <c r="H936" s="52"/>
      <c r="I936" s="53"/>
      <c r="J936" s="52"/>
      <c r="K936" s="52"/>
      <c r="L936" s="52"/>
      <c r="M936" s="53"/>
      <c r="N936" s="76"/>
      <c r="O936" s="52"/>
      <c r="P936" s="45"/>
      <c r="Q936" s="45"/>
      <c r="R936" s="45"/>
      <c r="S936" s="45"/>
      <c r="T936" s="45"/>
      <c r="U936" s="45"/>
      <c r="V936" s="54"/>
      <c r="W936" s="54"/>
      <c r="X936" s="53"/>
      <c r="Y936" s="53"/>
      <c r="Z936" s="53"/>
      <c r="AA936" s="53"/>
      <c r="AB936" s="53"/>
      <c r="AC936" s="53"/>
      <c r="AD936" s="54"/>
      <c r="AE936" s="54"/>
      <c r="AF936" s="54"/>
      <c r="AG936" s="54"/>
      <c r="AH936" s="54"/>
      <c r="AI936" s="54"/>
      <c r="AJ936" s="54"/>
      <c r="AK936" s="54"/>
      <c r="AL936" s="27"/>
      <c r="AM936" s="27"/>
      <c r="AN936" s="27"/>
      <c r="AO936" s="27"/>
      <c r="AP936" s="27"/>
      <c r="AQ936" s="53"/>
      <c r="AR936" s="53"/>
      <c r="AS936" s="52"/>
      <c r="AT936" s="52"/>
      <c r="AU936" s="52"/>
      <c r="AV936" s="52"/>
      <c r="AW936" s="52"/>
      <c r="AX936" s="27"/>
      <c r="AY936" s="27"/>
      <c r="AZ936" s="27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27"/>
      <c r="BN936" s="27"/>
      <c r="BO936" s="45"/>
      <c r="BP936" s="45"/>
      <c r="BQ936" s="45"/>
      <c r="BR936" s="45"/>
      <c r="BS936" s="27"/>
      <c r="BT936" s="27"/>
      <c r="BU936" s="27"/>
      <c r="BV936" s="30"/>
      <c r="BW936" s="30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</row>
    <row r="937" spans="1:93" ht="13">
      <c r="A937" s="18"/>
      <c r="B937" s="45"/>
      <c r="C937" s="52"/>
      <c r="D937" s="52"/>
      <c r="E937" s="53"/>
      <c r="F937" s="53"/>
      <c r="G937" s="52"/>
      <c r="H937" s="52"/>
      <c r="I937" s="53"/>
      <c r="J937" s="52"/>
      <c r="K937" s="52"/>
      <c r="L937" s="52"/>
      <c r="M937" s="53"/>
      <c r="N937" s="76"/>
      <c r="O937" s="52"/>
      <c r="P937" s="45"/>
      <c r="Q937" s="45"/>
      <c r="R937" s="45"/>
      <c r="S937" s="45"/>
      <c r="T937" s="45"/>
      <c r="U937" s="45"/>
      <c r="V937" s="54"/>
      <c r="W937" s="54"/>
      <c r="X937" s="53"/>
      <c r="Y937" s="53"/>
      <c r="Z937" s="53"/>
      <c r="AA937" s="53"/>
      <c r="AB937" s="53"/>
      <c r="AC937" s="53"/>
      <c r="AD937" s="54"/>
      <c r="AE937" s="54"/>
      <c r="AF937" s="54"/>
      <c r="AG937" s="54"/>
      <c r="AH937" s="54"/>
      <c r="AI937" s="54"/>
      <c r="AJ937" s="54"/>
      <c r="AK937" s="54"/>
      <c r="AL937" s="27"/>
      <c r="AM937" s="27"/>
      <c r="AN937" s="27"/>
      <c r="AO937" s="27"/>
      <c r="AP937" s="27"/>
      <c r="AQ937" s="53"/>
      <c r="AR937" s="53"/>
      <c r="AS937" s="52"/>
      <c r="AT937" s="52"/>
      <c r="AU937" s="52"/>
      <c r="AV937" s="52"/>
      <c r="AW937" s="52"/>
      <c r="AX937" s="27"/>
      <c r="AY937" s="27"/>
      <c r="AZ937" s="27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27"/>
      <c r="BN937" s="27"/>
      <c r="BO937" s="45"/>
      <c r="BP937" s="45"/>
      <c r="BQ937" s="45"/>
      <c r="BR937" s="45"/>
      <c r="BS937" s="27"/>
      <c r="BT937" s="27"/>
      <c r="BU937" s="27"/>
      <c r="BV937" s="30"/>
      <c r="BW937" s="30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</row>
    <row r="938" spans="1:93" ht="13">
      <c r="A938" s="18"/>
      <c r="B938" s="45"/>
      <c r="C938" s="52"/>
      <c r="D938" s="52"/>
      <c r="E938" s="53"/>
      <c r="F938" s="53"/>
      <c r="G938" s="52"/>
      <c r="H938" s="52"/>
      <c r="I938" s="53"/>
      <c r="J938" s="52"/>
      <c r="K938" s="52"/>
      <c r="L938" s="52"/>
      <c r="M938" s="53"/>
      <c r="N938" s="76"/>
      <c r="O938" s="52"/>
      <c r="P938" s="45"/>
      <c r="Q938" s="45"/>
      <c r="R938" s="45"/>
      <c r="S938" s="45"/>
      <c r="T938" s="45"/>
      <c r="U938" s="45"/>
      <c r="V938" s="54"/>
      <c r="W938" s="54"/>
      <c r="X938" s="53"/>
      <c r="Y938" s="53"/>
      <c r="Z938" s="53"/>
      <c r="AA938" s="53"/>
      <c r="AB938" s="53"/>
      <c r="AC938" s="53"/>
      <c r="AD938" s="54"/>
      <c r="AE938" s="54"/>
      <c r="AF938" s="54"/>
      <c r="AG938" s="54"/>
      <c r="AH938" s="54"/>
      <c r="AI938" s="54"/>
      <c r="AJ938" s="54"/>
      <c r="AK938" s="54"/>
      <c r="AL938" s="27"/>
      <c r="AM938" s="27"/>
      <c r="AN938" s="27"/>
      <c r="AO938" s="27"/>
      <c r="AP938" s="27"/>
      <c r="AQ938" s="53"/>
      <c r="AR938" s="53"/>
      <c r="AS938" s="52"/>
      <c r="AT938" s="52"/>
      <c r="AU938" s="52"/>
      <c r="AV938" s="52"/>
      <c r="AW938" s="52"/>
      <c r="AX938" s="27"/>
      <c r="AY938" s="27"/>
      <c r="AZ938" s="27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27"/>
      <c r="BN938" s="27"/>
      <c r="BO938" s="45"/>
      <c r="BP938" s="45"/>
      <c r="BQ938" s="45"/>
      <c r="BR938" s="45"/>
      <c r="BS938" s="27"/>
      <c r="BT938" s="27"/>
      <c r="BU938" s="27"/>
      <c r="BV938" s="30"/>
      <c r="BW938" s="30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</row>
    <row r="939" spans="1:93" ht="13">
      <c r="A939" s="18"/>
      <c r="B939" s="45"/>
      <c r="C939" s="52"/>
      <c r="D939" s="52"/>
      <c r="E939" s="53"/>
      <c r="F939" s="53"/>
      <c r="G939" s="52"/>
      <c r="H939" s="52"/>
      <c r="I939" s="53"/>
      <c r="J939" s="52"/>
      <c r="K939" s="52"/>
      <c r="L939" s="52"/>
      <c r="M939" s="53"/>
      <c r="N939" s="76"/>
      <c r="O939" s="52"/>
      <c r="P939" s="45"/>
      <c r="Q939" s="45"/>
      <c r="R939" s="45"/>
      <c r="S939" s="45"/>
      <c r="T939" s="45"/>
      <c r="U939" s="45"/>
      <c r="V939" s="54"/>
      <c r="W939" s="54"/>
      <c r="X939" s="53"/>
      <c r="Y939" s="53"/>
      <c r="Z939" s="53"/>
      <c r="AA939" s="53"/>
      <c r="AB939" s="53"/>
      <c r="AC939" s="53"/>
      <c r="AD939" s="54"/>
      <c r="AE939" s="54"/>
      <c r="AF939" s="54"/>
      <c r="AG939" s="54"/>
      <c r="AH939" s="54"/>
      <c r="AI939" s="54"/>
      <c r="AJ939" s="54"/>
      <c r="AK939" s="54"/>
      <c r="AL939" s="27"/>
      <c r="AM939" s="27"/>
      <c r="AN939" s="27"/>
      <c r="AO939" s="27"/>
      <c r="AP939" s="27"/>
      <c r="AQ939" s="53"/>
      <c r="AR939" s="53"/>
      <c r="AS939" s="52"/>
      <c r="AT939" s="52"/>
      <c r="AU939" s="52"/>
      <c r="AV939" s="52"/>
      <c r="AW939" s="52"/>
      <c r="AX939" s="27"/>
      <c r="AY939" s="27"/>
      <c r="AZ939" s="27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27"/>
      <c r="BN939" s="27"/>
      <c r="BO939" s="45"/>
      <c r="BP939" s="45"/>
      <c r="BQ939" s="45"/>
      <c r="BR939" s="45"/>
      <c r="BS939" s="27"/>
      <c r="BT939" s="27"/>
      <c r="BU939" s="27"/>
      <c r="BV939" s="30"/>
      <c r="BW939" s="30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</row>
    <row r="940" spans="1:93" ht="13">
      <c r="A940" s="18"/>
      <c r="B940" s="45"/>
      <c r="C940" s="52"/>
      <c r="D940" s="52"/>
      <c r="E940" s="53"/>
      <c r="F940" s="53"/>
      <c r="G940" s="52"/>
      <c r="H940" s="52"/>
      <c r="I940" s="53"/>
      <c r="J940" s="52"/>
      <c r="K940" s="52"/>
      <c r="L940" s="52"/>
      <c r="M940" s="53"/>
      <c r="N940" s="76"/>
      <c r="O940" s="52"/>
      <c r="P940" s="45"/>
      <c r="Q940" s="45"/>
      <c r="R940" s="45"/>
      <c r="S940" s="45"/>
      <c r="T940" s="45"/>
      <c r="U940" s="45"/>
      <c r="V940" s="54"/>
      <c r="W940" s="54"/>
      <c r="X940" s="53"/>
      <c r="Y940" s="53"/>
      <c r="Z940" s="53"/>
      <c r="AA940" s="53"/>
      <c r="AB940" s="53"/>
      <c r="AC940" s="53"/>
      <c r="AD940" s="54"/>
      <c r="AE940" s="54"/>
      <c r="AF940" s="54"/>
      <c r="AG940" s="54"/>
      <c r="AH940" s="54"/>
      <c r="AI940" s="54"/>
      <c r="AJ940" s="54"/>
      <c r="AK940" s="54"/>
      <c r="AL940" s="27"/>
      <c r="AM940" s="27"/>
      <c r="AN940" s="27"/>
      <c r="AO940" s="27"/>
      <c r="AP940" s="27"/>
      <c r="AQ940" s="53"/>
      <c r="AR940" s="53"/>
      <c r="AS940" s="52"/>
      <c r="AT940" s="52"/>
      <c r="AU940" s="52"/>
      <c r="AV940" s="52"/>
      <c r="AW940" s="52"/>
      <c r="AX940" s="27"/>
      <c r="AY940" s="27"/>
      <c r="AZ940" s="27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27"/>
      <c r="BN940" s="27"/>
      <c r="BO940" s="45"/>
      <c r="BP940" s="45"/>
      <c r="BQ940" s="45"/>
      <c r="BR940" s="45"/>
      <c r="BS940" s="27"/>
      <c r="BT940" s="27"/>
      <c r="BU940" s="27"/>
      <c r="BV940" s="30"/>
      <c r="BW940" s="30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</row>
    <row r="941" spans="1:93" ht="13">
      <c r="A941" s="18"/>
      <c r="B941" s="45"/>
      <c r="C941" s="52"/>
      <c r="D941" s="52"/>
      <c r="E941" s="53"/>
      <c r="F941" s="53"/>
      <c r="G941" s="52"/>
      <c r="H941" s="52"/>
      <c r="I941" s="53"/>
      <c r="J941" s="52"/>
      <c r="K941" s="52"/>
      <c r="L941" s="52"/>
      <c r="M941" s="53"/>
      <c r="N941" s="76"/>
      <c r="O941" s="52"/>
      <c r="P941" s="45"/>
      <c r="Q941" s="45"/>
      <c r="R941" s="45"/>
      <c r="S941" s="45"/>
      <c r="T941" s="45"/>
      <c r="U941" s="45"/>
      <c r="V941" s="54"/>
      <c r="W941" s="54"/>
      <c r="X941" s="53"/>
      <c r="Y941" s="53"/>
      <c r="Z941" s="53"/>
      <c r="AA941" s="53"/>
      <c r="AB941" s="53"/>
      <c r="AC941" s="53"/>
      <c r="AD941" s="54"/>
      <c r="AE941" s="54"/>
      <c r="AF941" s="54"/>
      <c r="AG941" s="54"/>
      <c r="AH941" s="54"/>
      <c r="AI941" s="54"/>
      <c r="AJ941" s="54"/>
      <c r="AK941" s="54"/>
      <c r="AL941" s="27"/>
      <c r="AM941" s="27"/>
      <c r="AN941" s="27"/>
      <c r="AO941" s="27"/>
      <c r="AP941" s="27"/>
      <c r="AQ941" s="53"/>
      <c r="AR941" s="53"/>
      <c r="AS941" s="52"/>
      <c r="AT941" s="52"/>
      <c r="AU941" s="52"/>
      <c r="AV941" s="52"/>
      <c r="AW941" s="52"/>
      <c r="AX941" s="27"/>
      <c r="AY941" s="27"/>
      <c r="AZ941" s="27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27"/>
      <c r="BN941" s="27"/>
      <c r="BO941" s="45"/>
      <c r="BP941" s="45"/>
      <c r="BQ941" s="45"/>
      <c r="BR941" s="45"/>
      <c r="BS941" s="27"/>
      <c r="BT941" s="27"/>
      <c r="BU941" s="27"/>
      <c r="BV941" s="30"/>
      <c r="BW941" s="30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</row>
    <row r="942" spans="1:93" ht="13">
      <c r="A942" s="18"/>
      <c r="B942" s="45"/>
      <c r="C942" s="52"/>
      <c r="D942" s="52"/>
      <c r="E942" s="53"/>
      <c r="F942" s="53"/>
      <c r="G942" s="52"/>
      <c r="H942" s="52"/>
      <c r="I942" s="53"/>
      <c r="J942" s="52"/>
      <c r="K942" s="52"/>
      <c r="L942" s="52"/>
      <c r="M942" s="53"/>
      <c r="N942" s="76"/>
      <c r="O942" s="52"/>
      <c r="P942" s="45"/>
      <c r="Q942" s="45"/>
      <c r="R942" s="45"/>
      <c r="S942" s="45"/>
      <c r="T942" s="45"/>
      <c r="U942" s="45"/>
      <c r="V942" s="54"/>
      <c r="W942" s="54"/>
      <c r="X942" s="53"/>
      <c r="Y942" s="53"/>
      <c r="Z942" s="53"/>
      <c r="AA942" s="53"/>
      <c r="AB942" s="53"/>
      <c r="AC942" s="53"/>
      <c r="AD942" s="54"/>
      <c r="AE942" s="54"/>
      <c r="AF942" s="54"/>
      <c r="AG942" s="54"/>
      <c r="AH942" s="54"/>
      <c r="AI942" s="54"/>
      <c r="AJ942" s="54"/>
      <c r="AK942" s="54"/>
      <c r="AL942" s="27"/>
      <c r="AM942" s="27"/>
      <c r="AN942" s="27"/>
      <c r="AO942" s="27"/>
      <c r="AP942" s="27"/>
      <c r="AQ942" s="53"/>
      <c r="AR942" s="53"/>
      <c r="AS942" s="52"/>
      <c r="AT942" s="52"/>
      <c r="AU942" s="52"/>
      <c r="AV942" s="52"/>
      <c r="AW942" s="52"/>
      <c r="AX942" s="27"/>
      <c r="AY942" s="27"/>
      <c r="AZ942" s="27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27"/>
      <c r="BN942" s="27"/>
      <c r="BO942" s="45"/>
      <c r="BP942" s="45"/>
      <c r="BQ942" s="45"/>
      <c r="BR942" s="45"/>
      <c r="BS942" s="27"/>
      <c r="BT942" s="27"/>
      <c r="BU942" s="27"/>
      <c r="BV942" s="30"/>
      <c r="BW942" s="30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</row>
    <row r="943" spans="1:93" ht="13">
      <c r="A943" s="18"/>
      <c r="B943" s="45"/>
      <c r="C943" s="52"/>
      <c r="D943" s="52"/>
      <c r="E943" s="53"/>
      <c r="F943" s="53"/>
      <c r="G943" s="52"/>
      <c r="H943" s="52"/>
      <c r="I943" s="53"/>
      <c r="J943" s="52"/>
      <c r="K943" s="52"/>
      <c r="L943" s="52"/>
      <c r="M943" s="53"/>
      <c r="N943" s="76"/>
      <c r="O943" s="52"/>
      <c r="P943" s="45"/>
      <c r="Q943" s="45"/>
      <c r="R943" s="45"/>
      <c r="S943" s="45"/>
      <c r="T943" s="45"/>
      <c r="U943" s="45"/>
      <c r="V943" s="54"/>
      <c r="W943" s="54"/>
      <c r="X943" s="53"/>
      <c r="Y943" s="53"/>
      <c r="Z943" s="53"/>
      <c r="AA943" s="53"/>
      <c r="AB943" s="53"/>
      <c r="AC943" s="53"/>
      <c r="AD943" s="54"/>
      <c r="AE943" s="54"/>
      <c r="AF943" s="54"/>
      <c r="AG943" s="54"/>
      <c r="AH943" s="54"/>
      <c r="AI943" s="54"/>
      <c r="AJ943" s="54"/>
      <c r="AK943" s="54"/>
      <c r="AL943" s="27"/>
      <c r="AM943" s="27"/>
      <c r="AN943" s="27"/>
      <c r="AO943" s="27"/>
      <c r="AP943" s="27"/>
      <c r="AQ943" s="53"/>
      <c r="AR943" s="53"/>
      <c r="AS943" s="52"/>
      <c r="AT943" s="52"/>
      <c r="AU943" s="52"/>
      <c r="AV943" s="52"/>
      <c r="AW943" s="52"/>
      <c r="AX943" s="27"/>
      <c r="AY943" s="27"/>
      <c r="AZ943" s="27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27"/>
      <c r="BN943" s="27"/>
      <c r="BO943" s="45"/>
      <c r="BP943" s="45"/>
      <c r="BQ943" s="45"/>
      <c r="BR943" s="45"/>
      <c r="BS943" s="27"/>
      <c r="BT943" s="27"/>
      <c r="BU943" s="27"/>
      <c r="BV943" s="30"/>
      <c r="BW943" s="30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</row>
    <row r="944" spans="1:93" ht="13">
      <c r="A944" s="18"/>
      <c r="B944" s="45"/>
      <c r="C944" s="52"/>
      <c r="D944" s="52"/>
      <c r="E944" s="53"/>
      <c r="F944" s="53"/>
      <c r="G944" s="52"/>
      <c r="H944" s="52"/>
      <c r="I944" s="53"/>
      <c r="J944" s="52"/>
      <c r="K944" s="52"/>
      <c r="L944" s="52"/>
      <c r="M944" s="53"/>
      <c r="N944" s="76"/>
      <c r="O944" s="52"/>
      <c r="P944" s="45"/>
      <c r="Q944" s="45"/>
      <c r="R944" s="45"/>
      <c r="S944" s="45"/>
      <c r="T944" s="45"/>
      <c r="U944" s="45"/>
      <c r="V944" s="54"/>
      <c r="W944" s="54"/>
      <c r="X944" s="53"/>
      <c r="Y944" s="53"/>
      <c r="Z944" s="53"/>
      <c r="AA944" s="53"/>
      <c r="AB944" s="53"/>
      <c r="AC944" s="53"/>
      <c r="AD944" s="54"/>
      <c r="AE944" s="54"/>
      <c r="AF944" s="54"/>
      <c r="AG944" s="54"/>
      <c r="AH944" s="54"/>
      <c r="AI944" s="54"/>
      <c r="AJ944" s="54"/>
      <c r="AK944" s="54"/>
      <c r="AL944" s="27"/>
      <c r="AM944" s="27"/>
      <c r="AN944" s="27"/>
      <c r="AO944" s="27"/>
      <c r="AP944" s="27"/>
      <c r="AQ944" s="53"/>
      <c r="AR944" s="53"/>
      <c r="AS944" s="52"/>
      <c r="AT944" s="52"/>
      <c r="AU944" s="52"/>
      <c r="AV944" s="52"/>
      <c r="AW944" s="52"/>
      <c r="AX944" s="27"/>
      <c r="AY944" s="27"/>
      <c r="AZ944" s="27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27"/>
      <c r="BN944" s="27"/>
      <c r="BO944" s="45"/>
      <c r="BP944" s="45"/>
      <c r="BQ944" s="45"/>
      <c r="BR944" s="45"/>
      <c r="BS944" s="27"/>
      <c r="BT944" s="27"/>
      <c r="BU944" s="27"/>
      <c r="BV944" s="30"/>
      <c r="BW944" s="30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</row>
    <row r="945" spans="1:93" ht="13">
      <c r="A945" s="18"/>
      <c r="B945" s="45"/>
      <c r="C945" s="52"/>
      <c r="D945" s="52"/>
      <c r="E945" s="53"/>
      <c r="F945" s="53"/>
      <c r="G945" s="52"/>
      <c r="H945" s="52"/>
      <c r="I945" s="53"/>
      <c r="J945" s="52"/>
      <c r="K945" s="52"/>
      <c r="L945" s="52"/>
      <c r="M945" s="53"/>
      <c r="N945" s="76"/>
      <c r="O945" s="52"/>
      <c r="P945" s="45"/>
      <c r="Q945" s="45"/>
      <c r="R945" s="45"/>
      <c r="S945" s="45"/>
      <c r="T945" s="45"/>
      <c r="U945" s="45"/>
      <c r="V945" s="54"/>
      <c r="W945" s="54"/>
      <c r="X945" s="53"/>
      <c r="Y945" s="53"/>
      <c r="Z945" s="53"/>
      <c r="AA945" s="53"/>
      <c r="AB945" s="53"/>
      <c r="AC945" s="53"/>
      <c r="AD945" s="54"/>
      <c r="AE945" s="54"/>
      <c r="AF945" s="54"/>
      <c r="AG945" s="54"/>
      <c r="AH945" s="54"/>
      <c r="AI945" s="54"/>
      <c r="AJ945" s="54"/>
      <c r="AK945" s="54"/>
      <c r="AL945" s="27"/>
      <c r="AM945" s="27"/>
      <c r="AN945" s="27"/>
      <c r="AO945" s="27"/>
      <c r="AP945" s="27"/>
      <c r="AQ945" s="53"/>
      <c r="AR945" s="53"/>
      <c r="AS945" s="52"/>
      <c r="AT945" s="52"/>
      <c r="AU945" s="52"/>
      <c r="AV945" s="52"/>
      <c r="AW945" s="52"/>
      <c r="AX945" s="27"/>
      <c r="AY945" s="27"/>
      <c r="AZ945" s="27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27"/>
      <c r="BN945" s="27"/>
      <c r="BO945" s="45"/>
      <c r="BP945" s="45"/>
      <c r="BQ945" s="45"/>
      <c r="BR945" s="45"/>
      <c r="BS945" s="27"/>
      <c r="BT945" s="27"/>
      <c r="BU945" s="27"/>
      <c r="BV945" s="30"/>
      <c r="BW945" s="30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</row>
    <row r="946" spans="1:93" ht="13">
      <c r="A946" s="18"/>
      <c r="B946" s="45"/>
      <c r="C946" s="52"/>
      <c r="D946" s="52"/>
      <c r="E946" s="53"/>
      <c r="F946" s="53"/>
      <c r="G946" s="52"/>
      <c r="H946" s="52"/>
      <c r="I946" s="53"/>
      <c r="J946" s="52"/>
      <c r="K946" s="52"/>
      <c r="L946" s="52"/>
      <c r="M946" s="53"/>
      <c r="N946" s="76"/>
      <c r="O946" s="52"/>
      <c r="P946" s="45"/>
      <c r="Q946" s="45"/>
      <c r="R946" s="45"/>
      <c r="S946" s="45"/>
      <c r="T946" s="45"/>
      <c r="U946" s="45"/>
      <c r="V946" s="54"/>
      <c r="W946" s="54"/>
      <c r="X946" s="53"/>
      <c r="Y946" s="53"/>
      <c r="Z946" s="53"/>
      <c r="AA946" s="53"/>
      <c r="AB946" s="53"/>
      <c r="AC946" s="53"/>
      <c r="AD946" s="54"/>
      <c r="AE946" s="54"/>
      <c r="AF946" s="54"/>
      <c r="AG946" s="54"/>
      <c r="AH946" s="54"/>
      <c r="AI946" s="54"/>
      <c r="AJ946" s="54"/>
      <c r="AK946" s="54"/>
      <c r="AL946" s="27"/>
      <c r="AM946" s="27"/>
      <c r="AN946" s="27"/>
      <c r="AO946" s="27"/>
      <c r="AP946" s="27"/>
      <c r="AQ946" s="53"/>
      <c r="AR946" s="53"/>
      <c r="AS946" s="52"/>
      <c r="AT946" s="52"/>
      <c r="AU946" s="52"/>
      <c r="AV946" s="52"/>
      <c r="AW946" s="52"/>
      <c r="AX946" s="27"/>
      <c r="AY946" s="27"/>
      <c r="AZ946" s="27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27"/>
      <c r="BN946" s="27"/>
      <c r="BO946" s="45"/>
      <c r="BP946" s="45"/>
      <c r="BQ946" s="45"/>
      <c r="BR946" s="45"/>
      <c r="BS946" s="27"/>
      <c r="BT946" s="27"/>
      <c r="BU946" s="27"/>
      <c r="BV946" s="30"/>
      <c r="BW946" s="30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</row>
    <row r="947" spans="1:93" ht="13">
      <c r="A947" s="18"/>
      <c r="B947" s="45"/>
      <c r="C947" s="52"/>
      <c r="D947" s="52"/>
      <c r="E947" s="53"/>
      <c r="F947" s="53"/>
      <c r="G947" s="52"/>
      <c r="H947" s="52"/>
      <c r="I947" s="53"/>
      <c r="J947" s="52"/>
      <c r="K947" s="52"/>
      <c r="L947" s="52"/>
      <c r="M947" s="53"/>
      <c r="N947" s="76"/>
      <c r="O947" s="52"/>
      <c r="P947" s="45"/>
      <c r="Q947" s="45"/>
      <c r="R947" s="45"/>
      <c r="S947" s="45"/>
      <c r="T947" s="45"/>
      <c r="U947" s="45"/>
      <c r="V947" s="54"/>
      <c r="W947" s="54"/>
      <c r="X947" s="53"/>
      <c r="Y947" s="53"/>
      <c r="Z947" s="53"/>
      <c r="AA947" s="53"/>
      <c r="AB947" s="53"/>
      <c r="AC947" s="53"/>
      <c r="AD947" s="54"/>
      <c r="AE947" s="54"/>
      <c r="AF947" s="54"/>
      <c r="AG947" s="54"/>
      <c r="AH947" s="54"/>
      <c r="AI947" s="54"/>
      <c r="AJ947" s="54"/>
      <c r="AK947" s="54"/>
      <c r="AL947" s="27"/>
      <c r="AM947" s="27"/>
      <c r="AN947" s="27"/>
      <c r="AO947" s="27"/>
      <c r="AP947" s="27"/>
      <c r="AQ947" s="53"/>
      <c r="AR947" s="53"/>
      <c r="AS947" s="52"/>
      <c r="AT947" s="52"/>
      <c r="AU947" s="52"/>
      <c r="AV947" s="52"/>
      <c r="AW947" s="52"/>
      <c r="AX947" s="27"/>
      <c r="AY947" s="27"/>
      <c r="AZ947" s="27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27"/>
      <c r="BN947" s="27"/>
      <c r="BO947" s="45"/>
      <c r="BP947" s="45"/>
      <c r="BQ947" s="45"/>
      <c r="BR947" s="45"/>
      <c r="BS947" s="27"/>
      <c r="BT947" s="27"/>
      <c r="BU947" s="27"/>
      <c r="BV947" s="30"/>
      <c r="BW947" s="30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</row>
    <row r="948" spans="1:93" ht="13">
      <c r="A948" s="18"/>
      <c r="B948" s="45"/>
      <c r="C948" s="52"/>
      <c r="D948" s="52"/>
      <c r="E948" s="53"/>
      <c r="F948" s="53"/>
      <c r="G948" s="52"/>
      <c r="H948" s="52"/>
      <c r="I948" s="53"/>
      <c r="J948" s="52"/>
      <c r="K948" s="52"/>
      <c r="L948" s="52"/>
      <c r="M948" s="53"/>
      <c r="N948" s="76"/>
      <c r="O948" s="52"/>
      <c r="P948" s="45"/>
      <c r="Q948" s="45"/>
      <c r="R948" s="45"/>
      <c r="S948" s="45"/>
      <c r="T948" s="45"/>
      <c r="U948" s="45"/>
      <c r="V948" s="54"/>
      <c r="W948" s="54"/>
      <c r="X948" s="53"/>
      <c r="Y948" s="53"/>
      <c r="Z948" s="53"/>
      <c r="AA948" s="53"/>
      <c r="AB948" s="53"/>
      <c r="AC948" s="53"/>
      <c r="AD948" s="54"/>
      <c r="AE948" s="54"/>
      <c r="AF948" s="54"/>
      <c r="AG948" s="54"/>
      <c r="AH948" s="54"/>
      <c r="AI948" s="54"/>
      <c r="AJ948" s="54"/>
      <c r="AK948" s="54"/>
      <c r="AL948" s="27"/>
      <c r="AM948" s="27"/>
      <c r="AN948" s="27"/>
      <c r="AO948" s="27"/>
      <c r="AP948" s="27"/>
      <c r="AQ948" s="53"/>
      <c r="AR948" s="53"/>
      <c r="AS948" s="52"/>
      <c r="AT948" s="52"/>
      <c r="AU948" s="52"/>
      <c r="AV948" s="52"/>
      <c r="AW948" s="52"/>
      <c r="AX948" s="27"/>
      <c r="AY948" s="27"/>
      <c r="AZ948" s="27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27"/>
      <c r="BN948" s="27"/>
      <c r="BO948" s="45"/>
      <c r="BP948" s="45"/>
      <c r="BQ948" s="45"/>
      <c r="BR948" s="45"/>
      <c r="BS948" s="27"/>
      <c r="BT948" s="27"/>
      <c r="BU948" s="27"/>
      <c r="BV948" s="30"/>
      <c r="BW948" s="30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</row>
    <row r="949" spans="1:93" ht="13">
      <c r="A949" s="18"/>
      <c r="B949" s="45"/>
      <c r="C949" s="52"/>
      <c r="D949" s="52"/>
      <c r="E949" s="53"/>
      <c r="F949" s="53"/>
      <c r="G949" s="52"/>
      <c r="H949" s="52"/>
      <c r="I949" s="53"/>
      <c r="J949" s="52"/>
      <c r="K949" s="52"/>
      <c r="L949" s="52"/>
      <c r="M949" s="53"/>
      <c r="N949" s="76"/>
      <c r="O949" s="52"/>
      <c r="P949" s="45"/>
      <c r="Q949" s="45"/>
      <c r="R949" s="45"/>
      <c r="S949" s="45"/>
      <c r="T949" s="45"/>
      <c r="U949" s="45"/>
      <c r="V949" s="54"/>
      <c r="W949" s="54"/>
      <c r="X949" s="53"/>
      <c r="Y949" s="53"/>
      <c r="Z949" s="53"/>
      <c r="AA949" s="53"/>
      <c r="AB949" s="53"/>
      <c r="AC949" s="53"/>
      <c r="AD949" s="54"/>
      <c r="AE949" s="54"/>
      <c r="AF949" s="54"/>
      <c r="AG949" s="54"/>
      <c r="AH949" s="54"/>
      <c r="AI949" s="54"/>
      <c r="AJ949" s="54"/>
      <c r="AK949" s="54"/>
      <c r="AL949" s="27"/>
      <c r="AM949" s="27"/>
      <c r="AN949" s="27"/>
      <c r="AO949" s="27"/>
      <c r="AP949" s="27"/>
      <c r="AQ949" s="53"/>
      <c r="AR949" s="53"/>
      <c r="AS949" s="52"/>
      <c r="AT949" s="52"/>
      <c r="AU949" s="52"/>
      <c r="AV949" s="52"/>
      <c r="AW949" s="52"/>
      <c r="AX949" s="27"/>
      <c r="AY949" s="27"/>
      <c r="AZ949" s="27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27"/>
      <c r="BN949" s="27"/>
      <c r="BO949" s="45"/>
      <c r="BP949" s="45"/>
      <c r="BQ949" s="45"/>
      <c r="BR949" s="45"/>
      <c r="BS949" s="27"/>
      <c r="BT949" s="27"/>
      <c r="BU949" s="27"/>
      <c r="BV949" s="30"/>
      <c r="BW949" s="30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</row>
    <row r="950" spans="1:93" ht="13">
      <c r="A950" s="18"/>
      <c r="B950" s="45"/>
      <c r="C950" s="52"/>
      <c r="D950" s="52"/>
      <c r="E950" s="53"/>
      <c r="F950" s="53"/>
      <c r="G950" s="52"/>
      <c r="H950" s="52"/>
      <c r="I950" s="53"/>
      <c r="J950" s="52"/>
      <c r="K950" s="52"/>
      <c r="L950" s="52"/>
      <c r="M950" s="53"/>
      <c r="N950" s="76"/>
      <c r="O950" s="52"/>
      <c r="P950" s="45"/>
      <c r="Q950" s="45"/>
      <c r="R950" s="45"/>
      <c r="S950" s="45"/>
      <c r="T950" s="45"/>
      <c r="U950" s="45"/>
      <c r="V950" s="54"/>
      <c r="W950" s="54"/>
      <c r="X950" s="53"/>
      <c r="Y950" s="53"/>
      <c r="Z950" s="53"/>
      <c r="AA950" s="53"/>
      <c r="AB950" s="53"/>
      <c r="AC950" s="53"/>
      <c r="AD950" s="54"/>
      <c r="AE950" s="54"/>
      <c r="AF950" s="54"/>
      <c r="AG950" s="54"/>
      <c r="AH950" s="54"/>
      <c r="AI950" s="54"/>
      <c r="AJ950" s="54"/>
      <c r="AK950" s="54"/>
      <c r="AL950" s="27"/>
      <c r="AM950" s="27"/>
      <c r="AN950" s="27"/>
      <c r="AO950" s="27"/>
      <c r="AP950" s="27"/>
      <c r="AQ950" s="53"/>
      <c r="AR950" s="53"/>
      <c r="AS950" s="52"/>
      <c r="AT950" s="52"/>
      <c r="AU950" s="52"/>
      <c r="AV950" s="52"/>
      <c r="AW950" s="52"/>
      <c r="AX950" s="27"/>
      <c r="AY950" s="27"/>
      <c r="AZ950" s="27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27"/>
      <c r="BN950" s="27"/>
      <c r="BO950" s="45"/>
      <c r="BP950" s="45"/>
      <c r="BQ950" s="45"/>
      <c r="BR950" s="45"/>
      <c r="BS950" s="27"/>
      <c r="BT950" s="27"/>
      <c r="BU950" s="27"/>
      <c r="BV950" s="30"/>
      <c r="BW950" s="30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</row>
    <row r="951" spans="1:93" ht="13">
      <c r="A951" s="18"/>
      <c r="B951" s="45"/>
      <c r="C951" s="52"/>
      <c r="D951" s="52"/>
      <c r="E951" s="53"/>
      <c r="F951" s="53"/>
      <c r="G951" s="52"/>
      <c r="H951" s="52"/>
      <c r="I951" s="53"/>
      <c r="J951" s="52"/>
      <c r="K951" s="52"/>
      <c r="L951" s="52"/>
      <c r="M951" s="53"/>
      <c r="N951" s="76"/>
      <c r="O951" s="52"/>
      <c r="P951" s="45"/>
      <c r="Q951" s="45"/>
      <c r="R951" s="45"/>
      <c r="S951" s="45"/>
      <c r="T951" s="45"/>
      <c r="U951" s="45"/>
      <c r="V951" s="54"/>
      <c r="W951" s="54"/>
      <c r="X951" s="53"/>
      <c r="Y951" s="53"/>
      <c r="Z951" s="53"/>
      <c r="AA951" s="53"/>
      <c r="AB951" s="53"/>
      <c r="AC951" s="53"/>
      <c r="AD951" s="54"/>
      <c r="AE951" s="54"/>
      <c r="AF951" s="54"/>
      <c r="AG951" s="54"/>
      <c r="AH951" s="54"/>
      <c r="AI951" s="54"/>
      <c r="AJ951" s="54"/>
      <c r="AK951" s="54"/>
      <c r="AL951" s="27"/>
      <c r="AM951" s="27"/>
      <c r="AN951" s="27"/>
      <c r="AO951" s="27"/>
      <c r="AP951" s="27"/>
      <c r="AQ951" s="53"/>
      <c r="AR951" s="53"/>
      <c r="AS951" s="52"/>
      <c r="AT951" s="52"/>
      <c r="AU951" s="52"/>
      <c r="AV951" s="52"/>
      <c r="AW951" s="52"/>
      <c r="AX951" s="27"/>
      <c r="AY951" s="27"/>
      <c r="AZ951" s="27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27"/>
      <c r="BN951" s="27"/>
      <c r="BO951" s="45"/>
      <c r="BP951" s="45"/>
      <c r="BQ951" s="45"/>
      <c r="BR951" s="45"/>
      <c r="BS951" s="27"/>
      <c r="BT951" s="27"/>
      <c r="BU951" s="27"/>
      <c r="BV951" s="30"/>
      <c r="BW951" s="30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</row>
    <row r="952" spans="1:93" ht="13">
      <c r="A952" s="18"/>
      <c r="B952" s="45"/>
      <c r="C952" s="52"/>
      <c r="D952" s="52"/>
      <c r="E952" s="53"/>
      <c r="F952" s="53"/>
      <c r="G952" s="52"/>
      <c r="H952" s="52"/>
      <c r="I952" s="53"/>
      <c r="J952" s="52"/>
      <c r="K952" s="52"/>
      <c r="L952" s="52"/>
      <c r="M952" s="53"/>
      <c r="N952" s="76"/>
      <c r="O952" s="52"/>
      <c r="P952" s="45"/>
      <c r="Q952" s="45"/>
      <c r="R952" s="45"/>
      <c r="S952" s="45"/>
      <c r="T952" s="45"/>
      <c r="U952" s="45"/>
      <c r="V952" s="54"/>
      <c r="W952" s="54"/>
      <c r="X952" s="53"/>
      <c r="Y952" s="53"/>
      <c r="Z952" s="53"/>
      <c r="AA952" s="53"/>
      <c r="AB952" s="53"/>
      <c r="AC952" s="53"/>
      <c r="AD952" s="54"/>
      <c r="AE952" s="54"/>
      <c r="AF952" s="54"/>
      <c r="AG952" s="54"/>
      <c r="AH952" s="54"/>
      <c r="AI952" s="54"/>
      <c r="AJ952" s="54"/>
      <c r="AK952" s="54"/>
      <c r="AL952" s="27"/>
      <c r="AM952" s="27"/>
      <c r="AN952" s="27"/>
      <c r="AO952" s="27"/>
      <c r="AP952" s="27"/>
      <c r="AQ952" s="53"/>
      <c r="AR952" s="53"/>
      <c r="AS952" s="52"/>
      <c r="AT952" s="52"/>
      <c r="AU952" s="52"/>
      <c r="AV952" s="52"/>
      <c r="AW952" s="52"/>
      <c r="AX952" s="27"/>
      <c r="AY952" s="27"/>
      <c r="AZ952" s="27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27"/>
      <c r="BN952" s="27"/>
      <c r="BO952" s="45"/>
      <c r="BP952" s="45"/>
      <c r="BQ952" s="45"/>
      <c r="BR952" s="45"/>
      <c r="BS952" s="27"/>
      <c r="BT952" s="27"/>
      <c r="BU952" s="27"/>
      <c r="BV952" s="30"/>
      <c r="BW952" s="30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</row>
    <row r="953" spans="1:93" ht="13">
      <c r="A953" s="18"/>
      <c r="B953" s="45"/>
      <c r="C953" s="52"/>
      <c r="D953" s="52"/>
      <c r="E953" s="53"/>
      <c r="F953" s="53"/>
      <c r="G953" s="52"/>
      <c r="H953" s="52"/>
      <c r="I953" s="53"/>
      <c r="J953" s="52"/>
      <c r="K953" s="52"/>
      <c r="L953" s="52"/>
      <c r="M953" s="53"/>
      <c r="N953" s="76"/>
      <c r="O953" s="52"/>
      <c r="P953" s="45"/>
      <c r="Q953" s="45"/>
      <c r="R953" s="45"/>
      <c r="S953" s="45"/>
      <c r="T953" s="45"/>
      <c r="U953" s="45"/>
      <c r="V953" s="54"/>
      <c r="W953" s="54"/>
      <c r="X953" s="53"/>
      <c r="Y953" s="53"/>
      <c r="Z953" s="53"/>
      <c r="AA953" s="53"/>
      <c r="AB953" s="53"/>
      <c r="AC953" s="53"/>
      <c r="AD953" s="54"/>
      <c r="AE953" s="54"/>
      <c r="AF953" s="54"/>
      <c r="AG953" s="54"/>
      <c r="AH953" s="54"/>
      <c r="AI953" s="54"/>
      <c r="AJ953" s="54"/>
      <c r="AK953" s="54"/>
      <c r="AL953" s="27"/>
      <c r="AM953" s="27"/>
      <c r="AN953" s="27"/>
      <c r="AO953" s="27"/>
      <c r="AP953" s="27"/>
      <c r="AQ953" s="53"/>
      <c r="AR953" s="53"/>
      <c r="AS953" s="52"/>
      <c r="AT953" s="52"/>
      <c r="AU953" s="52"/>
      <c r="AV953" s="52"/>
      <c r="AW953" s="52"/>
      <c r="AX953" s="27"/>
      <c r="AY953" s="27"/>
      <c r="AZ953" s="27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27"/>
      <c r="BN953" s="27"/>
      <c r="BO953" s="45"/>
      <c r="BP953" s="45"/>
      <c r="BQ953" s="45"/>
      <c r="BR953" s="45"/>
      <c r="BS953" s="27"/>
      <c r="BT953" s="27"/>
      <c r="BU953" s="27"/>
      <c r="BV953" s="30"/>
      <c r="BW953" s="30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</row>
    <row r="954" spans="1:93" ht="13">
      <c r="A954" s="18"/>
      <c r="B954" s="45"/>
      <c r="C954" s="52"/>
      <c r="D954" s="52"/>
      <c r="E954" s="53"/>
      <c r="F954" s="53"/>
      <c r="G954" s="52"/>
      <c r="H954" s="52"/>
      <c r="I954" s="53"/>
      <c r="J954" s="52"/>
      <c r="K954" s="52"/>
      <c r="L954" s="52"/>
      <c r="M954" s="53"/>
      <c r="N954" s="76"/>
      <c r="O954" s="52"/>
      <c r="P954" s="45"/>
      <c r="Q954" s="45"/>
      <c r="R954" s="45"/>
      <c r="S954" s="45"/>
      <c r="T954" s="45"/>
      <c r="U954" s="45"/>
      <c r="V954" s="54"/>
      <c r="W954" s="54"/>
      <c r="X954" s="53"/>
      <c r="Y954" s="53"/>
      <c r="Z954" s="53"/>
      <c r="AA954" s="53"/>
      <c r="AB954" s="53"/>
      <c r="AC954" s="53"/>
      <c r="AD954" s="54"/>
      <c r="AE954" s="54"/>
      <c r="AF954" s="54"/>
      <c r="AG954" s="54"/>
      <c r="AH954" s="54"/>
      <c r="AI954" s="54"/>
      <c r="AJ954" s="54"/>
      <c r="AK954" s="54"/>
      <c r="AL954" s="27"/>
      <c r="AM954" s="27"/>
      <c r="AN954" s="27"/>
      <c r="AO954" s="27"/>
      <c r="AP954" s="27"/>
      <c r="AQ954" s="53"/>
      <c r="AR954" s="53"/>
      <c r="AS954" s="52"/>
      <c r="AT954" s="52"/>
      <c r="AU954" s="52"/>
      <c r="AV954" s="52"/>
      <c r="AW954" s="52"/>
      <c r="AX954" s="27"/>
      <c r="AY954" s="27"/>
      <c r="AZ954" s="27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27"/>
      <c r="BN954" s="27"/>
      <c r="BO954" s="45"/>
      <c r="BP954" s="45"/>
      <c r="BQ954" s="45"/>
      <c r="BR954" s="45"/>
      <c r="BS954" s="27"/>
      <c r="BT954" s="27"/>
      <c r="BU954" s="27"/>
      <c r="BV954" s="30"/>
      <c r="BW954" s="30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</row>
    <row r="955" spans="1:93" ht="13">
      <c r="A955" s="18"/>
      <c r="B955" s="45"/>
      <c r="C955" s="52"/>
      <c r="D955" s="52"/>
      <c r="E955" s="53"/>
      <c r="F955" s="53"/>
      <c r="G955" s="52"/>
      <c r="H955" s="52"/>
      <c r="I955" s="53"/>
      <c r="J955" s="52"/>
      <c r="K955" s="52"/>
      <c r="L955" s="52"/>
      <c r="M955" s="53"/>
      <c r="N955" s="76"/>
      <c r="O955" s="52"/>
      <c r="P955" s="45"/>
      <c r="Q955" s="45"/>
      <c r="R955" s="45"/>
      <c r="S955" s="45"/>
      <c r="T955" s="45"/>
      <c r="U955" s="45"/>
      <c r="V955" s="54"/>
      <c r="W955" s="54"/>
      <c r="X955" s="53"/>
      <c r="Y955" s="53"/>
      <c r="Z955" s="53"/>
      <c r="AA955" s="53"/>
      <c r="AB955" s="53"/>
      <c r="AC955" s="53"/>
      <c r="AD955" s="54"/>
      <c r="AE955" s="54"/>
      <c r="AF955" s="54"/>
      <c r="AG955" s="54"/>
      <c r="AH955" s="54"/>
      <c r="AI955" s="54"/>
      <c r="AJ955" s="54"/>
      <c r="AK955" s="54"/>
      <c r="AL955" s="27"/>
      <c r="AM955" s="27"/>
      <c r="AN955" s="27"/>
      <c r="AO955" s="27"/>
      <c r="AP955" s="27"/>
      <c r="AQ955" s="53"/>
      <c r="AR955" s="53"/>
      <c r="AS955" s="52"/>
      <c r="AT955" s="52"/>
      <c r="AU955" s="52"/>
      <c r="AV955" s="52"/>
      <c r="AW955" s="52"/>
      <c r="AX955" s="27"/>
      <c r="AY955" s="27"/>
      <c r="AZ955" s="27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27"/>
      <c r="BN955" s="27"/>
      <c r="BO955" s="45"/>
      <c r="BP955" s="45"/>
      <c r="BQ955" s="45"/>
      <c r="BR955" s="45"/>
      <c r="BS955" s="27"/>
      <c r="BT955" s="27"/>
      <c r="BU955" s="27"/>
      <c r="BV955" s="30"/>
      <c r="BW955" s="30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</row>
    <row r="956" spans="1:93" ht="13">
      <c r="A956" s="18"/>
      <c r="B956" s="45"/>
      <c r="C956" s="52"/>
      <c r="D956" s="52"/>
      <c r="E956" s="53"/>
      <c r="F956" s="53"/>
      <c r="G956" s="52"/>
      <c r="H956" s="52"/>
      <c r="I956" s="53"/>
      <c r="J956" s="52"/>
      <c r="K956" s="52"/>
      <c r="L956" s="52"/>
      <c r="M956" s="53"/>
      <c r="N956" s="76"/>
      <c r="O956" s="52"/>
      <c r="P956" s="45"/>
      <c r="Q956" s="45"/>
      <c r="R956" s="45"/>
      <c r="S956" s="45"/>
      <c r="T956" s="45"/>
      <c r="U956" s="45"/>
      <c r="V956" s="54"/>
      <c r="W956" s="54"/>
      <c r="X956" s="53"/>
      <c r="Y956" s="53"/>
      <c r="Z956" s="53"/>
      <c r="AA956" s="53"/>
      <c r="AB956" s="53"/>
      <c r="AC956" s="53"/>
      <c r="AD956" s="54"/>
      <c r="AE956" s="54"/>
      <c r="AF956" s="54"/>
      <c r="AG956" s="54"/>
      <c r="AH956" s="54"/>
      <c r="AI956" s="54"/>
      <c r="AJ956" s="54"/>
      <c r="AK956" s="54"/>
      <c r="AL956" s="27"/>
      <c r="AM956" s="27"/>
      <c r="AN956" s="27"/>
      <c r="AO956" s="27"/>
      <c r="AP956" s="27"/>
      <c r="AQ956" s="53"/>
      <c r="AR956" s="53"/>
      <c r="AS956" s="52"/>
      <c r="AT956" s="52"/>
      <c r="AU956" s="52"/>
      <c r="AV956" s="52"/>
      <c r="AW956" s="52"/>
      <c r="AX956" s="27"/>
      <c r="AY956" s="27"/>
      <c r="AZ956" s="27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27"/>
      <c r="BN956" s="27"/>
      <c r="BO956" s="45"/>
      <c r="BP956" s="45"/>
      <c r="BQ956" s="45"/>
      <c r="BR956" s="45"/>
      <c r="BS956" s="27"/>
      <c r="BT956" s="27"/>
      <c r="BU956" s="27"/>
      <c r="BV956" s="30"/>
      <c r="BW956" s="30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</row>
    <row r="957" spans="1:93" ht="13">
      <c r="A957" s="18"/>
      <c r="B957" s="45"/>
      <c r="C957" s="52"/>
      <c r="D957" s="52"/>
      <c r="E957" s="53"/>
      <c r="F957" s="53"/>
      <c r="G957" s="52"/>
      <c r="H957" s="52"/>
      <c r="I957" s="53"/>
      <c r="J957" s="52"/>
      <c r="K957" s="52"/>
      <c r="L957" s="52"/>
      <c r="M957" s="53"/>
      <c r="N957" s="76"/>
      <c r="O957" s="52"/>
      <c r="P957" s="45"/>
      <c r="Q957" s="45"/>
      <c r="R957" s="45"/>
      <c r="S957" s="45"/>
      <c r="T957" s="45"/>
      <c r="U957" s="45"/>
      <c r="V957" s="54"/>
      <c r="W957" s="54"/>
      <c r="X957" s="53"/>
      <c r="Y957" s="53"/>
      <c r="Z957" s="53"/>
      <c r="AA957" s="53"/>
      <c r="AB957" s="53"/>
      <c r="AC957" s="53"/>
      <c r="AD957" s="54"/>
      <c r="AE957" s="54"/>
      <c r="AF957" s="54"/>
      <c r="AG957" s="54"/>
      <c r="AH957" s="54"/>
      <c r="AI957" s="54"/>
      <c r="AJ957" s="54"/>
      <c r="AK957" s="54"/>
      <c r="AL957" s="27"/>
      <c r="AM957" s="27"/>
      <c r="AN957" s="27"/>
      <c r="AO957" s="27"/>
      <c r="AP957" s="27"/>
      <c r="AQ957" s="53"/>
      <c r="AR957" s="53"/>
      <c r="AS957" s="52"/>
      <c r="AT957" s="52"/>
      <c r="AU957" s="52"/>
      <c r="AV957" s="52"/>
      <c r="AW957" s="52"/>
      <c r="AX957" s="27"/>
      <c r="AY957" s="27"/>
      <c r="AZ957" s="27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27"/>
      <c r="BN957" s="27"/>
      <c r="BO957" s="45"/>
      <c r="BP957" s="45"/>
      <c r="BQ957" s="45"/>
      <c r="BR957" s="45"/>
      <c r="BS957" s="27"/>
      <c r="BT957" s="27"/>
      <c r="BU957" s="27"/>
      <c r="BV957" s="30"/>
      <c r="BW957" s="30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</row>
    <row r="958" spans="1:93" ht="13">
      <c r="A958" s="18"/>
      <c r="B958" s="45"/>
      <c r="C958" s="52"/>
      <c r="D958" s="52"/>
      <c r="E958" s="53"/>
      <c r="F958" s="53"/>
      <c r="G958" s="52"/>
      <c r="H958" s="52"/>
      <c r="I958" s="53"/>
      <c r="J958" s="52"/>
      <c r="K958" s="52"/>
      <c r="L958" s="52"/>
      <c r="M958" s="53"/>
      <c r="N958" s="76"/>
      <c r="O958" s="52"/>
      <c r="P958" s="45"/>
      <c r="Q958" s="45"/>
      <c r="R958" s="45"/>
      <c r="S958" s="45"/>
      <c r="T958" s="45"/>
      <c r="U958" s="45"/>
      <c r="V958" s="54"/>
      <c r="W958" s="54"/>
      <c r="X958" s="53"/>
      <c r="Y958" s="53"/>
      <c r="Z958" s="53"/>
      <c r="AA958" s="53"/>
      <c r="AB958" s="53"/>
      <c r="AC958" s="53"/>
      <c r="AD958" s="54"/>
      <c r="AE958" s="54"/>
      <c r="AF958" s="54"/>
      <c r="AG958" s="54"/>
      <c r="AH958" s="54"/>
      <c r="AI958" s="54"/>
      <c r="AJ958" s="54"/>
      <c r="AK958" s="54"/>
      <c r="AL958" s="27"/>
      <c r="AM958" s="27"/>
      <c r="AN958" s="27"/>
      <c r="AO958" s="27"/>
      <c r="AP958" s="27"/>
      <c r="AQ958" s="53"/>
      <c r="AR958" s="53"/>
      <c r="AS958" s="52"/>
      <c r="AT958" s="52"/>
      <c r="AU958" s="52"/>
      <c r="AV958" s="52"/>
      <c r="AW958" s="52"/>
      <c r="AX958" s="27"/>
      <c r="AY958" s="27"/>
      <c r="AZ958" s="27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27"/>
      <c r="BN958" s="27"/>
      <c r="BO958" s="45"/>
      <c r="BP958" s="45"/>
      <c r="BQ958" s="45"/>
      <c r="BR958" s="45"/>
      <c r="BS958" s="27"/>
      <c r="BT958" s="27"/>
      <c r="BU958" s="27"/>
      <c r="BV958" s="30"/>
      <c r="BW958" s="30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</row>
    <row r="959" spans="1:93" ht="13">
      <c r="A959" s="18"/>
      <c r="B959" s="45"/>
      <c r="C959" s="52"/>
      <c r="D959" s="52"/>
      <c r="E959" s="53"/>
      <c r="F959" s="53"/>
      <c r="G959" s="52"/>
      <c r="H959" s="52"/>
      <c r="I959" s="53"/>
      <c r="J959" s="52"/>
      <c r="K959" s="52"/>
      <c r="L959" s="52"/>
      <c r="M959" s="53"/>
      <c r="N959" s="76"/>
      <c r="O959" s="52"/>
      <c r="P959" s="45"/>
      <c r="Q959" s="45"/>
      <c r="R959" s="45"/>
      <c r="S959" s="45"/>
      <c r="T959" s="45"/>
      <c r="U959" s="45"/>
      <c r="V959" s="54"/>
      <c r="W959" s="54"/>
      <c r="X959" s="53"/>
      <c r="Y959" s="53"/>
      <c r="Z959" s="53"/>
      <c r="AA959" s="53"/>
      <c r="AB959" s="53"/>
      <c r="AC959" s="53"/>
      <c r="AD959" s="54"/>
      <c r="AE959" s="54"/>
      <c r="AF959" s="54"/>
      <c r="AG959" s="54"/>
      <c r="AH959" s="54"/>
      <c r="AI959" s="54"/>
      <c r="AJ959" s="54"/>
      <c r="AK959" s="54"/>
      <c r="AL959" s="27"/>
      <c r="AM959" s="27"/>
      <c r="AN959" s="27"/>
      <c r="AO959" s="27"/>
      <c r="AP959" s="27"/>
      <c r="AQ959" s="53"/>
      <c r="AR959" s="53"/>
      <c r="AS959" s="52"/>
      <c r="AT959" s="52"/>
      <c r="AU959" s="52"/>
      <c r="AV959" s="52"/>
      <c r="AW959" s="52"/>
      <c r="AX959" s="27"/>
      <c r="AY959" s="27"/>
      <c r="AZ959" s="27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27"/>
      <c r="BN959" s="27"/>
      <c r="BO959" s="45"/>
      <c r="BP959" s="45"/>
      <c r="BQ959" s="45"/>
      <c r="BR959" s="45"/>
      <c r="BS959" s="27"/>
      <c r="BT959" s="27"/>
      <c r="BU959" s="27"/>
      <c r="BV959" s="30"/>
      <c r="BW959" s="30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</row>
    <row r="960" spans="1:93" ht="13">
      <c r="A960" s="18"/>
      <c r="B960" s="45"/>
      <c r="C960" s="52"/>
      <c r="D960" s="52"/>
      <c r="E960" s="53"/>
      <c r="F960" s="53"/>
      <c r="G960" s="52"/>
      <c r="H960" s="52"/>
      <c r="I960" s="53"/>
      <c r="J960" s="52"/>
      <c r="K960" s="52"/>
      <c r="L960" s="52"/>
      <c r="M960" s="53"/>
      <c r="N960" s="76"/>
      <c r="O960" s="52"/>
      <c r="P960" s="45"/>
      <c r="Q960" s="45"/>
      <c r="R960" s="45"/>
      <c r="S960" s="45"/>
      <c r="T960" s="45"/>
      <c r="U960" s="45"/>
      <c r="V960" s="54"/>
      <c r="W960" s="54"/>
      <c r="X960" s="53"/>
      <c r="Y960" s="53"/>
      <c r="Z960" s="53"/>
      <c r="AA960" s="53"/>
      <c r="AB960" s="53"/>
      <c r="AC960" s="53"/>
      <c r="AD960" s="54"/>
      <c r="AE960" s="54"/>
      <c r="AF960" s="54"/>
      <c r="AG960" s="54"/>
      <c r="AH960" s="54"/>
      <c r="AI960" s="54"/>
      <c r="AJ960" s="54"/>
      <c r="AK960" s="54"/>
      <c r="AL960" s="27"/>
      <c r="AM960" s="27"/>
      <c r="AN960" s="27"/>
      <c r="AO960" s="27"/>
      <c r="AP960" s="27"/>
      <c r="AQ960" s="53"/>
      <c r="AR960" s="53"/>
      <c r="AS960" s="52"/>
      <c r="AT960" s="52"/>
      <c r="AU960" s="52"/>
      <c r="AV960" s="52"/>
      <c r="AW960" s="52"/>
      <c r="AX960" s="27"/>
      <c r="AY960" s="27"/>
      <c r="AZ960" s="27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27"/>
      <c r="BN960" s="27"/>
      <c r="BO960" s="45"/>
      <c r="BP960" s="45"/>
      <c r="BQ960" s="45"/>
      <c r="BR960" s="45"/>
      <c r="BS960" s="27"/>
      <c r="BT960" s="27"/>
      <c r="BU960" s="27"/>
      <c r="BV960" s="30"/>
      <c r="BW960" s="30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</row>
    <row r="961" spans="1:93" ht="13">
      <c r="A961" s="18"/>
      <c r="B961" s="45"/>
      <c r="C961" s="52"/>
      <c r="D961" s="52"/>
      <c r="E961" s="53"/>
      <c r="F961" s="53"/>
      <c r="G961" s="52"/>
      <c r="H961" s="52"/>
      <c r="I961" s="53"/>
      <c r="J961" s="52"/>
      <c r="K961" s="52"/>
      <c r="L961" s="52"/>
      <c r="M961" s="53"/>
      <c r="N961" s="76"/>
      <c r="O961" s="52"/>
      <c r="P961" s="45"/>
      <c r="Q961" s="45"/>
      <c r="R961" s="45"/>
      <c r="S961" s="45"/>
      <c r="T961" s="45"/>
      <c r="U961" s="45"/>
      <c r="V961" s="54"/>
      <c r="W961" s="54"/>
      <c r="X961" s="53"/>
      <c r="Y961" s="53"/>
      <c r="Z961" s="53"/>
      <c r="AA961" s="53"/>
      <c r="AB961" s="53"/>
      <c r="AC961" s="53"/>
      <c r="AD961" s="54"/>
      <c r="AE961" s="54"/>
      <c r="AF961" s="54"/>
      <c r="AG961" s="54"/>
      <c r="AH961" s="54"/>
      <c r="AI961" s="54"/>
      <c r="AJ961" s="54"/>
      <c r="AK961" s="54"/>
      <c r="AL961" s="27"/>
      <c r="AM961" s="27"/>
      <c r="AN961" s="27"/>
      <c r="AO961" s="27"/>
      <c r="AP961" s="27"/>
      <c r="AQ961" s="53"/>
      <c r="AR961" s="53"/>
      <c r="AS961" s="52"/>
      <c r="AT961" s="52"/>
      <c r="AU961" s="52"/>
      <c r="AV961" s="52"/>
      <c r="AW961" s="52"/>
      <c r="AX961" s="27"/>
      <c r="AY961" s="27"/>
      <c r="AZ961" s="27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27"/>
      <c r="BN961" s="27"/>
      <c r="BO961" s="45"/>
      <c r="BP961" s="45"/>
      <c r="BQ961" s="45"/>
      <c r="BR961" s="45"/>
      <c r="BS961" s="27"/>
      <c r="BT961" s="27"/>
      <c r="BU961" s="27"/>
      <c r="BV961" s="30"/>
      <c r="BW961" s="30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</row>
    <row r="962" spans="1:93" ht="13">
      <c r="A962" s="18"/>
      <c r="B962" s="45"/>
      <c r="C962" s="52"/>
      <c r="D962" s="52"/>
      <c r="E962" s="53"/>
      <c r="F962" s="53"/>
      <c r="G962" s="52"/>
      <c r="H962" s="52"/>
      <c r="I962" s="53"/>
      <c r="J962" s="52"/>
      <c r="K962" s="52"/>
      <c r="L962" s="52"/>
      <c r="M962" s="53"/>
      <c r="N962" s="76"/>
      <c r="O962" s="52"/>
      <c r="P962" s="45"/>
      <c r="Q962" s="45"/>
      <c r="R962" s="45"/>
      <c r="S962" s="45"/>
      <c r="T962" s="45"/>
      <c r="U962" s="45"/>
      <c r="V962" s="54"/>
      <c r="W962" s="54"/>
      <c r="X962" s="53"/>
      <c r="Y962" s="53"/>
      <c r="Z962" s="53"/>
      <c r="AA962" s="53"/>
      <c r="AB962" s="53"/>
      <c r="AC962" s="53"/>
      <c r="AD962" s="54"/>
      <c r="AE962" s="54"/>
      <c r="AF962" s="54"/>
      <c r="AG962" s="54"/>
      <c r="AH962" s="54"/>
      <c r="AI962" s="54"/>
      <c r="AJ962" s="54"/>
      <c r="AK962" s="54"/>
      <c r="AL962" s="27"/>
      <c r="AM962" s="27"/>
      <c r="AN962" s="27"/>
      <c r="AO962" s="27"/>
      <c r="AP962" s="27"/>
      <c r="AQ962" s="53"/>
      <c r="AR962" s="53"/>
      <c r="AS962" s="52"/>
      <c r="AT962" s="52"/>
      <c r="AU962" s="52"/>
      <c r="AV962" s="52"/>
      <c r="AW962" s="52"/>
      <c r="AX962" s="27"/>
      <c r="AY962" s="27"/>
      <c r="AZ962" s="27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27"/>
      <c r="BN962" s="27"/>
      <c r="BO962" s="45"/>
      <c r="BP962" s="45"/>
      <c r="BQ962" s="45"/>
      <c r="BR962" s="45"/>
      <c r="BS962" s="27"/>
      <c r="BT962" s="27"/>
      <c r="BU962" s="27"/>
      <c r="BV962" s="30"/>
      <c r="BW962" s="30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</row>
    <row r="963" spans="1:93" ht="13">
      <c r="A963" s="18"/>
      <c r="B963" s="45"/>
      <c r="C963" s="52"/>
      <c r="D963" s="52"/>
      <c r="E963" s="53"/>
      <c r="F963" s="53"/>
      <c r="G963" s="52"/>
      <c r="H963" s="52"/>
      <c r="I963" s="53"/>
      <c r="J963" s="52"/>
      <c r="K963" s="52"/>
      <c r="L963" s="52"/>
      <c r="M963" s="53"/>
      <c r="N963" s="76"/>
      <c r="O963" s="52"/>
      <c r="P963" s="45"/>
      <c r="Q963" s="45"/>
      <c r="R963" s="45"/>
      <c r="S963" s="45"/>
      <c r="T963" s="45"/>
      <c r="U963" s="45"/>
      <c r="V963" s="54"/>
      <c r="W963" s="54"/>
      <c r="X963" s="53"/>
      <c r="Y963" s="53"/>
      <c r="Z963" s="53"/>
      <c r="AA963" s="53"/>
      <c r="AB963" s="53"/>
      <c r="AC963" s="53"/>
      <c r="AD963" s="54"/>
      <c r="AE963" s="54"/>
      <c r="AF963" s="54"/>
      <c r="AG963" s="54"/>
      <c r="AH963" s="54"/>
      <c r="AI963" s="54"/>
      <c r="AJ963" s="54"/>
      <c r="AK963" s="54"/>
      <c r="AL963" s="27"/>
      <c r="AM963" s="27"/>
      <c r="AN963" s="27"/>
      <c r="AO963" s="27"/>
      <c r="AP963" s="27"/>
      <c r="AQ963" s="53"/>
      <c r="AR963" s="53"/>
      <c r="AS963" s="52"/>
      <c r="AT963" s="52"/>
      <c r="AU963" s="52"/>
      <c r="AV963" s="52"/>
      <c r="AW963" s="52"/>
      <c r="AX963" s="27"/>
      <c r="AY963" s="27"/>
      <c r="AZ963" s="27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27"/>
      <c r="BN963" s="27"/>
      <c r="BO963" s="45"/>
      <c r="BP963" s="45"/>
      <c r="BQ963" s="45"/>
      <c r="BR963" s="45"/>
      <c r="BS963" s="27"/>
      <c r="BT963" s="27"/>
      <c r="BU963" s="27"/>
      <c r="BV963" s="30"/>
      <c r="BW963" s="30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</row>
    <row r="964" spans="1:93" ht="13">
      <c r="A964" s="18"/>
      <c r="B964" s="45"/>
      <c r="C964" s="52"/>
      <c r="D964" s="52"/>
      <c r="E964" s="53"/>
      <c r="F964" s="53"/>
      <c r="G964" s="52"/>
      <c r="H964" s="52"/>
      <c r="I964" s="53"/>
      <c r="J964" s="52"/>
      <c r="K964" s="52"/>
      <c r="L964" s="52"/>
      <c r="M964" s="53"/>
      <c r="N964" s="76"/>
      <c r="O964" s="52"/>
      <c r="P964" s="45"/>
      <c r="Q964" s="45"/>
      <c r="R964" s="45"/>
      <c r="S964" s="45"/>
      <c r="T964" s="45"/>
      <c r="U964" s="45"/>
      <c r="V964" s="54"/>
      <c r="W964" s="54"/>
      <c r="X964" s="53"/>
      <c r="Y964" s="53"/>
      <c r="Z964" s="53"/>
      <c r="AA964" s="53"/>
      <c r="AB964" s="53"/>
      <c r="AC964" s="53"/>
      <c r="AD964" s="54"/>
      <c r="AE964" s="54"/>
      <c r="AF964" s="54"/>
      <c r="AG964" s="54"/>
      <c r="AH964" s="54"/>
      <c r="AI964" s="54"/>
      <c r="AJ964" s="54"/>
      <c r="AK964" s="54"/>
      <c r="AL964" s="27"/>
      <c r="AM964" s="27"/>
      <c r="AN964" s="27"/>
      <c r="AO964" s="27"/>
      <c r="AP964" s="27"/>
      <c r="AQ964" s="53"/>
      <c r="AR964" s="53"/>
      <c r="AS964" s="52"/>
      <c r="AT964" s="52"/>
      <c r="AU964" s="52"/>
      <c r="AV964" s="52"/>
      <c r="AW964" s="52"/>
      <c r="AX964" s="27"/>
      <c r="AY964" s="27"/>
      <c r="AZ964" s="27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27"/>
      <c r="BN964" s="27"/>
      <c r="BO964" s="45"/>
      <c r="BP964" s="45"/>
      <c r="BQ964" s="45"/>
      <c r="BR964" s="45"/>
      <c r="BS964" s="27"/>
      <c r="BT964" s="27"/>
      <c r="BU964" s="27"/>
      <c r="BV964" s="30"/>
      <c r="BW964" s="30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</row>
    <row r="965" spans="1:93" ht="13">
      <c r="A965" s="18"/>
      <c r="B965" s="45"/>
      <c r="C965" s="52"/>
      <c r="D965" s="52"/>
      <c r="E965" s="53"/>
      <c r="F965" s="53"/>
      <c r="G965" s="52"/>
      <c r="H965" s="52"/>
      <c r="I965" s="53"/>
      <c r="J965" s="52"/>
      <c r="K965" s="52"/>
      <c r="L965" s="52"/>
      <c r="M965" s="53"/>
      <c r="N965" s="76"/>
      <c r="O965" s="52"/>
      <c r="P965" s="45"/>
      <c r="Q965" s="45"/>
      <c r="R965" s="45"/>
      <c r="S965" s="45"/>
      <c r="T965" s="45"/>
      <c r="U965" s="45"/>
      <c r="V965" s="54"/>
      <c r="W965" s="54"/>
      <c r="X965" s="53"/>
      <c r="Y965" s="53"/>
      <c r="Z965" s="53"/>
      <c r="AA965" s="53"/>
      <c r="AB965" s="53"/>
      <c r="AC965" s="53"/>
      <c r="AD965" s="54"/>
      <c r="AE965" s="54"/>
      <c r="AF965" s="54"/>
      <c r="AG965" s="54"/>
      <c r="AH965" s="54"/>
      <c r="AI965" s="54"/>
      <c r="AJ965" s="54"/>
      <c r="AK965" s="54"/>
      <c r="AL965" s="27"/>
      <c r="AM965" s="27"/>
      <c r="AN965" s="27"/>
      <c r="AO965" s="27"/>
      <c r="AP965" s="27"/>
      <c r="AQ965" s="53"/>
      <c r="AR965" s="53"/>
      <c r="AS965" s="52"/>
      <c r="AT965" s="52"/>
      <c r="AU965" s="52"/>
      <c r="AV965" s="52"/>
      <c r="AW965" s="52"/>
      <c r="AX965" s="27"/>
      <c r="AY965" s="27"/>
      <c r="AZ965" s="27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27"/>
      <c r="BN965" s="27"/>
      <c r="BO965" s="45"/>
      <c r="BP965" s="45"/>
      <c r="BQ965" s="45"/>
      <c r="BR965" s="45"/>
      <c r="BS965" s="27"/>
      <c r="BT965" s="27"/>
      <c r="BU965" s="27"/>
      <c r="BV965" s="30"/>
      <c r="BW965" s="30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</row>
    <row r="966" spans="1:93" ht="13">
      <c r="A966" s="18"/>
      <c r="B966" s="45"/>
      <c r="C966" s="52"/>
      <c r="D966" s="52"/>
      <c r="E966" s="53"/>
      <c r="F966" s="53"/>
      <c r="G966" s="52"/>
      <c r="H966" s="52"/>
      <c r="I966" s="53"/>
      <c r="J966" s="52"/>
      <c r="K966" s="52"/>
      <c r="L966" s="52"/>
      <c r="M966" s="53"/>
      <c r="N966" s="76"/>
      <c r="O966" s="52"/>
      <c r="P966" s="45"/>
      <c r="Q966" s="45"/>
      <c r="R966" s="45"/>
      <c r="S966" s="45"/>
      <c r="T966" s="45"/>
      <c r="U966" s="45"/>
      <c r="V966" s="54"/>
      <c r="W966" s="54"/>
      <c r="X966" s="53"/>
      <c r="Y966" s="53"/>
      <c r="Z966" s="53"/>
      <c r="AA966" s="53"/>
      <c r="AB966" s="53"/>
      <c r="AC966" s="53"/>
      <c r="AD966" s="54"/>
      <c r="AE966" s="54"/>
      <c r="AF966" s="54"/>
      <c r="AG966" s="54"/>
      <c r="AH966" s="54"/>
      <c r="AI966" s="54"/>
      <c r="AJ966" s="54"/>
      <c r="AK966" s="54"/>
      <c r="AL966" s="27"/>
      <c r="AM966" s="27"/>
      <c r="AN966" s="27"/>
      <c r="AO966" s="27"/>
      <c r="AP966" s="27"/>
      <c r="AQ966" s="53"/>
      <c r="AR966" s="53"/>
      <c r="AS966" s="52"/>
      <c r="AT966" s="52"/>
      <c r="AU966" s="52"/>
      <c r="AV966" s="52"/>
      <c r="AW966" s="52"/>
      <c r="AX966" s="27"/>
      <c r="AY966" s="27"/>
      <c r="AZ966" s="27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27"/>
      <c r="BN966" s="27"/>
      <c r="BO966" s="45"/>
      <c r="BP966" s="45"/>
      <c r="BQ966" s="45"/>
      <c r="BR966" s="45"/>
      <c r="BS966" s="27"/>
      <c r="BT966" s="27"/>
      <c r="BU966" s="27"/>
      <c r="BV966" s="30"/>
      <c r="BW966" s="30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</row>
    <row r="967" spans="1:93" ht="13">
      <c r="A967" s="18"/>
      <c r="B967" s="45"/>
      <c r="C967" s="52"/>
      <c r="D967" s="52"/>
      <c r="E967" s="53"/>
      <c r="F967" s="53"/>
      <c r="G967" s="52"/>
      <c r="H967" s="52"/>
      <c r="I967" s="53"/>
      <c r="J967" s="52"/>
      <c r="K967" s="52"/>
      <c r="L967" s="52"/>
      <c r="M967" s="53"/>
      <c r="N967" s="76"/>
      <c r="O967" s="52"/>
      <c r="P967" s="45"/>
      <c r="Q967" s="45"/>
      <c r="R967" s="45"/>
      <c r="S967" s="45"/>
      <c r="T967" s="45"/>
      <c r="U967" s="45"/>
      <c r="V967" s="54"/>
      <c r="W967" s="54"/>
      <c r="X967" s="53"/>
      <c r="Y967" s="53"/>
      <c r="Z967" s="53"/>
      <c r="AA967" s="53"/>
      <c r="AB967" s="53"/>
      <c r="AC967" s="53"/>
      <c r="AD967" s="54"/>
      <c r="AE967" s="54"/>
      <c r="AF967" s="54"/>
      <c r="AG967" s="54"/>
      <c r="AH967" s="54"/>
      <c r="AI967" s="54"/>
      <c r="AJ967" s="54"/>
      <c r="AK967" s="54"/>
      <c r="AL967" s="27"/>
      <c r="AM967" s="27"/>
      <c r="AN967" s="27"/>
      <c r="AO967" s="27"/>
      <c r="AP967" s="27"/>
      <c r="AQ967" s="53"/>
      <c r="AR967" s="53"/>
      <c r="AS967" s="52"/>
      <c r="AT967" s="52"/>
      <c r="AU967" s="52"/>
      <c r="AV967" s="52"/>
      <c r="AW967" s="52"/>
      <c r="AX967" s="27"/>
      <c r="AY967" s="27"/>
      <c r="AZ967" s="27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27"/>
      <c r="BN967" s="27"/>
      <c r="BO967" s="45"/>
      <c r="BP967" s="45"/>
      <c r="BQ967" s="45"/>
      <c r="BR967" s="45"/>
      <c r="BS967" s="27"/>
      <c r="BT967" s="27"/>
      <c r="BU967" s="27"/>
      <c r="BV967" s="30"/>
      <c r="BW967" s="30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</row>
    <row r="968" spans="1:93" ht="13">
      <c r="A968" s="18"/>
      <c r="B968" s="45"/>
      <c r="C968" s="52"/>
      <c r="D968" s="52"/>
      <c r="E968" s="53"/>
      <c r="F968" s="53"/>
      <c r="G968" s="52"/>
      <c r="H968" s="52"/>
      <c r="I968" s="53"/>
      <c r="J968" s="52"/>
      <c r="K968" s="52"/>
      <c r="L968" s="52"/>
      <c r="M968" s="53"/>
      <c r="N968" s="76"/>
      <c r="O968" s="52"/>
      <c r="P968" s="45"/>
      <c r="Q968" s="45"/>
      <c r="R968" s="45"/>
      <c r="S968" s="45"/>
      <c r="T968" s="45"/>
      <c r="U968" s="45"/>
      <c r="V968" s="54"/>
      <c r="W968" s="54"/>
      <c r="X968" s="53"/>
      <c r="Y968" s="53"/>
      <c r="Z968" s="53"/>
      <c r="AA968" s="53"/>
      <c r="AB968" s="53"/>
      <c r="AC968" s="53"/>
      <c r="AD968" s="54"/>
      <c r="AE968" s="54"/>
      <c r="AF968" s="54"/>
      <c r="AG968" s="54"/>
      <c r="AH968" s="54"/>
      <c r="AI968" s="54"/>
      <c r="AJ968" s="54"/>
      <c r="AK968" s="54"/>
      <c r="AL968" s="27"/>
      <c r="AM968" s="27"/>
      <c r="AN968" s="27"/>
      <c r="AO968" s="27"/>
      <c r="AP968" s="27"/>
      <c r="AQ968" s="53"/>
      <c r="AR968" s="53"/>
      <c r="AS968" s="52"/>
      <c r="AT968" s="52"/>
      <c r="AU968" s="52"/>
      <c r="AV968" s="52"/>
      <c r="AW968" s="52"/>
      <c r="AX968" s="27"/>
      <c r="AY968" s="27"/>
      <c r="AZ968" s="27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27"/>
      <c r="BN968" s="27"/>
      <c r="BO968" s="45"/>
      <c r="BP968" s="45"/>
      <c r="BQ968" s="45"/>
      <c r="BR968" s="45"/>
      <c r="BS968" s="27"/>
      <c r="BT968" s="27"/>
      <c r="BU968" s="27"/>
      <c r="BV968" s="30"/>
      <c r="BW968" s="30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</row>
    <row r="969" spans="1:93" ht="13">
      <c r="A969" s="18"/>
      <c r="B969" s="45"/>
      <c r="C969" s="52"/>
      <c r="D969" s="52"/>
      <c r="E969" s="53"/>
      <c r="F969" s="53"/>
      <c r="G969" s="52"/>
      <c r="H969" s="52"/>
      <c r="I969" s="53"/>
      <c r="J969" s="52"/>
      <c r="K969" s="52"/>
      <c r="L969" s="52"/>
      <c r="M969" s="53"/>
      <c r="N969" s="76"/>
      <c r="O969" s="52"/>
      <c r="P969" s="45"/>
      <c r="Q969" s="45"/>
      <c r="R969" s="45"/>
      <c r="S969" s="45"/>
      <c r="T969" s="45"/>
      <c r="U969" s="45"/>
      <c r="V969" s="54"/>
      <c r="W969" s="54"/>
      <c r="X969" s="53"/>
      <c r="Y969" s="53"/>
      <c r="Z969" s="53"/>
      <c r="AA969" s="53"/>
      <c r="AB969" s="53"/>
      <c r="AC969" s="53"/>
      <c r="AD969" s="54"/>
      <c r="AE969" s="54"/>
      <c r="AF969" s="54"/>
      <c r="AG969" s="54"/>
      <c r="AH969" s="54"/>
      <c r="AI969" s="54"/>
      <c r="AJ969" s="54"/>
      <c r="AK969" s="54"/>
      <c r="AL969" s="27"/>
      <c r="AM969" s="27"/>
      <c r="AN969" s="27"/>
      <c r="AO969" s="27"/>
      <c r="AP969" s="27"/>
      <c r="AQ969" s="53"/>
      <c r="AR969" s="53"/>
      <c r="AS969" s="52"/>
      <c r="AT969" s="52"/>
      <c r="AU969" s="52"/>
      <c r="AV969" s="52"/>
      <c r="AW969" s="52"/>
      <c r="AX969" s="27"/>
      <c r="AY969" s="27"/>
      <c r="AZ969" s="27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27"/>
      <c r="BN969" s="27"/>
      <c r="BO969" s="45"/>
      <c r="BP969" s="45"/>
      <c r="BQ969" s="45"/>
      <c r="BR969" s="45"/>
      <c r="BS969" s="27"/>
      <c r="BT969" s="27"/>
      <c r="BU969" s="27"/>
      <c r="BV969" s="30"/>
      <c r="BW969" s="30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</row>
    <row r="970" spans="1:93" ht="13">
      <c r="A970" s="18"/>
      <c r="B970" s="45"/>
      <c r="C970" s="52"/>
      <c r="D970" s="52"/>
      <c r="E970" s="53"/>
      <c r="F970" s="53"/>
      <c r="G970" s="52"/>
      <c r="H970" s="52"/>
      <c r="I970" s="53"/>
      <c r="J970" s="52"/>
      <c r="K970" s="52"/>
      <c r="L970" s="52"/>
      <c r="M970" s="53"/>
      <c r="N970" s="76"/>
      <c r="O970" s="52"/>
      <c r="P970" s="45"/>
      <c r="Q970" s="45"/>
      <c r="R970" s="45"/>
      <c r="S970" s="45"/>
      <c r="T970" s="45"/>
      <c r="U970" s="45"/>
      <c r="V970" s="54"/>
      <c r="W970" s="54"/>
      <c r="X970" s="53"/>
      <c r="Y970" s="53"/>
      <c r="Z970" s="53"/>
      <c r="AA970" s="53"/>
      <c r="AB970" s="53"/>
      <c r="AC970" s="53"/>
      <c r="AD970" s="54"/>
      <c r="AE970" s="54"/>
      <c r="AF970" s="54"/>
      <c r="AG970" s="54"/>
      <c r="AH970" s="54"/>
      <c r="AI970" s="54"/>
      <c r="AJ970" s="54"/>
      <c r="AK970" s="54"/>
      <c r="AL970" s="27"/>
      <c r="AM970" s="27"/>
      <c r="AN970" s="27"/>
      <c r="AO970" s="27"/>
      <c r="AP970" s="27"/>
      <c r="AQ970" s="53"/>
      <c r="AR970" s="53"/>
      <c r="AS970" s="52"/>
      <c r="AT970" s="52"/>
      <c r="AU970" s="52"/>
      <c r="AV970" s="52"/>
      <c r="AW970" s="52"/>
      <c r="AX970" s="27"/>
      <c r="AY970" s="27"/>
      <c r="AZ970" s="27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27"/>
      <c r="BN970" s="27"/>
      <c r="BO970" s="45"/>
      <c r="BP970" s="45"/>
      <c r="BQ970" s="45"/>
      <c r="BR970" s="45"/>
      <c r="BS970" s="27"/>
      <c r="BT970" s="27"/>
      <c r="BU970" s="27"/>
      <c r="BV970" s="30"/>
      <c r="BW970" s="30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</row>
    <row r="971" spans="1:93" ht="13">
      <c r="A971" s="18"/>
      <c r="B971" s="45"/>
      <c r="C971" s="52"/>
      <c r="D971" s="52"/>
      <c r="E971" s="53"/>
      <c r="F971" s="53"/>
      <c r="G971" s="52"/>
      <c r="H971" s="52"/>
      <c r="I971" s="53"/>
      <c r="J971" s="52"/>
      <c r="K971" s="52"/>
      <c r="L971" s="52"/>
      <c r="M971" s="53"/>
      <c r="N971" s="76"/>
      <c r="O971" s="52"/>
      <c r="P971" s="45"/>
      <c r="Q971" s="45"/>
      <c r="R971" s="45"/>
      <c r="S971" s="45"/>
      <c r="T971" s="45"/>
      <c r="U971" s="45"/>
      <c r="V971" s="54"/>
      <c r="W971" s="54"/>
      <c r="X971" s="53"/>
      <c r="Y971" s="53"/>
      <c r="Z971" s="53"/>
      <c r="AA971" s="53"/>
      <c r="AB971" s="53"/>
      <c r="AC971" s="53"/>
      <c r="AD971" s="54"/>
      <c r="AE971" s="54"/>
      <c r="AF971" s="54"/>
      <c r="AG971" s="54"/>
      <c r="AH971" s="54"/>
      <c r="AI971" s="54"/>
      <c r="AJ971" s="54"/>
      <c r="AK971" s="54"/>
      <c r="AL971" s="27"/>
      <c r="AM971" s="27"/>
      <c r="AN971" s="27"/>
      <c r="AO971" s="27"/>
      <c r="AP971" s="27"/>
      <c r="AQ971" s="53"/>
      <c r="AR971" s="53"/>
      <c r="AS971" s="52"/>
      <c r="AT971" s="52"/>
      <c r="AU971" s="52"/>
      <c r="AV971" s="52"/>
      <c r="AW971" s="52"/>
      <c r="AX971" s="27"/>
      <c r="AY971" s="27"/>
      <c r="AZ971" s="27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27"/>
      <c r="BN971" s="27"/>
      <c r="BO971" s="45"/>
      <c r="BP971" s="45"/>
      <c r="BQ971" s="45"/>
      <c r="BR971" s="45"/>
      <c r="BS971" s="27"/>
      <c r="BT971" s="27"/>
      <c r="BU971" s="27"/>
      <c r="BV971" s="30"/>
      <c r="BW971" s="30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</row>
    <row r="972" spans="1:93" ht="13">
      <c r="A972" s="18"/>
      <c r="B972" s="45"/>
      <c r="C972" s="52"/>
      <c r="D972" s="52"/>
      <c r="E972" s="53"/>
      <c r="F972" s="53"/>
      <c r="G972" s="52"/>
      <c r="H972" s="52"/>
      <c r="I972" s="53"/>
      <c r="J972" s="52"/>
      <c r="K972" s="52"/>
      <c r="L972" s="52"/>
      <c r="M972" s="53"/>
      <c r="N972" s="76"/>
      <c r="O972" s="52"/>
      <c r="P972" s="45"/>
      <c r="Q972" s="45"/>
      <c r="R972" s="45"/>
      <c r="S972" s="45"/>
      <c r="T972" s="45"/>
      <c r="U972" s="45"/>
      <c r="V972" s="54"/>
      <c r="W972" s="54"/>
      <c r="X972" s="53"/>
      <c r="Y972" s="53"/>
      <c r="Z972" s="53"/>
      <c r="AA972" s="53"/>
      <c r="AB972" s="53"/>
      <c r="AC972" s="53"/>
      <c r="AD972" s="54"/>
      <c r="AE972" s="54"/>
      <c r="AF972" s="54"/>
      <c r="AG972" s="54"/>
      <c r="AH972" s="54"/>
      <c r="AI972" s="54"/>
      <c r="AJ972" s="54"/>
      <c r="AK972" s="54"/>
      <c r="AL972" s="27"/>
      <c r="AM972" s="27"/>
      <c r="AN972" s="27"/>
      <c r="AO972" s="27"/>
      <c r="AP972" s="27"/>
      <c r="AQ972" s="53"/>
      <c r="AR972" s="53"/>
      <c r="AS972" s="52"/>
      <c r="AT972" s="52"/>
      <c r="AU972" s="52"/>
      <c r="AV972" s="52"/>
      <c r="AW972" s="52"/>
      <c r="AX972" s="27"/>
      <c r="AY972" s="27"/>
      <c r="AZ972" s="27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27"/>
      <c r="BN972" s="27"/>
      <c r="BO972" s="45"/>
      <c r="BP972" s="45"/>
      <c r="BQ972" s="45"/>
      <c r="BR972" s="45"/>
      <c r="BS972" s="27"/>
      <c r="BT972" s="27"/>
      <c r="BU972" s="27"/>
      <c r="BV972" s="30"/>
      <c r="BW972" s="30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</row>
    <row r="973" spans="1:93" ht="13">
      <c r="A973" s="18"/>
      <c r="B973" s="45"/>
      <c r="C973" s="52"/>
      <c r="D973" s="52"/>
      <c r="E973" s="53"/>
      <c r="F973" s="53"/>
      <c r="G973" s="52"/>
      <c r="H973" s="52"/>
      <c r="I973" s="53"/>
      <c r="J973" s="52"/>
      <c r="K973" s="52"/>
      <c r="L973" s="52"/>
      <c r="M973" s="53"/>
      <c r="N973" s="76"/>
      <c r="O973" s="52"/>
      <c r="P973" s="45"/>
      <c r="Q973" s="45"/>
      <c r="R973" s="45"/>
      <c r="S973" s="45"/>
      <c r="T973" s="45"/>
      <c r="U973" s="45"/>
      <c r="V973" s="54"/>
      <c r="W973" s="54"/>
      <c r="X973" s="53"/>
      <c r="Y973" s="53"/>
      <c r="Z973" s="53"/>
      <c r="AA973" s="53"/>
      <c r="AB973" s="53"/>
      <c r="AC973" s="53"/>
      <c r="AD973" s="54"/>
      <c r="AE973" s="54"/>
      <c r="AF973" s="54"/>
      <c r="AG973" s="54"/>
      <c r="AH973" s="54"/>
      <c r="AI973" s="54"/>
      <c r="AJ973" s="54"/>
      <c r="AK973" s="54"/>
      <c r="AL973" s="27"/>
      <c r="AM973" s="27"/>
      <c r="AN973" s="27"/>
      <c r="AO973" s="27"/>
      <c r="AP973" s="27"/>
      <c r="AQ973" s="53"/>
      <c r="AR973" s="53"/>
      <c r="AS973" s="52"/>
      <c r="AT973" s="52"/>
      <c r="AU973" s="52"/>
      <c r="AV973" s="52"/>
      <c r="AW973" s="52"/>
      <c r="AX973" s="27"/>
      <c r="AY973" s="27"/>
      <c r="AZ973" s="27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27"/>
      <c r="BN973" s="27"/>
      <c r="BO973" s="45"/>
      <c r="BP973" s="45"/>
      <c r="BQ973" s="45"/>
      <c r="BR973" s="45"/>
      <c r="BS973" s="27"/>
      <c r="BT973" s="27"/>
      <c r="BU973" s="27"/>
      <c r="BV973" s="30"/>
      <c r="BW973" s="30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</row>
    <row r="974" spans="1:93" ht="13">
      <c r="A974" s="18"/>
      <c r="B974" s="45"/>
      <c r="C974" s="52"/>
      <c r="D974" s="52"/>
      <c r="E974" s="53"/>
      <c r="F974" s="53"/>
      <c r="G974" s="52"/>
      <c r="H974" s="52"/>
      <c r="I974" s="53"/>
      <c r="J974" s="52"/>
      <c r="K974" s="52"/>
      <c r="L974" s="52"/>
      <c r="M974" s="53"/>
      <c r="N974" s="76"/>
      <c r="O974" s="52"/>
      <c r="P974" s="45"/>
      <c r="Q974" s="45"/>
      <c r="R974" s="45"/>
      <c r="S974" s="45"/>
      <c r="T974" s="45"/>
      <c r="U974" s="45"/>
      <c r="V974" s="54"/>
      <c r="W974" s="54"/>
      <c r="X974" s="53"/>
      <c r="Y974" s="53"/>
      <c r="Z974" s="53"/>
      <c r="AA974" s="53"/>
      <c r="AB974" s="53"/>
      <c r="AC974" s="53"/>
      <c r="AD974" s="54"/>
      <c r="AE974" s="54"/>
      <c r="AF974" s="54"/>
      <c r="AG974" s="54"/>
      <c r="AH974" s="54"/>
      <c r="AI974" s="54"/>
      <c r="AJ974" s="54"/>
      <c r="AK974" s="54"/>
      <c r="AL974" s="27"/>
      <c r="AM974" s="27"/>
      <c r="AN974" s="27"/>
      <c r="AO974" s="27"/>
      <c r="AP974" s="27"/>
      <c r="AQ974" s="53"/>
      <c r="AR974" s="53"/>
      <c r="AS974" s="52"/>
      <c r="AT974" s="52"/>
      <c r="AU974" s="52"/>
      <c r="AV974" s="52"/>
      <c r="AW974" s="52"/>
      <c r="AX974" s="27"/>
      <c r="AY974" s="27"/>
      <c r="AZ974" s="27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27"/>
      <c r="BN974" s="27"/>
      <c r="BO974" s="45"/>
      <c r="BP974" s="45"/>
      <c r="BQ974" s="45"/>
      <c r="BR974" s="45"/>
      <c r="BS974" s="27"/>
      <c r="BT974" s="27"/>
      <c r="BU974" s="27"/>
      <c r="BV974" s="30"/>
      <c r="BW974" s="30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</row>
    <row r="975" spans="1:93" ht="13">
      <c r="A975" s="18"/>
      <c r="B975" s="45"/>
      <c r="C975" s="52"/>
      <c r="D975" s="52"/>
      <c r="E975" s="53"/>
      <c r="F975" s="53"/>
      <c r="G975" s="52"/>
      <c r="H975" s="52"/>
      <c r="I975" s="53"/>
      <c r="J975" s="52"/>
      <c r="K975" s="52"/>
      <c r="L975" s="52"/>
      <c r="M975" s="53"/>
      <c r="N975" s="76"/>
      <c r="O975" s="52"/>
      <c r="P975" s="45"/>
      <c r="Q975" s="45"/>
      <c r="R975" s="45"/>
      <c r="S975" s="45"/>
      <c r="T975" s="45"/>
      <c r="U975" s="45"/>
      <c r="V975" s="54"/>
      <c r="W975" s="54"/>
      <c r="X975" s="53"/>
      <c r="Y975" s="53"/>
      <c r="Z975" s="53"/>
      <c r="AA975" s="53"/>
      <c r="AB975" s="53"/>
      <c r="AC975" s="53"/>
      <c r="AD975" s="54"/>
      <c r="AE975" s="54"/>
      <c r="AF975" s="54"/>
      <c r="AG975" s="54"/>
      <c r="AH975" s="54"/>
      <c r="AI975" s="54"/>
      <c r="AJ975" s="54"/>
      <c r="AK975" s="54"/>
      <c r="AL975" s="27"/>
      <c r="AM975" s="27"/>
      <c r="AN975" s="27"/>
      <c r="AO975" s="27"/>
      <c r="AP975" s="27"/>
      <c r="AQ975" s="53"/>
      <c r="AR975" s="53"/>
      <c r="AS975" s="52"/>
      <c r="AT975" s="52"/>
      <c r="AU975" s="52"/>
      <c r="AV975" s="52"/>
      <c r="AW975" s="52"/>
      <c r="AX975" s="27"/>
      <c r="AY975" s="27"/>
      <c r="AZ975" s="27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27"/>
      <c r="BN975" s="27"/>
      <c r="BO975" s="45"/>
      <c r="BP975" s="45"/>
      <c r="BQ975" s="45"/>
      <c r="BR975" s="45"/>
      <c r="BS975" s="27"/>
      <c r="BT975" s="27"/>
      <c r="BU975" s="27"/>
      <c r="BV975" s="30"/>
      <c r="BW975" s="30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</row>
    <row r="976" spans="1:93" ht="13">
      <c r="A976" s="18"/>
      <c r="B976" s="45"/>
      <c r="C976" s="52"/>
      <c r="D976" s="52"/>
      <c r="E976" s="53"/>
      <c r="F976" s="53"/>
      <c r="G976" s="52"/>
      <c r="H976" s="52"/>
      <c r="I976" s="53"/>
      <c r="J976" s="52"/>
      <c r="K976" s="52"/>
      <c r="L976" s="52"/>
      <c r="M976" s="53"/>
      <c r="N976" s="76"/>
      <c r="O976" s="52"/>
      <c r="P976" s="45"/>
      <c r="Q976" s="45"/>
      <c r="R976" s="45"/>
      <c r="S976" s="45"/>
      <c r="T976" s="45"/>
      <c r="U976" s="45"/>
      <c r="V976" s="54"/>
      <c r="W976" s="54"/>
      <c r="X976" s="53"/>
      <c r="Y976" s="53"/>
      <c r="Z976" s="53"/>
      <c r="AA976" s="53"/>
      <c r="AB976" s="53"/>
      <c r="AC976" s="53"/>
      <c r="AD976" s="54"/>
      <c r="AE976" s="54"/>
      <c r="AF976" s="54"/>
      <c r="AG976" s="54"/>
      <c r="AH976" s="54"/>
      <c r="AI976" s="54"/>
      <c r="AJ976" s="54"/>
      <c r="AK976" s="54"/>
      <c r="AL976" s="27"/>
      <c r="AM976" s="27"/>
      <c r="AN976" s="27"/>
      <c r="AO976" s="27"/>
      <c r="AP976" s="27"/>
      <c r="AQ976" s="53"/>
      <c r="AR976" s="53"/>
      <c r="AS976" s="52"/>
      <c r="AT976" s="52"/>
      <c r="AU976" s="52"/>
      <c r="AV976" s="52"/>
      <c r="AW976" s="52"/>
      <c r="AX976" s="27"/>
      <c r="AY976" s="27"/>
      <c r="AZ976" s="27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27"/>
      <c r="BN976" s="27"/>
      <c r="BO976" s="45"/>
      <c r="BP976" s="45"/>
      <c r="BQ976" s="45"/>
      <c r="BR976" s="45"/>
      <c r="BS976" s="27"/>
      <c r="BT976" s="27"/>
      <c r="BU976" s="27"/>
      <c r="BV976" s="30"/>
      <c r="BW976" s="30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</row>
    <row r="977" spans="1:93" ht="13">
      <c r="A977" s="18"/>
      <c r="B977" s="45"/>
      <c r="C977" s="52"/>
      <c r="D977" s="52"/>
      <c r="E977" s="53"/>
      <c r="F977" s="53"/>
      <c r="G977" s="52"/>
      <c r="H977" s="52"/>
      <c r="I977" s="53"/>
      <c r="J977" s="52"/>
      <c r="K977" s="52"/>
      <c r="L977" s="52"/>
      <c r="M977" s="53"/>
      <c r="N977" s="76"/>
      <c r="O977" s="52"/>
      <c r="P977" s="45"/>
      <c r="Q977" s="45"/>
      <c r="R977" s="45"/>
      <c r="S977" s="45"/>
      <c r="T977" s="45"/>
      <c r="U977" s="45"/>
      <c r="V977" s="54"/>
      <c r="W977" s="54"/>
      <c r="X977" s="53"/>
      <c r="Y977" s="53"/>
      <c r="Z977" s="53"/>
      <c r="AA977" s="53"/>
      <c r="AB977" s="53"/>
      <c r="AC977" s="53"/>
      <c r="AD977" s="54"/>
      <c r="AE977" s="54"/>
      <c r="AF977" s="54"/>
      <c r="AG977" s="54"/>
      <c r="AH977" s="54"/>
      <c r="AI977" s="54"/>
      <c r="AJ977" s="54"/>
      <c r="AK977" s="54"/>
      <c r="AL977" s="27"/>
      <c r="AM977" s="27"/>
      <c r="AN977" s="27"/>
      <c r="AO977" s="27"/>
      <c r="AP977" s="27"/>
      <c r="AQ977" s="53"/>
      <c r="AR977" s="53"/>
      <c r="AS977" s="52"/>
      <c r="AT977" s="52"/>
      <c r="AU977" s="52"/>
      <c r="AV977" s="52"/>
      <c r="AW977" s="52"/>
      <c r="AX977" s="27"/>
      <c r="AY977" s="27"/>
      <c r="AZ977" s="27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27"/>
      <c r="BN977" s="27"/>
      <c r="BO977" s="45"/>
      <c r="BP977" s="45"/>
      <c r="BQ977" s="45"/>
      <c r="BR977" s="45"/>
      <c r="BS977" s="27"/>
      <c r="BT977" s="27"/>
      <c r="BU977" s="27"/>
      <c r="BV977" s="30"/>
      <c r="BW977" s="30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</row>
    <row r="978" spans="1:93" ht="13">
      <c r="A978" s="18"/>
      <c r="B978" s="45"/>
      <c r="C978" s="52"/>
      <c r="D978" s="52"/>
      <c r="E978" s="53"/>
      <c r="F978" s="53"/>
      <c r="G978" s="52"/>
      <c r="H978" s="52"/>
      <c r="I978" s="53"/>
      <c r="J978" s="52"/>
      <c r="K978" s="52"/>
      <c r="L978" s="52"/>
      <c r="M978" s="53"/>
      <c r="N978" s="76"/>
      <c r="O978" s="52"/>
      <c r="P978" s="45"/>
      <c r="Q978" s="45"/>
      <c r="R978" s="45"/>
      <c r="S978" s="45"/>
      <c r="T978" s="45"/>
      <c r="U978" s="45"/>
      <c r="V978" s="54"/>
      <c r="W978" s="54"/>
      <c r="X978" s="53"/>
      <c r="Y978" s="53"/>
      <c r="Z978" s="53"/>
      <c r="AA978" s="53"/>
      <c r="AB978" s="53"/>
      <c r="AC978" s="53"/>
      <c r="AD978" s="54"/>
      <c r="AE978" s="54"/>
      <c r="AF978" s="54"/>
      <c r="AG978" s="54"/>
      <c r="AH978" s="54"/>
      <c r="AI978" s="54"/>
      <c r="AJ978" s="54"/>
      <c r="AK978" s="54"/>
      <c r="AL978" s="27"/>
      <c r="AM978" s="27"/>
      <c r="AN978" s="27"/>
      <c r="AO978" s="27"/>
      <c r="AP978" s="27"/>
      <c r="AQ978" s="53"/>
      <c r="AR978" s="53"/>
      <c r="AS978" s="52"/>
      <c r="AT978" s="52"/>
      <c r="AU978" s="52"/>
      <c r="AV978" s="52"/>
      <c r="AW978" s="52"/>
      <c r="AX978" s="27"/>
      <c r="AY978" s="27"/>
      <c r="AZ978" s="27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27"/>
      <c r="BN978" s="27"/>
      <c r="BO978" s="45"/>
      <c r="BP978" s="45"/>
      <c r="BQ978" s="45"/>
      <c r="BR978" s="45"/>
      <c r="BS978" s="27"/>
      <c r="BT978" s="27"/>
      <c r="BU978" s="27"/>
      <c r="BV978" s="30"/>
      <c r="BW978" s="30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</row>
    <row r="979" spans="1:93" ht="13">
      <c r="A979" s="18"/>
      <c r="B979" s="45"/>
      <c r="C979" s="52"/>
      <c r="D979" s="52"/>
      <c r="E979" s="53"/>
      <c r="F979" s="53"/>
      <c r="G979" s="52"/>
      <c r="H979" s="52"/>
      <c r="I979" s="53"/>
      <c r="J979" s="52"/>
      <c r="K979" s="52"/>
      <c r="L979" s="52"/>
      <c r="M979" s="53"/>
      <c r="N979" s="76"/>
      <c r="O979" s="52"/>
      <c r="P979" s="45"/>
      <c r="Q979" s="45"/>
      <c r="R979" s="45"/>
      <c r="S979" s="45"/>
      <c r="T979" s="45"/>
      <c r="U979" s="45"/>
      <c r="V979" s="54"/>
      <c r="W979" s="54"/>
      <c r="X979" s="53"/>
      <c r="Y979" s="53"/>
      <c r="Z979" s="53"/>
      <c r="AA979" s="53"/>
      <c r="AB979" s="53"/>
      <c r="AC979" s="53"/>
      <c r="AD979" s="54"/>
      <c r="AE979" s="54"/>
      <c r="AF979" s="54"/>
      <c r="AG979" s="54"/>
      <c r="AH979" s="54"/>
      <c r="AI979" s="54"/>
      <c r="AJ979" s="54"/>
      <c r="AK979" s="54"/>
      <c r="AL979" s="27"/>
      <c r="AM979" s="27"/>
      <c r="AN979" s="27"/>
      <c r="AO979" s="27"/>
      <c r="AP979" s="27"/>
      <c r="AQ979" s="53"/>
      <c r="AR979" s="53"/>
      <c r="AS979" s="52"/>
      <c r="AT979" s="52"/>
      <c r="AU979" s="52"/>
      <c r="AV979" s="52"/>
      <c r="AW979" s="52"/>
      <c r="AX979" s="27"/>
      <c r="AY979" s="27"/>
      <c r="AZ979" s="27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27"/>
      <c r="BN979" s="27"/>
      <c r="BO979" s="45"/>
      <c r="BP979" s="45"/>
      <c r="BQ979" s="45"/>
      <c r="BR979" s="45"/>
      <c r="BS979" s="27"/>
      <c r="BT979" s="27"/>
      <c r="BU979" s="27"/>
      <c r="BV979" s="30"/>
      <c r="BW979" s="30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</row>
    <row r="980" spans="1:93" ht="13">
      <c r="A980" s="18"/>
      <c r="B980" s="45"/>
      <c r="C980" s="52"/>
      <c r="D980" s="52"/>
      <c r="E980" s="53"/>
      <c r="F980" s="53"/>
      <c r="G980" s="52"/>
      <c r="H980" s="52"/>
      <c r="I980" s="53"/>
      <c r="J980" s="52"/>
      <c r="K980" s="52"/>
      <c r="L980" s="52"/>
      <c r="M980" s="53"/>
      <c r="N980" s="76"/>
      <c r="O980" s="52"/>
      <c r="P980" s="45"/>
      <c r="Q980" s="45"/>
      <c r="R980" s="45"/>
      <c r="S980" s="45"/>
      <c r="T980" s="45"/>
      <c r="U980" s="45"/>
      <c r="V980" s="54"/>
      <c r="W980" s="54"/>
      <c r="X980" s="53"/>
      <c r="Y980" s="53"/>
      <c r="Z980" s="53"/>
      <c r="AA980" s="53"/>
      <c r="AB980" s="53"/>
      <c r="AC980" s="53"/>
      <c r="AD980" s="54"/>
      <c r="AE980" s="54"/>
      <c r="AF980" s="54"/>
      <c r="AG980" s="54"/>
      <c r="AH980" s="54"/>
      <c r="AI980" s="54"/>
      <c r="AJ980" s="54"/>
      <c r="AK980" s="54"/>
      <c r="AL980" s="27"/>
      <c r="AM980" s="27"/>
      <c r="AN980" s="27"/>
      <c r="AO980" s="27"/>
      <c r="AP980" s="27"/>
      <c r="AQ980" s="53"/>
      <c r="AR980" s="53"/>
      <c r="AS980" s="52"/>
      <c r="AT980" s="52"/>
      <c r="AU980" s="52"/>
      <c r="AV980" s="52"/>
      <c r="AW980" s="52"/>
      <c r="AX980" s="27"/>
      <c r="AY980" s="27"/>
      <c r="AZ980" s="27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27"/>
      <c r="BN980" s="27"/>
      <c r="BO980" s="45"/>
      <c r="BP980" s="45"/>
      <c r="BQ980" s="45"/>
      <c r="BR980" s="45"/>
      <c r="BS980" s="27"/>
      <c r="BT980" s="27"/>
      <c r="BU980" s="27"/>
      <c r="BV980" s="30"/>
      <c r="BW980" s="30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</row>
    <row r="981" spans="1:93" ht="13">
      <c r="A981" s="18"/>
      <c r="B981" s="45"/>
      <c r="C981" s="52"/>
      <c r="D981" s="52"/>
      <c r="E981" s="53"/>
      <c r="F981" s="53"/>
      <c r="G981" s="52"/>
      <c r="H981" s="52"/>
      <c r="I981" s="53"/>
      <c r="J981" s="52"/>
      <c r="K981" s="52"/>
      <c r="L981" s="52"/>
      <c r="M981" s="53"/>
      <c r="N981" s="76"/>
      <c r="O981" s="52"/>
      <c r="P981" s="45"/>
      <c r="Q981" s="45"/>
      <c r="R981" s="45"/>
      <c r="S981" s="45"/>
      <c r="T981" s="45"/>
      <c r="U981" s="45"/>
      <c r="V981" s="54"/>
      <c r="W981" s="54"/>
      <c r="X981" s="53"/>
      <c r="Y981" s="53"/>
      <c r="Z981" s="53"/>
      <c r="AA981" s="53"/>
      <c r="AB981" s="53"/>
      <c r="AC981" s="53"/>
      <c r="AD981" s="54"/>
      <c r="AE981" s="54"/>
      <c r="AF981" s="54"/>
      <c r="AG981" s="54"/>
      <c r="AH981" s="54"/>
      <c r="AI981" s="54"/>
      <c r="AJ981" s="54"/>
      <c r="AK981" s="54"/>
      <c r="AL981" s="27"/>
      <c r="AM981" s="27"/>
      <c r="AN981" s="27"/>
      <c r="AO981" s="27"/>
      <c r="AP981" s="27"/>
      <c r="AQ981" s="53"/>
      <c r="AR981" s="53"/>
      <c r="AS981" s="52"/>
      <c r="AT981" s="52"/>
      <c r="AU981" s="52"/>
      <c r="AV981" s="52"/>
      <c r="AW981" s="52"/>
      <c r="AX981" s="27"/>
      <c r="AY981" s="27"/>
      <c r="AZ981" s="27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27"/>
      <c r="BN981" s="27"/>
      <c r="BO981" s="45"/>
      <c r="BP981" s="45"/>
      <c r="BQ981" s="45"/>
      <c r="BR981" s="45"/>
      <c r="BS981" s="27"/>
      <c r="BT981" s="27"/>
      <c r="BU981" s="27"/>
      <c r="BV981" s="30"/>
      <c r="BW981" s="30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</row>
    <row r="982" spans="1:93" ht="13">
      <c r="A982" s="18"/>
      <c r="B982" s="45"/>
      <c r="C982" s="52"/>
      <c r="D982" s="52"/>
      <c r="E982" s="53"/>
      <c r="F982" s="53"/>
      <c r="G982" s="52"/>
      <c r="H982" s="52"/>
      <c r="I982" s="53"/>
      <c r="J982" s="52"/>
      <c r="K982" s="52"/>
      <c r="L982" s="52"/>
      <c r="M982" s="53"/>
      <c r="N982" s="76"/>
      <c r="O982" s="52"/>
      <c r="P982" s="45"/>
      <c r="Q982" s="45"/>
      <c r="R982" s="45"/>
      <c r="S982" s="45"/>
      <c r="T982" s="45"/>
      <c r="U982" s="45"/>
      <c r="V982" s="54"/>
      <c r="W982" s="54"/>
      <c r="X982" s="53"/>
      <c r="Y982" s="53"/>
      <c r="Z982" s="53"/>
      <c r="AA982" s="53"/>
      <c r="AB982" s="53"/>
      <c r="AC982" s="53"/>
      <c r="AD982" s="54"/>
      <c r="AE982" s="54"/>
      <c r="AF982" s="54"/>
      <c r="AG982" s="54"/>
      <c r="AH982" s="54"/>
      <c r="AI982" s="54"/>
      <c r="AJ982" s="54"/>
      <c r="AK982" s="54"/>
      <c r="AL982" s="27"/>
      <c r="AM982" s="27"/>
      <c r="AN982" s="27"/>
      <c r="AO982" s="27"/>
      <c r="AP982" s="27"/>
      <c r="AQ982" s="53"/>
      <c r="AR982" s="53"/>
      <c r="AS982" s="52"/>
      <c r="AT982" s="52"/>
      <c r="AU982" s="52"/>
      <c r="AV982" s="52"/>
      <c r="AW982" s="52"/>
      <c r="AX982" s="27"/>
      <c r="AY982" s="27"/>
      <c r="AZ982" s="27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27"/>
      <c r="BN982" s="27"/>
      <c r="BO982" s="45"/>
      <c r="BP982" s="45"/>
      <c r="BQ982" s="45"/>
      <c r="BR982" s="45"/>
      <c r="BS982" s="27"/>
      <c r="BT982" s="27"/>
      <c r="BU982" s="27"/>
      <c r="BV982" s="30"/>
      <c r="BW982" s="30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</row>
    <row r="983" spans="1:93" ht="13">
      <c r="A983" s="18"/>
      <c r="B983" s="45"/>
      <c r="C983" s="52"/>
      <c r="D983" s="52"/>
      <c r="E983" s="53"/>
      <c r="F983" s="53"/>
      <c r="G983" s="52"/>
      <c r="H983" s="52"/>
      <c r="I983" s="53"/>
      <c r="J983" s="52"/>
      <c r="K983" s="52"/>
      <c r="L983" s="52"/>
      <c r="M983" s="53"/>
      <c r="N983" s="76"/>
      <c r="O983" s="52"/>
      <c r="P983" s="45"/>
      <c r="Q983" s="45"/>
      <c r="R983" s="45"/>
      <c r="S983" s="45"/>
      <c r="T983" s="45"/>
      <c r="U983" s="45"/>
      <c r="V983" s="54"/>
      <c r="W983" s="54"/>
      <c r="X983" s="53"/>
      <c r="Y983" s="53"/>
      <c r="Z983" s="53"/>
      <c r="AA983" s="53"/>
      <c r="AB983" s="53"/>
      <c r="AC983" s="53"/>
      <c r="AD983" s="54"/>
      <c r="AE983" s="54"/>
      <c r="AF983" s="54"/>
      <c r="AG983" s="54"/>
      <c r="AH983" s="54"/>
      <c r="AI983" s="54"/>
      <c r="AJ983" s="54"/>
      <c r="AK983" s="54"/>
      <c r="AL983" s="27"/>
      <c r="AM983" s="27"/>
      <c r="AN983" s="27"/>
      <c r="AO983" s="27"/>
      <c r="AP983" s="27"/>
      <c r="AQ983" s="53"/>
      <c r="AR983" s="53"/>
      <c r="AS983" s="52"/>
      <c r="AT983" s="52"/>
      <c r="AU983" s="52"/>
      <c r="AV983" s="52"/>
      <c r="AW983" s="52"/>
      <c r="AX983" s="27"/>
      <c r="AY983" s="27"/>
      <c r="AZ983" s="27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27"/>
      <c r="BN983" s="27"/>
      <c r="BO983" s="45"/>
      <c r="BP983" s="45"/>
      <c r="BQ983" s="45"/>
      <c r="BR983" s="45"/>
      <c r="BS983" s="27"/>
      <c r="BT983" s="27"/>
      <c r="BU983" s="27"/>
      <c r="BV983" s="30"/>
      <c r="BW983" s="30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</row>
    <row r="984" spans="1:93" ht="13">
      <c r="A984" s="18"/>
      <c r="B984" s="45"/>
      <c r="C984" s="52"/>
      <c r="D984" s="52"/>
      <c r="E984" s="53"/>
      <c r="F984" s="53"/>
      <c r="G984" s="52"/>
      <c r="H984" s="52"/>
      <c r="I984" s="53"/>
      <c r="J984" s="52"/>
      <c r="K984" s="52"/>
      <c r="L984" s="52"/>
      <c r="M984" s="53"/>
      <c r="N984" s="76"/>
      <c r="O984" s="52"/>
      <c r="P984" s="45"/>
      <c r="Q984" s="45"/>
      <c r="R984" s="45"/>
      <c r="S984" s="45"/>
      <c r="T984" s="45"/>
      <c r="U984" s="45"/>
      <c r="V984" s="54"/>
      <c r="W984" s="54"/>
      <c r="X984" s="53"/>
      <c r="Y984" s="53"/>
      <c r="Z984" s="53"/>
      <c r="AA984" s="53"/>
      <c r="AB984" s="53"/>
      <c r="AC984" s="53"/>
      <c r="AD984" s="54"/>
      <c r="AE984" s="54"/>
      <c r="AF984" s="54"/>
      <c r="AG984" s="54"/>
      <c r="AH984" s="54"/>
      <c r="AI984" s="54"/>
      <c r="AJ984" s="54"/>
      <c r="AK984" s="54"/>
      <c r="AL984" s="27"/>
      <c r="AM984" s="27"/>
      <c r="AN984" s="27"/>
      <c r="AO984" s="27"/>
      <c r="AP984" s="27"/>
      <c r="AQ984" s="53"/>
      <c r="AR984" s="53"/>
      <c r="AS984" s="52"/>
      <c r="AT984" s="52"/>
      <c r="AU984" s="52"/>
      <c r="AV984" s="52"/>
      <c r="AW984" s="52"/>
      <c r="AX984" s="27"/>
      <c r="AY984" s="27"/>
      <c r="AZ984" s="27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27"/>
      <c r="BN984" s="27"/>
      <c r="BO984" s="45"/>
      <c r="BP984" s="45"/>
      <c r="BQ984" s="45"/>
      <c r="BR984" s="45"/>
      <c r="BS984" s="27"/>
      <c r="BT984" s="27"/>
      <c r="BU984" s="27"/>
      <c r="BV984" s="30"/>
      <c r="BW984" s="30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</row>
    <row r="985" spans="1:93" ht="13">
      <c r="A985" s="18"/>
      <c r="B985" s="45"/>
      <c r="C985" s="52"/>
      <c r="D985" s="52"/>
      <c r="E985" s="53"/>
      <c r="F985" s="53"/>
      <c r="G985" s="52"/>
      <c r="H985" s="52"/>
      <c r="I985" s="53"/>
      <c r="J985" s="52"/>
      <c r="K985" s="52"/>
      <c r="L985" s="52"/>
      <c r="M985" s="53"/>
      <c r="N985" s="76"/>
      <c r="O985" s="52"/>
      <c r="P985" s="45"/>
      <c r="Q985" s="45"/>
      <c r="R985" s="45"/>
      <c r="S985" s="45"/>
      <c r="T985" s="45"/>
      <c r="U985" s="45"/>
      <c r="V985" s="54"/>
      <c r="W985" s="54"/>
      <c r="X985" s="53"/>
      <c r="Y985" s="53"/>
      <c r="Z985" s="53"/>
      <c r="AA985" s="53"/>
      <c r="AB985" s="53"/>
      <c r="AC985" s="53"/>
      <c r="AD985" s="54"/>
      <c r="AE985" s="54"/>
      <c r="AF985" s="54"/>
      <c r="AG985" s="54"/>
      <c r="AH985" s="54"/>
      <c r="AI985" s="54"/>
      <c r="AJ985" s="54"/>
      <c r="AK985" s="54"/>
      <c r="AL985" s="27"/>
      <c r="AM985" s="27"/>
      <c r="AN985" s="27"/>
      <c r="AO985" s="27"/>
      <c r="AP985" s="27"/>
      <c r="AQ985" s="53"/>
      <c r="AR985" s="53"/>
      <c r="AS985" s="52"/>
      <c r="AT985" s="52"/>
      <c r="AU985" s="52"/>
      <c r="AV985" s="52"/>
      <c r="AW985" s="52"/>
      <c r="AX985" s="27"/>
      <c r="AY985" s="27"/>
      <c r="AZ985" s="27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27"/>
      <c r="BN985" s="27"/>
      <c r="BO985" s="45"/>
      <c r="BP985" s="45"/>
      <c r="BQ985" s="45"/>
      <c r="BR985" s="45"/>
      <c r="BS985" s="27"/>
      <c r="BT985" s="27"/>
      <c r="BU985" s="27"/>
      <c r="BV985" s="30"/>
      <c r="BW985" s="30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</row>
    <row r="986" spans="1:93" ht="13">
      <c r="A986" s="18"/>
      <c r="B986" s="45"/>
      <c r="C986" s="52"/>
      <c r="D986" s="52"/>
      <c r="E986" s="53"/>
      <c r="F986" s="53"/>
      <c r="G986" s="52"/>
      <c r="H986" s="52"/>
      <c r="I986" s="53"/>
      <c r="J986" s="52"/>
      <c r="K986" s="52"/>
      <c r="L986" s="52"/>
      <c r="M986" s="53"/>
      <c r="N986" s="76"/>
      <c r="O986" s="52"/>
      <c r="P986" s="45"/>
      <c r="Q986" s="45"/>
      <c r="R986" s="45"/>
      <c r="S986" s="45"/>
      <c r="T986" s="45"/>
      <c r="U986" s="45"/>
      <c r="V986" s="54"/>
      <c r="W986" s="54"/>
      <c r="X986" s="53"/>
      <c r="Y986" s="53"/>
      <c r="Z986" s="53"/>
      <c r="AA986" s="53"/>
      <c r="AB986" s="53"/>
      <c r="AC986" s="53"/>
      <c r="AD986" s="54"/>
      <c r="AE986" s="54"/>
      <c r="AF986" s="54"/>
      <c r="AG986" s="54"/>
      <c r="AH986" s="54"/>
      <c r="AI986" s="54"/>
      <c r="AJ986" s="54"/>
      <c r="AK986" s="54"/>
      <c r="AL986" s="27"/>
      <c r="AM986" s="27"/>
      <c r="AN986" s="27"/>
      <c r="AO986" s="27"/>
      <c r="AP986" s="27"/>
      <c r="AQ986" s="53"/>
      <c r="AR986" s="53"/>
      <c r="AS986" s="52"/>
      <c r="AT986" s="52"/>
      <c r="AU986" s="52"/>
      <c r="AV986" s="52"/>
      <c r="AW986" s="52"/>
      <c r="AX986" s="27"/>
      <c r="AY986" s="27"/>
      <c r="AZ986" s="27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27"/>
      <c r="BN986" s="27"/>
      <c r="BO986" s="45"/>
      <c r="BP986" s="45"/>
      <c r="BQ986" s="45"/>
      <c r="BR986" s="45"/>
      <c r="BS986" s="27"/>
      <c r="BT986" s="27"/>
      <c r="BU986" s="27"/>
      <c r="BV986" s="30"/>
      <c r="BW986" s="30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</row>
    <row r="987" spans="1:93" ht="13">
      <c r="A987" s="18"/>
      <c r="B987" s="45"/>
      <c r="C987" s="52"/>
      <c r="D987" s="52"/>
      <c r="E987" s="53"/>
      <c r="F987" s="53"/>
      <c r="G987" s="52"/>
      <c r="H987" s="52"/>
      <c r="I987" s="53"/>
      <c r="J987" s="52"/>
      <c r="K987" s="52"/>
      <c r="L987" s="52"/>
      <c r="M987" s="53"/>
      <c r="N987" s="76"/>
      <c r="O987" s="52"/>
      <c r="P987" s="45"/>
      <c r="Q987" s="45"/>
      <c r="R987" s="45"/>
      <c r="S987" s="45"/>
      <c r="T987" s="45"/>
      <c r="U987" s="45"/>
      <c r="V987" s="54"/>
      <c r="W987" s="54"/>
      <c r="X987" s="53"/>
      <c r="Y987" s="53"/>
      <c r="Z987" s="53"/>
      <c r="AA987" s="53"/>
      <c r="AB987" s="53"/>
      <c r="AC987" s="53"/>
      <c r="AD987" s="54"/>
      <c r="AE987" s="54"/>
      <c r="AF987" s="54"/>
      <c r="AG987" s="54"/>
      <c r="AH987" s="54"/>
      <c r="AI987" s="54"/>
      <c r="AJ987" s="54"/>
      <c r="AK987" s="54"/>
      <c r="AL987" s="27"/>
      <c r="AM987" s="27"/>
      <c r="AN987" s="27"/>
      <c r="AO987" s="27"/>
      <c r="AP987" s="27"/>
      <c r="AQ987" s="53"/>
      <c r="AR987" s="53"/>
      <c r="AS987" s="52"/>
      <c r="AT987" s="52"/>
      <c r="AU987" s="52"/>
      <c r="AV987" s="52"/>
      <c r="AW987" s="52"/>
      <c r="AX987" s="27"/>
      <c r="AY987" s="27"/>
      <c r="AZ987" s="27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27"/>
      <c r="BN987" s="27"/>
      <c r="BO987" s="45"/>
      <c r="BP987" s="45"/>
      <c r="BQ987" s="45"/>
      <c r="BR987" s="45"/>
      <c r="BS987" s="27"/>
      <c r="BT987" s="27"/>
      <c r="BU987" s="27"/>
      <c r="BV987" s="30"/>
      <c r="BW987" s="30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</row>
    <row r="988" spans="1:93" ht="13">
      <c r="A988" s="18"/>
      <c r="B988" s="45"/>
      <c r="C988" s="52"/>
      <c r="D988" s="52"/>
      <c r="E988" s="53"/>
      <c r="F988" s="53"/>
      <c r="G988" s="52"/>
      <c r="H988" s="52"/>
      <c r="I988" s="53"/>
      <c r="J988" s="52"/>
      <c r="K988" s="52"/>
      <c r="L988" s="52"/>
      <c r="M988" s="53"/>
      <c r="N988" s="76"/>
      <c r="O988" s="52"/>
      <c r="P988" s="45"/>
      <c r="Q988" s="45"/>
      <c r="R988" s="45"/>
      <c r="S988" s="45"/>
      <c r="T988" s="45"/>
      <c r="U988" s="45"/>
      <c r="V988" s="54"/>
      <c r="W988" s="54"/>
      <c r="X988" s="53"/>
      <c r="Y988" s="53"/>
      <c r="Z988" s="53"/>
      <c r="AA988" s="53"/>
      <c r="AB988" s="53"/>
      <c r="AC988" s="53"/>
      <c r="AD988" s="54"/>
      <c r="AE988" s="54"/>
      <c r="AF988" s="54"/>
      <c r="AG988" s="54"/>
      <c r="AH988" s="54"/>
      <c r="AI988" s="54"/>
      <c r="AJ988" s="54"/>
      <c r="AK988" s="54"/>
      <c r="AL988" s="27"/>
      <c r="AM988" s="27"/>
      <c r="AN988" s="27"/>
      <c r="AO988" s="27"/>
      <c r="AP988" s="27"/>
      <c r="AQ988" s="53"/>
      <c r="AR988" s="53"/>
      <c r="AS988" s="52"/>
      <c r="AT988" s="52"/>
      <c r="AU988" s="52"/>
      <c r="AV988" s="52"/>
      <c r="AW988" s="52"/>
      <c r="AX988" s="27"/>
      <c r="AY988" s="27"/>
      <c r="AZ988" s="27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27"/>
      <c r="BN988" s="27"/>
      <c r="BO988" s="45"/>
      <c r="BP988" s="45"/>
      <c r="BQ988" s="45"/>
      <c r="BR988" s="45"/>
      <c r="BS988" s="27"/>
      <c r="BT988" s="27"/>
      <c r="BU988" s="27"/>
      <c r="BV988" s="30"/>
      <c r="BW988" s="30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</row>
    <row r="989" spans="1:93" ht="13">
      <c r="A989" s="18"/>
      <c r="B989" s="45"/>
      <c r="C989" s="52"/>
      <c r="D989" s="52"/>
      <c r="E989" s="53"/>
      <c r="F989" s="53"/>
      <c r="G989" s="52"/>
      <c r="H989" s="52"/>
      <c r="I989" s="53"/>
      <c r="J989" s="52"/>
      <c r="K989" s="52"/>
      <c r="L989" s="52"/>
      <c r="M989" s="53"/>
      <c r="N989" s="76"/>
      <c r="O989" s="52"/>
      <c r="P989" s="45"/>
      <c r="Q989" s="45"/>
      <c r="R989" s="45"/>
      <c r="S989" s="45"/>
      <c r="T989" s="45"/>
      <c r="U989" s="45"/>
      <c r="V989" s="54"/>
      <c r="W989" s="54"/>
      <c r="X989" s="53"/>
      <c r="Y989" s="53"/>
      <c r="Z989" s="53"/>
      <c r="AA989" s="53"/>
      <c r="AB989" s="53"/>
      <c r="AC989" s="53"/>
      <c r="AD989" s="54"/>
      <c r="AE989" s="54"/>
      <c r="AF989" s="54"/>
      <c r="AG989" s="54"/>
      <c r="AH989" s="54"/>
      <c r="AI989" s="54"/>
      <c r="AJ989" s="54"/>
      <c r="AK989" s="54"/>
      <c r="AL989" s="27"/>
      <c r="AM989" s="27"/>
      <c r="AN989" s="27"/>
      <c r="AO989" s="27"/>
      <c r="AP989" s="27"/>
      <c r="AQ989" s="53"/>
      <c r="AR989" s="53"/>
      <c r="AS989" s="52"/>
      <c r="AT989" s="52"/>
      <c r="AU989" s="52"/>
      <c r="AV989" s="52"/>
      <c r="AW989" s="52"/>
      <c r="AX989" s="27"/>
      <c r="AY989" s="27"/>
      <c r="AZ989" s="27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27"/>
      <c r="BN989" s="27"/>
      <c r="BO989" s="45"/>
      <c r="BP989" s="45"/>
      <c r="BQ989" s="45"/>
      <c r="BR989" s="45"/>
      <c r="BS989" s="27"/>
      <c r="BT989" s="27"/>
      <c r="BU989" s="27"/>
      <c r="BV989" s="30"/>
      <c r="BW989" s="30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</row>
    <row r="990" spans="1:93" ht="13">
      <c r="A990" s="18"/>
      <c r="B990" s="45"/>
      <c r="C990" s="52"/>
      <c r="D990" s="52"/>
      <c r="E990" s="53"/>
      <c r="F990" s="53"/>
      <c r="G990" s="52"/>
      <c r="H990" s="52"/>
      <c r="I990" s="53"/>
      <c r="J990" s="52"/>
      <c r="K990" s="52"/>
      <c r="L990" s="52"/>
      <c r="M990" s="53"/>
      <c r="N990" s="76"/>
      <c r="O990" s="52"/>
      <c r="P990" s="45"/>
      <c r="Q990" s="45"/>
      <c r="R990" s="45"/>
      <c r="S990" s="45"/>
      <c r="T990" s="45"/>
      <c r="U990" s="45"/>
      <c r="V990" s="54"/>
      <c r="W990" s="54"/>
      <c r="X990" s="53"/>
      <c r="Y990" s="53"/>
      <c r="Z990" s="53"/>
      <c r="AA990" s="53"/>
      <c r="AB990" s="53"/>
      <c r="AC990" s="53"/>
      <c r="AD990" s="54"/>
      <c r="AE990" s="54"/>
      <c r="AF990" s="54"/>
      <c r="AG990" s="54"/>
      <c r="AH990" s="54"/>
      <c r="AI990" s="54"/>
      <c r="AJ990" s="54"/>
      <c r="AK990" s="54"/>
      <c r="AL990" s="27"/>
      <c r="AM990" s="27"/>
      <c r="AN990" s="27"/>
      <c r="AO990" s="27"/>
      <c r="AP990" s="27"/>
      <c r="AQ990" s="53"/>
      <c r="AR990" s="53"/>
      <c r="AS990" s="52"/>
      <c r="AT990" s="52"/>
      <c r="AU990" s="52"/>
      <c r="AV990" s="52"/>
      <c r="AW990" s="52"/>
      <c r="AX990" s="27"/>
      <c r="AY990" s="27"/>
      <c r="AZ990" s="27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27"/>
      <c r="BN990" s="27"/>
      <c r="BO990" s="45"/>
      <c r="BP990" s="45"/>
      <c r="BQ990" s="45"/>
      <c r="BR990" s="45"/>
      <c r="BS990" s="27"/>
      <c r="BT990" s="27"/>
      <c r="BU990" s="27"/>
      <c r="BV990" s="30"/>
      <c r="BW990" s="30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</row>
    <row r="991" spans="1:93" ht="13">
      <c r="A991" s="18"/>
      <c r="B991" s="45"/>
      <c r="C991" s="52"/>
      <c r="D991" s="52"/>
      <c r="E991" s="53"/>
      <c r="F991" s="53"/>
      <c r="G991" s="52"/>
      <c r="H991" s="52"/>
      <c r="I991" s="53"/>
      <c r="J991" s="52"/>
      <c r="K991" s="52"/>
      <c r="L991" s="52"/>
      <c r="M991" s="53"/>
      <c r="N991" s="76"/>
      <c r="O991" s="52"/>
      <c r="P991" s="45"/>
      <c r="Q991" s="45"/>
      <c r="R991" s="45"/>
      <c r="S991" s="45"/>
      <c r="T991" s="45"/>
      <c r="U991" s="45"/>
      <c r="V991" s="54"/>
      <c r="W991" s="54"/>
      <c r="X991" s="53"/>
      <c r="Y991" s="53"/>
      <c r="Z991" s="53"/>
      <c r="AA991" s="53"/>
      <c r="AB991" s="53"/>
      <c r="AC991" s="53"/>
      <c r="AD991" s="54"/>
      <c r="AE991" s="54"/>
      <c r="AF991" s="54"/>
      <c r="AG991" s="54"/>
      <c r="AH991" s="54"/>
      <c r="AI991" s="54"/>
      <c r="AJ991" s="54"/>
      <c r="AK991" s="54"/>
      <c r="AL991" s="27"/>
      <c r="AM991" s="27"/>
      <c r="AN991" s="27"/>
      <c r="AO991" s="27"/>
      <c r="AP991" s="27"/>
      <c r="AQ991" s="53"/>
      <c r="AR991" s="53"/>
      <c r="AS991" s="52"/>
      <c r="AT991" s="52"/>
      <c r="AU991" s="52"/>
      <c r="AV991" s="52"/>
      <c r="AW991" s="52"/>
      <c r="AX991" s="27"/>
      <c r="AY991" s="27"/>
      <c r="AZ991" s="27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27"/>
      <c r="BN991" s="27"/>
      <c r="BO991" s="45"/>
      <c r="BP991" s="45"/>
      <c r="BQ991" s="45"/>
      <c r="BR991" s="45"/>
      <c r="BS991" s="27"/>
      <c r="BT991" s="27"/>
      <c r="BU991" s="27"/>
      <c r="BV991" s="30"/>
      <c r="BW991" s="30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</row>
    <row r="992" spans="1:93" ht="13">
      <c r="A992" s="18"/>
      <c r="B992" s="45"/>
      <c r="C992" s="52"/>
      <c r="D992" s="52"/>
      <c r="E992" s="53"/>
      <c r="F992" s="53"/>
      <c r="G992" s="52"/>
      <c r="H992" s="52"/>
      <c r="I992" s="53"/>
      <c r="J992" s="52"/>
      <c r="K992" s="52"/>
      <c r="L992" s="52"/>
      <c r="M992" s="53"/>
      <c r="N992" s="76"/>
      <c r="O992" s="52"/>
      <c r="P992" s="45"/>
      <c r="Q992" s="45"/>
      <c r="R992" s="45"/>
      <c r="S992" s="45"/>
      <c r="T992" s="45"/>
      <c r="U992" s="45"/>
      <c r="V992" s="54"/>
      <c r="W992" s="54"/>
      <c r="X992" s="53"/>
      <c r="Y992" s="53"/>
      <c r="Z992" s="53"/>
      <c r="AA992" s="53"/>
      <c r="AB992" s="53"/>
      <c r="AC992" s="53"/>
      <c r="AD992" s="54"/>
      <c r="AE992" s="54"/>
      <c r="AF992" s="54"/>
      <c r="AG992" s="54"/>
      <c r="AH992" s="54"/>
      <c r="AI992" s="54"/>
      <c r="AJ992" s="54"/>
      <c r="AK992" s="54"/>
      <c r="AL992" s="27"/>
      <c r="AM992" s="27"/>
      <c r="AN992" s="27"/>
      <c r="AO992" s="27"/>
      <c r="AP992" s="27"/>
      <c r="AQ992" s="53"/>
      <c r="AR992" s="53"/>
      <c r="AS992" s="52"/>
      <c r="AT992" s="52"/>
      <c r="AU992" s="52"/>
      <c r="AV992" s="52"/>
      <c r="AW992" s="52"/>
      <c r="AX992" s="27"/>
      <c r="AY992" s="27"/>
      <c r="AZ992" s="27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27"/>
      <c r="BN992" s="27"/>
      <c r="BO992" s="45"/>
      <c r="BP992" s="45"/>
      <c r="BQ992" s="45"/>
      <c r="BR992" s="45"/>
      <c r="BS992" s="27"/>
      <c r="BT992" s="27"/>
      <c r="BU992" s="27"/>
      <c r="BV992" s="30"/>
      <c r="BW992" s="30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</row>
    <row r="993" spans="1:93" ht="13">
      <c r="A993" s="18"/>
      <c r="B993" s="45"/>
      <c r="C993" s="52"/>
      <c r="D993" s="52"/>
      <c r="E993" s="53"/>
      <c r="F993" s="53"/>
      <c r="G993" s="52"/>
      <c r="H993" s="52"/>
      <c r="I993" s="53"/>
      <c r="J993" s="52"/>
      <c r="K993" s="52"/>
      <c r="L993" s="52"/>
      <c r="M993" s="53"/>
      <c r="N993" s="76"/>
      <c r="O993" s="52"/>
      <c r="P993" s="45"/>
      <c r="Q993" s="45"/>
      <c r="R993" s="45"/>
      <c r="S993" s="45"/>
      <c r="T993" s="45"/>
      <c r="U993" s="45"/>
      <c r="V993" s="54"/>
      <c r="W993" s="54"/>
      <c r="X993" s="53"/>
      <c r="Y993" s="53"/>
      <c r="Z993" s="53"/>
      <c r="AA993" s="53"/>
      <c r="AB993" s="53"/>
      <c r="AC993" s="53"/>
      <c r="AD993" s="54"/>
      <c r="AE993" s="54"/>
      <c r="AF993" s="54"/>
      <c r="AG993" s="54"/>
      <c r="AH993" s="54"/>
      <c r="AI993" s="54"/>
      <c r="AJ993" s="54"/>
      <c r="AK993" s="54"/>
      <c r="AL993" s="27"/>
      <c r="AM993" s="27"/>
      <c r="AN993" s="27"/>
      <c r="AO993" s="27"/>
      <c r="AP993" s="27"/>
      <c r="AQ993" s="53"/>
      <c r="AR993" s="53"/>
      <c r="AS993" s="52"/>
      <c r="AT993" s="52"/>
      <c r="AU993" s="52"/>
      <c r="AV993" s="52"/>
      <c r="AW993" s="52"/>
      <c r="AX993" s="27"/>
      <c r="AY993" s="27"/>
      <c r="AZ993" s="27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27"/>
      <c r="BN993" s="27"/>
      <c r="BO993" s="45"/>
      <c r="BP993" s="45"/>
      <c r="BQ993" s="45"/>
      <c r="BR993" s="45"/>
      <c r="BS993" s="27"/>
      <c r="BT993" s="27"/>
      <c r="BU993" s="27"/>
      <c r="BV993" s="30"/>
      <c r="BW993" s="30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</row>
    <row r="994" spans="1:93" ht="13">
      <c r="A994" s="18"/>
      <c r="B994" s="45"/>
      <c r="C994" s="52"/>
      <c r="D994" s="52"/>
      <c r="E994" s="53"/>
      <c r="F994" s="53"/>
      <c r="G994" s="52"/>
      <c r="H994" s="52"/>
      <c r="I994" s="53"/>
      <c r="J994" s="52"/>
      <c r="K994" s="52"/>
      <c r="L994" s="52"/>
      <c r="M994" s="53"/>
      <c r="N994" s="76"/>
      <c r="O994" s="52"/>
      <c r="P994" s="45"/>
      <c r="Q994" s="45"/>
      <c r="R994" s="45"/>
      <c r="S994" s="45"/>
      <c r="T994" s="45"/>
      <c r="U994" s="45"/>
      <c r="V994" s="54"/>
      <c r="W994" s="54"/>
      <c r="X994" s="53"/>
      <c r="Y994" s="53"/>
      <c r="Z994" s="53"/>
      <c r="AA994" s="53"/>
      <c r="AB994" s="53"/>
      <c r="AC994" s="53"/>
      <c r="AD994" s="54"/>
      <c r="AE994" s="54"/>
      <c r="AF994" s="54"/>
      <c r="AG994" s="54"/>
      <c r="AH994" s="54"/>
      <c r="AI994" s="54"/>
      <c r="AJ994" s="54"/>
      <c r="AK994" s="54"/>
      <c r="AL994" s="27"/>
      <c r="AM994" s="27"/>
      <c r="AN994" s="27"/>
      <c r="AO994" s="27"/>
      <c r="AP994" s="27"/>
      <c r="AQ994" s="53"/>
      <c r="AR994" s="53"/>
      <c r="AS994" s="52"/>
      <c r="AT994" s="52"/>
      <c r="AU994" s="52"/>
      <c r="AV994" s="52"/>
      <c r="AW994" s="52"/>
      <c r="AX994" s="27"/>
      <c r="AY994" s="27"/>
      <c r="AZ994" s="27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27"/>
      <c r="BN994" s="27"/>
      <c r="BO994" s="45"/>
      <c r="BP994" s="45"/>
      <c r="BQ994" s="45"/>
      <c r="BR994" s="45"/>
      <c r="BS994" s="27"/>
      <c r="BT994" s="27"/>
      <c r="BU994" s="27"/>
      <c r="BV994" s="30"/>
      <c r="BW994" s="30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</row>
    <row r="995" spans="1:93" ht="13">
      <c r="A995" s="18"/>
      <c r="B995" s="45"/>
      <c r="C995" s="52"/>
      <c r="D995" s="52"/>
      <c r="E995" s="53"/>
      <c r="F995" s="53"/>
      <c r="G995" s="52"/>
      <c r="H995" s="52"/>
      <c r="I995" s="53"/>
      <c r="J995" s="52"/>
      <c r="K995" s="52"/>
      <c r="L995" s="52"/>
      <c r="M995" s="53"/>
      <c r="N995" s="76"/>
      <c r="O995" s="52"/>
      <c r="P995" s="45"/>
      <c r="Q995" s="45"/>
      <c r="R995" s="45"/>
      <c r="S995" s="45"/>
      <c r="T995" s="45"/>
      <c r="U995" s="45"/>
      <c r="V995" s="54"/>
      <c r="W995" s="54"/>
      <c r="X995" s="53"/>
      <c r="Y995" s="53"/>
      <c r="Z995" s="53"/>
      <c r="AA995" s="53"/>
      <c r="AB995" s="53"/>
      <c r="AC995" s="53"/>
      <c r="AD995" s="54"/>
      <c r="AE995" s="54"/>
      <c r="AF995" s="54"/>
      <c r="AG995" s="54"/>
      <c r="AH995" s="54"/>
      <c r="AI995" s="54"/>
      <c r="AJ995" s="54"/>
      <c r="AK995" s="54"/>
      <c r="AL995" s="27"/>
      <c r="AM995" s="27"/>
      <c r="AN995" s="27"/>
      <c r="AO995" s="27"/>
      <c r="AP995" s="27"/>
      <c r="AQ995" s="53"/>
      <c r="AR995" s="53"/>
      <c r="AS995" s="52"/>
      <c r="AT995" s="52"/>
      <c r="AU995" s="52"/>
      <c r="AV995" s="52"/>
      <c r="AW995" s="52"/>
      <c r="AX995" s="27"/>
      <c r="AY995" s="27"/>
      <c r="AZ995" s="27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27"/>
      <c r="BN995" s="27"/>
      <c r="BO995" s="45"/>
      <c r="BP995" s="45"/>
      <c r="BQ995" s="45"/>
      <c r="BR995" s="45"/>
      <c r="BS995" s="27"/>
      <c r="BT995" s="27"/>
      <c r="BU995" s="27"/>
      <c r="BV995" s="30"/>
      <c r="BW995" s="30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</row>
    <row r="996" spans="1:93" ht="13">
      <c r="A996" s="18"/>
      <c r="B996" s="45"/>
      <c r="C996" s="52"/>
      <c r="D996" s="52"/>
      <c r="E996" s="53"/>
      <c r="F996" s="53"/>
      <c r="G996" s="52"/>
      <c r="H996" s="52"/>
      <c r="I996" s="53"/>
      <c r="J996" s="52"/>
      <c r="K996" s="52"/>
      <c r="L996" s="52"/>
      <c r="M996" s="53"/>
      <c r="N996" s="76"/>
      <c r="O996" s="52"/>
      <c r="P996" s="45"/>
      <c r="Q996" s="45"/>
      <c r="R996" s="45"/>
      <c r="S996" s="45"/>
      <c r="T996" s="45"/>
      <c r="U996" s="45"/>
      <c r="V996" s="54"/>
      <c r="W996" s="54"/>
      <c r="X996" s="53"/>
      <c r="Y996" s="53"/>
      <c r="Z996" s="53"/>
      <c r="AA996" s="53"/>
      <c r="AB996" s="53"/>
      <c r="AC996" s="53"/>
      <c r="AD996" s="54"/>
      <c r="AE996" s="54"/>
      <c r="AF996" s="54"/>
      <c r="AG996" s="54"/>
      <c r="AH996" s="54"/>
      <c r="AI996" s="54"/>
      <c r="AJ996" s="54"/>
      <c r="AK996" s="54"/>
      <c r="AL996" s="27"/>
      <c r="AM996" s="27"/>
      <c r="AN996" s="27"/>
      <c r="AO996" s="27"/>
      <c r="AP996" s="27"/>
      <c r="AQ996" s="53"/>
      <c r="AR996" s="53"/>
      <c r="AS996" s="52"/>
      <c r="AT996" s="52"/>
      <c r="AU996" s="52"/>
      <c r="AV996" s="52"/>
      <c r="AW996" s="52"/>
      <c r="AX996" s="27"/>
      <c r="AY996" s="27"/>
      <c r="AZ996" s="27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27"/>
      <c r="BN996" s="27"/>
      <c r="BO996" s="45"/>
      <c r="BP996" s="45"/>
      <c r="BQ996" s="45"/>
      <c r="BR996" s="45"/>
      <c r="BS996" s="27"/>
      <c r="BT996" s="27"/>
      <c r="BU996" s="27"/>
      <c r="BV996" s="30"/>
      <c r="BW996" s="30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</row>
    <row r="997" spans="1:93" ht="13">
      <c r="A997" s="18"/>
      <c r="B997" s="45"/>
      <c r="C997" s="52"/>
      <c r="D997" s="52"/>
      <c r="E997" s="53"/>
      <c r="F997" s="53"/>
      <c r="G997" s="52"/>
      <c r="H997" s="52"/>
      <c r="I997" s="53"/>
      <c r="J997" s="52"/>
      <c r="K997" s="52"/>
      <c r="L997" s="52"/>
      <c r="M997" s="53"/>
      <c r="N997" s="76"/>
      <c r="O997" s="52"/>
      <c r="P997" s="45"/>
      <c r="Q997" s="45"/>
      <c r="R997" s="45"/>
      <c r="S997" s="45"/>
      <c r="T997" s="45"/>
      <c r="U997" s="45"/>
      <c r="V997" s="54"/>
      <c r="W997" s="54"/>
      <c r="X997" s="53"/>
      <c r="Y997" s="53"/>
      <c r="Z997" s="53"/>
      <c r="AA997" s="53"/>
      <c r="AB997" s="53"/>
      <c r="AC997" s="53"/>
      <c r="AD997" s="54"/>
      <c r="AE997" s="54"/>
      <c r="AF997" s="54"/>
      <c r="AG997" s="54"/>
      <c r="AH997" s="54"/>
      <c r="AI997" s="54"/>
      <c r="AJ997" s="54"/>
      <c r="AK997" s="54"/>
      <c r="AL997" s="27"/>
      <c r="AM997" s="27"/>
      <c r="AN997" s="27"/>
      <c r="AO997" s="27"/>
      <c r="AP997" s="27"/>
      <c r="AQ997" s="53"/>
      <c r="AR997" s="53"/>
      <c r="AS997" s="52"/>
      <c r="AT997" s="52"/>
      <c r="AU997" s="52"/>
      <c r="AV997" s="52"/>
      <c r="AW997" s="52"/>
      <c r="AX997" s="27"/>
      <c r="AY997" s="27"/>
      <c r="AZ997" s="27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27"/>
      <c r="BN997" s="27"/>
      <c r="BO997" s="45"/>
      <c r="BP997" s="45"/>
      <c r="BQ997" s="45"/>
      <c r="BR997" s="45"/>
      <c r="BS997" s="27"/>
      <c r="BT997" s="27"/>
      <c r="BU997" s="27"/>
      <c r="BV997" s="30"/>
      <c r="BW997" s="30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</row>
    <row r="998" spans="1:93" ht="13">
      <c r="A998" s="18"/>
      <c r="B998" s="45"/>
      <c r="C998" s="52"/>
      <c r="D998" s="52"/>
      <c r="E998" s="53"/>
      <c r="F998" s="53"/>
      <c r="G998" s="52"/>
      <c r="H998" s="52"/>
      <c r="I998" s="53"/>
      <c r="J998" s="52"/>
      <c r="K998" s="52"/>
      <c r="L998" s="52"/>
      <c r="M998" s="53"/>
      <c r="N998" s="76"/>
      <c r="O998" s="52"/>
      <c r="P998" s="45"/>
      <c r="Q998" s="45"/>
      <c r="R998" s="45"/>
      <c r="S998" s="45"/>
      <c r="T998" s="45"/>
      <c r="U998" s="45"/>
      <c r="V998" s="54"/>
      <c r="W998" s="54"/>
      <c r="X998" s="53"/>
      <c r="Y998" s="53"/>
      <c r="Z998" s="53"/>
      <c r="AA998" s="53"/>
      <c r="AB998" s="53"/>
      <c r="AC998" s="53"/>
      <c r="AD998" s="54"/>
      <c r="AE998" s="54"/>
      <c r="AF998" s="54"/>
      <c r="AG998" s="54"/>
      <c r="AH998" s="54"/>
      <c r="AI998" s="54"/>
      <c r="AJ998" s="54"/>
      <c r="AK998" s="54"/>
      <c r="AL998" s="27"/>
      <c r="AM998" s="27"/>
      <c r="AN998" s="27"/>
      <c r="AO998" s="27"/>
      <c r="AP998" s="27"/>
      <c r="AQ998" s="53"/>
      <c r="AR998" s="53"/>
      <c r="AS998" s="52"/>
      <c r="AT998" s="52"/>
      <c r="AU998" s="52"/>
      <c r="AV998" s="52"/>
      <c r="AW998" s="52"/>
      <c r="AX998" s="27"/>
      <c r="AY998" s="27"/>
      <c r="AZ998" s="27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27"/>
      <c r="BN998" s="27"/>
      <c r="BO998" s="45"/>
      <c r="BP998" s="45"/>
      <c r="BQ998" s="45"/>
      <c r="BR998" s="45"/>
      <c r="BS998" s="27"/>
      <c r="BT998" s="27"/>
      <c r="BU998" s="27"/>
      <c r="BV998" s="30"/>
      <c r="BW998" s="30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</row>
    <row r="999" spans="1:93" ht="13">
      <c r="A999" s="18"/>
      <c r="B999" s="45"/>
      <c r="C999" s="52"/>
      <c r="D999" s="52"/>
      <c r="E999" s="53"/>
      <c r="F999" s="53"/>
      <c r="G999" s="52"/>
      <c r="H999" s="52"/>
      <c r="I999" s="53"/>
      <c r="J999" s="52"/>
      <c r="K999" s="52"/>
      <c r="L999" s="52"/>
      <c r="M999" s="53"/>
      <c r="N999" s="76"/>
      <c r="O999" s="52"/>
      <c r="P999" s="45"/>
      <c r="Q999" s="45"/>
      <c r="R999" s="45"/>
      <c r="S999" s="45"/>
      <c r="T999" s="45"/>
      <c r="U999" s="45"/>
      <c r="V999" s="54"/>
      <c r="W999" s="54"/>
      <c r="X999" s="53"/>
      <c r="Y999" s="53"/>
      <c r="Z999" s="53"/>
      <c r="AA999" s="53"/>
      <c r="AB999" s="53"/>
      <c r="AC999" s="53"/>
      <c r="AD999" s="54"/>
      <c r="AE999" s="54"/>
      <c r="AF999" s="54"/>
      <c r="AG999" s="54"/>
      <c r="AH999" s="54"/>
      <c r="AI999" s="54"/>
      <c r="AJ999" s="54"/>
      <c r="AK999" s="54"/>
      <c r="AL999" s="27"/>
      <c r="AM999" s="27"/>
      <c r="AN999" s="27"/>
      <c r="AO999" s="27"/>
      <c r="AP999" s="27"/>
      <c r="AQ999" s="53"/>
      <c r="AR999" s="53"/>
      <c r="AS999" s="52"/>
      <c r="AT999" s="52"/>
      <c r="AU999" s="52"/>
      <c r="AV999" s="52"/>
      <c r="AW999" s="52"/>
      <c r="AX999" s="27"/>
      <c r="AY999" s="27"/>
      <c r="AZ999" s="27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27"/>
      <c r="BN999" s="27"/>
      <c r="BO999" s="45"/>
      <c r="BP999" s="45"/>
      <c r="BQ999" s="45"/>
      <c r="BR999" s="45"/>
      <c r="BS999" s="27"/>
      <c r="BT999" s="27"/>
      <c r="BU999" s="27"/>
      <c r="BV999" s="30"/>
      <c r="BW999" s="30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</row>
    <row r="1000" spans="1:93" ht="13">
      <c r="A1000" s="18"/>
      <c r="B1000" s="45"/>
      <c r="C1000" s="52"/>
      <c r="D1000" s="52"/>
      <c r="E1000" s="53"/>
      <c r="F1000" s="53"/>
      <c r="G1000" s="52"/>
      <c r="H1000" s="52"/>
      <c r="I1000" s="53"/>
      <c r="J1000" s="52"/>
      <c r="K1000" s="52"/>
      <c r="L1000" s="52"/>
      <c r="M1000" s="53"/>
      <c r="N1000" s="76"/>
      <c r="O1000" s="52"/>
      <c r="P1000" s="45"/>
      <c r="Q1000" s="45"/>
      <c r="R1000" s="45"/>
      <c r="S1000" s="45"/>
      <c r="T1000" s="45"/>
      <c r="U1000" s="45"/>
      <c r="V1000" s="54"/>
      <c r="W1000" s="54"/>
      <c r="X1000" s="53"/>
      <c r="Y1000" s="53"/>
      <c r="Z1000" s="53"/>
      <c r="AA1000" s="53"/>
      <c r="AB1000" s="53"/>
      <c r="AC1000" s="53"/>
      <c r="AD1000" s="54"/>
      <c r="AE1000" s="54"/>
      <c r="AF1000" s="54"/>
      <c r="AG1000" s="54"/>
      <c r="AH1000" s="54"/>
      <c r="AI1000" s="54"/>
      <c r="AJ1000" s="54"/>
      <c r="AK1000" s="54"/>
      <c r="AL1000" s="27"/>
      <c r="AM1000" s="27"/>
      <c r="AN1000" s="27"/>
      <c r="AO1000" s="27"/>
      <c r="AP1000" s="27"/>
      <c r="AQ1000" s="53"/>
      <c r="AR1000" s="53"/>
      <c r="AS1000" s="52"/>
      <c r="AT1000" s="52"/>
      <c r="AU1000" s="52"/>
      <c r="AV1000" s="52"/>
      <c r="AW1000" s="52"/>
      <c r="AX1000" s="27"/>
      <c r="AY1000" s="27"/>
      <c r="AZ1000" s="27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27"/>
      <c r="BN1000" s="27"/>
      <c r="BO1000" s="45"/>
      <c r="BP1000" s="45"/>
      <c r="BQ1000" s="45"/>
      <c r="BR1000" s="45"/>
      <c r="BS1000" s="27"/>
      <c r="BT1000" s="27"/>
      <c r="BU1000" s="27"/>
      <c r="BV1000" s="30"/>
      <c r="BW1000" s="30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</row>
    <row r="1001" spans="1:93" ht="13">
      <c r="A1001" s="18"/>
      <c r="B1001" s="45"/>
      <c r="C1001" s="52"/>
      <c r="D1001" s="52"/>
      <c r="E1001" s="53"/>
      <c r="F1001" s="53"/>
      <c r="G1001" s="52"/>
      <c r="H1001" s="52"/>
      <c r="I1001" s="53"/>
      <c r="J1001" s="52"/>
      <c r="K1001" s="52"/>
      <c r="L1001" s="52"/>
      <c r="M1001" s="53"/>
      <c r="N1001" s="76"/>
      <c r="O1001" s="52"/>
      <c r="P1001" s="45"/>
      <c r="Q1001" s="45"/>
      <c r="R1001" s="45"/>
      <c r="S1001" s="45"/>
      <c r="T1001" s="45"/>
      <c r="U1001" s="45"/>
      <c r="V1001" s="54"/>
      <c r="W1001" s="54"/>
      <c r="X1001" s="53"/>
      <c r="Y1001" s="53"/>
      <c r="Z1001" s="53"/>
      <c r="AA1001" s="53"/>
      <c r="AB1001" s="53"/>
      <c r="AC1001" s="53"/>
      <c r="AD1001" s="54"/>
      <c r="AE1001" s="54"/>
      <c r="AF1001" s="54"/>
      <c r="AG1001" s="54"/>
      <c r="AH1001" s="54"/>
      <c r="AI1001" s="54"/>
      <c r="AJ1001" s="54"/>
      <c r="AK1001" s="54"/>
      <c r="AL1001" s="27"/>
      <c r="AM1001" s="27"/>
      <c r="AN1001" s="27"/>
      <c r="AO1001" s="27"/>
      <c r="AP1001" s="27"/>
      <c r="AQ1001" s="53"/>
      <c r="AR1001" s="53"/>
      <c r="AS1001" s="52"/>
      <c r="AT1001" s="52"/>
      <c r="AU1001" s="52"/>
      <c r="AV1001" s="52"/>
      <c r="AW1001" s="52"/>
      <c r="AX1001" s="27"/>
      <c r="AY1001" s="27"/>
      <c r="AZ1001" s="27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27"/>
      <c r="BN1001" s="27"/>
      <c r="BO1001" s="45"/>
      <c r="BP1001" s="45"/>
      <c r="BQ1001" s="45"/>
      <c r="BR1001" s="45"/>
      <c r="BS1001" s="27"/>
      <c r="BT1001" s="27"/>
      <c r="BU1001" s="27"/>
      <c r="BV1001" s="30"/>
      <c r="BW1001" s="30"/>
      <c r="BX1001" s="27"/>
      <c r="BY1001" s="27"/>
      <c r="BZ1001" s="27"/>
      <c r="CA1001" s="27"/>
      <c r="CB1001" s="27"/>
      <c r="CC1001" s="27"/>
      <c r="CD1001" s="27"/>
      <c r="CE1001" s="27"/>
      <c r="CF1001" s="27"/>
      <c r="CG1001" s="27"/>
      <c r="CH1001" s="27"/>
      <c r="CI1001" s="27"/>
      <c r="CJ1001" s="27"/>
      <c r="CK1001" s="27"/>
      <c r="CL1001" s="27"/>
      <c r="CM1001" s="27"/>
      <c r="CN1001" s="27"/>
      <c r="CO1001" s="27"/>
    </row>
    <row r="1002" spans="1:93" ht="13">
      <c r="A1002" s="18"/>
      <c r="B1002" s="45"/>
      <c r="C1002" s="52"/>
      <c r="D1002" s="52"/>
      <c r="E1002" s="53"/>
      <c r="F1002" s="53"/>
      <c r="G1002" s="52"/>
      <c r="H1002" s="52"/>
      <c r="I1002" s="53"/>
      <c r="J1002" s="52"/>
      <c r="K1002" s="52"/>
      <c r="L1002" s="52"/>
      <c r="M1002" s="53"/>
      <c r="N1002" s="76"/>
      <c r="O1002" s="52"/>
      <c r="P1002" s="45"/>
      <c r="Q1002" s="45"/>
      <c r="R1002" s="45"/>
      <c r="S1002" s="45"/>
      <c r="T1002" s="45"/>
      <c r="U1002" s="45"/>
      <c r="V1002" s="54"/>
      <c r="W1002" s="54"/>
      <c r="X1002" s="53"/>
      <c r="Y1002" s="53"/>
      <c r="Z1002" s="53"/>
      <c r="AA1002" s="53"/>
      <c r="AB1002" s="53"/>
      <c r="AC1002" s="53"/>
      <c r="AD1002" s="54"/>
      <c r="AE1002" s="54"/>
      <c r="AF1002" s="54"/>
      <c r="AG1002" s="54"/>
      <c r="AH1002" s="54"/>
      <c r="AI1002" s="54"/>
      <c r="AJ1002" s="54"/>
      <c r="AK1002" s="54"/>
      <c r="AL1002" s="27"/>
      <c r="AM1002" s="27"/>
      <c r="AN1002" s="27"/>
      <c r="AO1002" s="27"/>
      <c r="AP1002" s="27"/>
      <c r="AQ1002" s="53"/>
      <c r="AR1002" s="53"/>
      <c r="AS1002" s="52"/>
      <c r="AT1002" s="52"/>
      <c r="AU1002" s="52"/>
      <c r="AV1002" s="52"/>
      <c r="AW1002" s="52"/>
      <c r="AX1002" s="27"/>
      <c r="AY1002" s="27"/>
      <c r="AZ1002" s="27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27"/>
      <c r="BN1002" s="27"/>
      <c r="BO1002" s="45"/>
      <c r="BP1002" s="45"/>
      <c r="BQ1002" s="45"/>
      <c r="BR1002" s="45"/>
      <c r="BS1002" s="27"/>
      <c r="BT1002" s="27"/>
      <c r="BU1002" s="27"/>
      <c r="BV1002" s="30"/>
      <c r="BW1002" s="30"/>
      <c r="BX1002" s="27"/>
      <c r="BY1002" s="27"/>
      <c r="BZ1002" s="27"/>
      <c r="CA1002" s="27"/>
      <c r="CB1002" s="27"/>
      <c r="CC1002" s="27"/>
      <c r="CD1002" s="27"/>
      <c r="CE1002" s="27"/>
      <c r="CF1002" s="27"/>
      <c r="CG1002" s="27"/>
      <c r="CH1002" s="27"/>
      <c r="CI1002" s="27"/>
      <c r="CJ1002" s="27"/>
      <c r="CK1002" s="27"/>
      <c r="CL1002" s="27"/>
      <c r="CM1002" s="27"/>
      <c r="CN1002" s="27"/>
      <c r="CO1002" s="27"/>
    </row>
    <row r="1003" spans="1:93" ht="13">
      <c r="A1003" s="18"/>
      <c r="B1003" s="45"/>
      <c r="C1003" s="52"/>
      <c r="D1003" s="52"/>
      <c r="E1003" s="53"/>
      <c r="F1003" s="53"/>
      <c r="G1003" s="52"/>
      <c r="H1003" s="52"/>
      <c r="I1003" s="53"/>
      <c r="J1003" s="52"/>
      <c r="K1003" s="52"/>
      <c r="L1003" s="52"/>
      <c r="M1003" s="53"/>
      <c r="N1003" s="76"/>
      <c r="O1003" s="52"/>
      <c r="P1003" s="45"/>
      <c r="Q1003" s="45"/>
      <c r="R1003" s="45"/>
      <c r="S1003" s="45"/>
      <c r="T1003" s="45"/>
      <c r="U1003" s="45"/>
      <c r="V1003" s="54"/>
      <c r="W1003" s="54"/>
      <c r="X1003" s="53"/>
      <c r="Y1003" s="53"/>
      <c r="Z1003" s="53"/>
      <c r="AA1003" s="53"/>
      <c r="AB1003" s="53"/>
      <c r="AC1003" s="53"/>
      <c r="AD1003" s="54"/>
      <c r="AE1003" s="54"/>
      <c r="AF1003" s="54"/>
      <c r="AG1003" s="54"/>
      <c r="AH1003" s="54"/>
      <c r="AI1003" s="54"/>
      <c r="AJ1003" s="54"/>
      <c r="AK1003" s="54"/>
      <c r="AL1003" s="27"/>
      <c r="AM1003" s="27"/>
      <c r="AN1003" s="27"/>
      <c r="AO1003" s="27"/>
      <c r="AP1003" s="27"/>
      <c r="AQ1003" s="53"/>
      <c r="AR1003" s="53"/>
      <c r="AS1003" s="52"/>
      <c r="AT1003" s="52"/>
      <c r="AU1003" s="52"/>
      <c r="AV1003" s="52"/>
      <c r="AW1003" s="52"/>
      <c r="AX1003" s="27"/>
      <c r="AY1003" s="27"/>
      <c r="AZ1003" s="27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27"/>
      <c r="BN1003" s="27"/>
      <c r="BO1003" s="45"/>
      <c r="BP1003" s="45"/>
      <c r="BQ1003" s="45"/>
      <c r="BR1003" s="45"/>
      <c r="BS1003" s="27"/>
      <c r="BT1003" s="27"/>
      <c r="BU1003" s="27"/>
      <c r="BV1003" s="30"/>
      <c r="BW1003" s="30"/>
      <c r="BX1003" s="27"/>
      <c r="BY1003" s="27"/>
      <c r="BZ1003" s="27"/>
      <c r="CA1003" s="27"/>
      <c r="CB1003" s="27"/>
      <c r="CC1003" s="27"/>
      <c r="CD1003" s="27"/>
      <c r="CE1003" s="27"/>
      <c r="CF1003" s="27"/>
      <c r="CG1003" s="27"/>
      <c r="CH1003" s="27"/>
      <c r="CI1003" s="27"/>
      <c r="CJ1003" s="27"/>
      <c r="CK1003" s="27"/>
      <c r="CL1003" s="27"/>
      <c r="CM1003" s="27"/>
      <c r="CN1003" s="27"/>
      <c r="CO1003" s="27"/>
    </row>
    <row r="1004" spans="1:93" ht="13">
      <c r="A1004" s="18"/>
      <c r="B1004" s="45"/>
      <c r="C1004" s="52"/>
      <c r="D1004" s="52"/>
      <c r="E1004" s="53"/>
      <c r="F1004" s="53"/>
      <c r="G1004" s="52"/>
      <c r="H1004" s="52"/>
      <c r="I1004" s="53"/>
      <c r="J1004" s="52"/>
      <c r="K1004" s="52"/>
      <c r="L1004" s="52"/>
      <c r="M1004" s="53"/>
      <c r="N1004" s="76"/>
      <c r="O1004" s="52"/>
      <c r="P1004" s="45"/>
      <c r="Q1004" s="45"/>
      <c r="R1004" s="45"/>
      <c r="S1004" s="45"/>
      <c r="T1004" s="45"/>
      <c r="U1004" s="45"/>
      <c r="V1004" s="54"/>
      <c r="W1004" s="54"/>
      <c r="X1004" s="53"/>
      <c r="Y1004" s="53"/>
      <c r="Z1004" s="53"/>
      <c r="AA1004" s="53"/>
      <c r="AB1004" s="53"/>
      <c r="AC1004" s="53"/>
      <c r="AD1004" s="54"/>
      <c r="AE1004" s="54"/>
      <c r="AF1004" s="54"/>
      <c r="AG1004" s="54"/>
      <c r="AH1004" s="54"/>
      <c r="AI1004" s="54"/>
      <c r="AJ1004" s="54"/>
      <c r="AK1004" s="54"/>
      <c r="AL1004" s="27"/>
      <c r="AM1004" s="27"/>
      <c r="AN1004" s="27"/>
      <c r="AO1004" s="27"/>
      <c r="AP1004" s="27"/>
      <c r="AQ1004" s="53"/>
      <c r="AR1004" s="53"/>
      <c r="AS1004" s="52"/>
      <c r="AT1004" s="52"/>
      <c r="AU1004" s="52"/>
      <c r="AV1004" s="52"/>
      <c r="AW1004" s="52"/>
      <c r="AX1004" s="27"/>
      <c r="AY1004" s="27"/>
      <c r="AZ1004" s="27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27"/>
      <c r="BN1004" s="27"/>
      <c r="BO1004" s="45"/>
      <c r="BP1004" s="45"/>
      <c r="BQ1004" s="45"/>
      <c r="BR1004" s="45"/>
      <c r="BS1004" s="27"/>
      <c r="BT1004" s="27"/>
      <c r="BU1004" s="27"/>
      <c r="BV1004" s="30"/>
      <c r="BW1004" s="30"/>
      <c r="BX1004" s="27"/>
      <c r="BY1004" s="27"/>
      <c r="BZ1004" s="27"/>
      <c r="CA1004" s="27"/>
      <c r="CB1004" s="27"/>
      <c r="CC1004" s="27"/>
      <c r="CD1004" s="27"/>
      <c r="CE1004" s="27"/>
      <c r="CF1004" s="27"/>
      <c r="CG1004" s="27"/>
      <c r="CH1004" s="27"/>
      <c r="CI1004" s="27"/>
      <c r="CJ1004" s="27"/>
      <c r="CK1004" s="27"/>
      <c r="CL1004" s="27"/>
      <c r="CM1004" s="27"/>
      <c r="CN1004" s="27"/>
      <c r="CO1004" s="27"/>
    </row>
    <row r="1005" spans="1:93" ht="13">
      <c r="A1005" s="18"/>
      <c r="B1005" s="45"/>
      <c r="C1005" s="52"/>
      <c r="D1005" s="52"/>
      <c r="E1005" s="53"/>
      <c r="F1005" s="53"/>
      <c r="G1005" s="52"/>
      <c r="H1005" s="52"/>
      <c r="I1005" s="53"/>
      <c r="J1005" s="52"/>
      <c r="K1005" s="52"/>
      <c r="L1005" s="52"/>
      <c r="M1005" s="53"/>
      <c r="N1005" s="76"/>
      <c r="O1005" s="52"/>
      <c r="P1005" s="45"/>
      <c r="Q1005" s="45"/>
      <c r="R1005" s="45"/>
      <c r="S1005" s="45"/>
      <c r="T1005" s="45"/>
      <c r="U1005" s="45"/>
      <c r="V1005" s="54"/>
      <c r="W1005" s="54"/>
      <c r="X1005" s="53"/>
      <c r="Y1005" s="53"/>
      <c r="Z1005" s="53"/>
      <c r="AA1005" s="53"/>
      <c r="AB1005" s="53"/>
      <c r="AC1005" s="53"/>
      <c r="AD1005" s="54"/>
      <c r="AE1005" s="54"/>
      <c r="AF1005" s="54"/>
      <c r="AG1005" s="54"/>
      <c r="AH1005" s="54"/>
      <c r="AI1005" s="54"/>
      <c r="AJ1005" s="54"/>
      <c r="AK1005" s="54"/>
      <c r="AL1005" s="27"/>
      <c r="AM1005" s="27"/>
      <c r="AN1005" s="27"/>
      <c r="AO1005" s="27"/>
      <c r="AP1005" s="27"/>
      <c r="AQ1005" s="53"/>
      <c r="AR1005" s="53"/>
      <c r="AS1005" s="52"/>
      <c r="AT1005" s="52"/>
      <c r="AU1005" s="52"/>
      <c r="AV1005" s="52"/>
      <c r="AW1005" s="52"/>
      <c r="AX1005" s="27"/>
      <c r="AY1005" s="27"/>
      <c r="AZ1005" s="27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45"/>
      <c r="BL1005" s="45"/>
      <c r="BM1005" s="27"/>
      <c r="BN1005" s="27"/>
      <c r="BO1005" s="45"/>
      <c r="BP1005" s="45"/>
      <c r="BQ1005" s="45"/>
      <c r="BR1005" s="45"/>
      <c r="BS1005" s="27"/>
      <c r="BT1005" s="27"/>
      <c r="BU1005" s="27"/>
      <c r="BV1005" s="30"/>
      <c r="BW1005" s="30"/>
      <c r="BX1005" s="27"/>
      <c r="BY1005" s="27"/>
      <c r="BZ1005" s="27"/>
      <c r="CA1005" s="27"/>
      <c r="CB1005" s="27"/>
      <c r="CC1005" s="27"/>
      <c r="CD1005" s="27"/>
      <c r="CE1005" s="27"/>
      <c r="CF1005" s="27"/>
      <c r="CG1005" s="27"/>
      <c r="CH1005" s="27"/>
      <c r="CI1005" s="27"/>
      <c r="CJ1005" s="27"/>
      <c r="CK1005" s="27"/>
      <c r="CL1005" s="27"/>
      <c r="CM1005" s="27"/>
      <c r="CN1005" s="27"/>
      <c r="CO1005" s="27"/>
    </row>
    <row r="1006" spans="1:93" ht="13">
      <c r="A1006" s="18"/>
      <c r="B1006" s="45"/>
      <c r="C1006" s="52"/>
      <c r="D1006" s="52"/>
      <c r="E1006" s="53"/>
      <c r="F1006" s="53"/>
      <c r="G1006" s="52"/>
      <c r="H1006" s="52"/>
      <c r="I1006" s="53"/>
      <c r="J1006" s="52"/>
      <c r="K1006" s="52"/>
      <c r="L1006" s="52"/>
      <c r="M1006" s="53"/>
      <c r="N1006" s="76"/>
      <c r="O1006" s="52"/>
      <c r="P1006" s="45"/>
      <c r="Q1006" s="45"/>
      <c r="R1006" s="45"/>
      <c r="S1006" s="45"/>
      <c r="T1006" s="45"/>
      <c r="U1006" s="45"/>
      <c r="V1006" s="54"/>
      <c r="W1006" s="54"/>
      <c r="X1006" s="53"/>
      <c r="Y1006" s="53"/>
      <c r="Z1006" s="53"/>
      <c r="AA1006" s="53"/>
      <c r="AB1006" s="53"/>
      <c r="AC1006" s="53"/>
      <c r="AD1006" s="54"/>
      <c r="AE1006" s="54"/>
      <c r="AF1006" s="54"/>
      <c r="AG1006" s="54"/>
      <c r="AH1006" s="54"/>
      <c r="AI1006" s="54"/>
      <c r="AJ1006" s="54"/>
      <c r="AK1006" s="54"/>
      <c r="AL1006" s="27"/>
      <c r="AM1006" s="27"/>
      <c r="AN1006" s="27"/>
      <c r="AO1006" s="27"/>
      <c r="AP1006" s="27"/>
      <c r="AQ1006" s="53"/>
      <c r="AR1006" s="53"/>
      <c r="AS1006" s="52"/>
      <c r="AT1006" s="52"/>
      <c r="AU1006" s="52"/>
      <c r="AV1006" s="52"/>
      <c r="AW1006" s="52"/>
      <c r="AX1006" s="27"/>
      <c r="AY1006" s="27"/>
      <c r="AZ1006" s="27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45"/>
      <c r="BL1006" s="45"/>
      <c r="BM1006" s="27"/>
      <c r="BN1006" s="27"/>
      <c r="BO1006" s="45"/>
      <c r="BP1006" s="45"/>
      <c r="BQ1006" s="45"/>
      <c r="BR1006" s="45"/>
      <c r="BS1006" s="27"/>
      <c r="BT1006" s="27"/>
      <c r="BU1006" s="27"/>
      <c r="BV1006" s="30"/>
      <c r="BW1006" s="30"/>
      <c r="BX1006" s="27"/>
      <c r="BY1006" s="27"/>
      <c r="BZ1006" s="27"/>
      <c r="CA1006" s="27"/>
      <c r="CB1006" s="27"/>
      <c r="CC1006" s="27"/>
      <c r="CD1006" s="27"/>
      <c r="CE1006" s="27"/>
      <c r="CF1006" s="27"/>
      <c r="CG1006" s="27"/>
      <c r="CH1006" s="27"/>
      <c r="CI1006" s="27"/>
      <c r="CJ1006" s="27"/>
      <c r="CK1006" s="27"/>
      <c r="CL1006" s="27"/>
      <c r="CM1006" s="27"/>
      <c r="CN1006" s="27"/>
      <c r="CO1006" s="27"/>
    </row>
    <row r="1007" spans="1:93" ht="13">
      <c r="A1007" s="18"/>
      <c r="B1007" s="45"/>
      <c r="C1007" s="52"/>
      <c r="D1007" s="52"/>
      <c r="E1007" s="53"/>
      <c r="F1007" s="53"/>
      <c r="G1007" s="52"/>
      <c r="H1007" s="52"/>
      <c r="I1007" s="53"/>
      <c r="J1007" s="52"/>
      <c r="K1007" s="52"/>
      <c r="L1007" s="52"/>
      <c r="M1007" s="53"/>
      <c r="N1007" s="76"/>
      <c r="O1007" s="52"/>
      <c r="P1007" s="45"/>
      <c r="Q1007" s="45"/>
      <c r="R1007" s="45"/>
      <c r="S1007" s="45"/>
      <c r="T1007" s="45"/>
      <c r="U1007" s="45"/>
      <c r="V1007" s="54"/>
      <c r="W1007" s="54"/>
      <c r="X1007" s="53"/>
      <c r="Y1007" s="53"/>
      <c r="Z1007" s="53"/>
      <c r="AA1007" s="53"/>
      <c r="AB1007" s="53"/>
      <c r="AC1007" s="53"/>
      <c r="AD1007" s="54"/>
      <c r="AE1007" s="54"/>
      <c r="AF1007" s="54"/>
      <c r="AG1007" s="54"/>
      <c r="AH1007" s="54"/>
      <c r="AI1007" s="54"/>
      <c r="AJ1007" s="54"/>
      <c r="AK1007" s="54"/>
      <c r="AL1007" s="27"/>
      <c r="AM1007" s="27"/>
      <c r="AN1007" s="27"/>
      <c r="AO1007" s="27"/>
      <c r="AP1007" s="27"/>
      <c r="AQ1007" s="53"/>
      <c r="AR1007" s="53"/>
      <c r="AS1007" s="52"/>
      <c r="AT1007" s="52"/>
      <c r="AU1007" s="52"/>
      <c r="AV1007" s="52"/>
      <c r="AW1007" s="52"/>
      <c r="AX1007" s="27"/>
      <c r="AY1007" s="27"/>
      <c r="AZ1007" s="27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45"/>
      <c r="BL1007" s="45"/>
      <c r="BM1007" s="27"/>
      <c r="BN1007" s="27"/>
      <c r="BO1007" s="45"/>
      <c r="BP1007" s="45"/>
      <c r="BQ1007" s="45"/>
      <c r="BR1007" s="45"/>
      <c r="BS1007" s="27"/>
      <c r="BT1007" s="27"/>
      <c r="BU1007" s="27"/>
      <c r="BV1007" s="30"/>
      <c r="BW1007" s="30"/>
      <c r="BX1007" s="27"/>
      <c r="BY1007" s="27"/>
      <c r="BZ1007" s="27"/>
      <c r="CA1007" s="27"/>
      <c r="CB1007" s="27"/>
      <c r="CC1007" s="27"/>
      <c r="CD1007" s="27"/>
      <c r="CE1007" s="27"/>
      <c r="CF1007" s="27"/>
      <c r="CG1007" s="27"/>
      <c r="CH1007" s="27"/>
      <c r="CI1007" s="27"/>
      <c r="CJ1007" s="27"/>
      <c r="CK1007" s="27"/>
      <c r="CL1007" s="27"/>
      <c r="CM1007" s="27"/>
      <c r="CN1007" s="27"/>
      <c r="CO1007" s="27"/>
    </row>
    <row r="1008" spans="1:93" ht="13">
      <c r="A1008" s="18"/>
      <c r="B1008" s="45"/>
      <c r="C1008" s="52"/>
      <c r="D1008" s="52"/>
      <c r="E1008" s="53"/>
      <c r="F1008" s="53"/>
      <c r="G1008" s="52"/>
      <c r="H1008" s="52"/>
      <c r="I1008" s="53"/>
      <c r="J1008" s="52"/>
      <c r="K1008" s="52"/>
      <c r="L1008" s="52"/>
      <c r="M1008" s="53"/>
      <c r="N1008" s="76"/>
      <c r="O1008" s="52"/>
      <c r="P1008" s="45"/>
      <c r="Q1008" s="45"/>
      <c r="R1008" s="45"/>
      <c r="S1008" s="45"/>
      <c r="T1008" s="45"/>
      <c r="U1008" s="45"/>
      <c r="V1008" s="54"/>
      <c r="W1008" s="54"/>
      <c r="X1008" s="53"/>
      <c r="Y1008" s="53"/>
      <c r="Z1008" s="53"/>
      <c r="AA1008" s="53"/>
      <c r="AB1008" s="53"/>
      <c r="AC1008" s="53"/>
      <c r="AD1008" s="54"/>
      <c r="AE1008" s="54"/>
      <c r="AF1008" s="54"/>
      <c r="AG1008" s="54"/>
      <c r="AH1008" s="54"/>
      <c r="AI1008" s="54"/>
      <c r="AJ1008" s="54"/>
      <c r="AK1008" s="54"/>
      <c r="AL1008" s="27"/>
      <c r="AM1008" s="27"/>
      <c r="AN1008" s="27"/>
      <c r="AO1008" s="27"/>
      <c r="AP1008" s="27"/>
      <c r="AQ1008" s="53"/>
      <c r="AR1008" s="53"/>
      <c r="AS1008" s="52"/>
      <c r="AT1008" s="52"/>
      <c r="AU1008" s="52"/>
      <c r="AV1008" s="52"/>
      <c r="AW1008" s="52"/>
      <c r="AX1008" s="27"/>
      <c r="AY1008" s="27"/>
      <c r="AZ1008" s="27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45"/>
      <c r="BL1008" s="45"/>
      <c r="BM1008" s="27"/>
      <c r="BN1008" s="27"/>
      <c r="BO1008" s="45"/>
      <c r="BP1008" s="45"/>
      <c r="BQ1008" s="45"/>
      <c r="BR1008" s="45"/>
      <c r="BS1008" s="27"/>
      <c r="BT1008" s="27"/>
      <c r="BU1008" s="27"/>
      <c r="BV1008" s="30"/>
      <c r="BW1008" s="30"/>
      <c r="BX1008" s="27"/>
      <c r="BY1008" s="27"/>
      <c r="BZ1008" s="27"/>
      <c r="CA1008" s="27"/>
      <c r="CB1008" s="27"/>
      <c r="CC1008" s="27"/>
      <c r="CD1008" s="27"/>
      <c r="CE1008" s="27"/>
      <c r="CF1008" s="27"/>
      <c r="CG1008" s="27"/>
      <c r="CH1008" s="27"/>
      <c r="CI1008" s="27"/>
      <c r="CJ1008" s="27"/>
      <c r="CK1008" s="27"/>
      <c r="CL1008" s="27"/>
      <c r="CM1008" s="27"/>
      <c r="CN1008" s="27"/>
      <c r="CO1008" s="27"/>
    </row>
    <row r="1009" spans="1:93" ht="13">
      <c r="A1009" s="18"/>
      <c r="B1009" s="45"/>
      <c r="C1009" s="52"/>
      <c r="D1009" s="52"/>
      <c r="E1009" s="53"/>
      <c r="F1009" s="53"/>
      <c r="G1009" s="52"/>
      <c r="H1009" s="52"/>
      <c r="I1009" s="53"/>
      <c r="J1009" s="52"/>
      <c r="K1009" s="52"/>
      <c r="L1009" s="52"/>
      <c r="M1009" s="53"/>
      <c r="N1009" s="76"/>
      <c r="O1009" s="52"/>
      <c r="P1009" s="45"/>
      <c r="Q1009" s="45"/>
      <c r="R1009" s="45"/>
      <c r="S1009" s="45"/>
      <c r="T1009" s="45"/>
      <c r="U1009" s="45"/>
      <c r="V1009" s="54"/>
      <c r="W1009" s="54"/>
      <c r="X1009" s="53"/>
      <c r="Y1009" s="53"/>
      <c r="Z1009" s="53"/>
      <c r="AA1009" s="53"/>
      <c r="AB1009" s="53"/>
      <c r="AC1009" s="53"/>
      <c r="AD1009" s="54"/>
      <c r="AE1009" s="54"/>
      <c r="AF1009" s="54"/>
      <c r="AG1009" s="54"/>
      <c r="AH1009" s="54"/>
      <c r="AI1009" s="54"/>
      <c r="AJ1009" s="54"/>
      <c r="AK1009" s="54"/>
      <c r="AL1009" s="27"/>
      <c r="AM1009" s="27"/>
      <c r="AN1009" s="27"/>
      <c r="AO1009" s="27"/>
      <c r="AP1009" s="27"/>
      <c r="AQ1009" s="53"/>
      <c r="AR1009" s="53"/>
      <c r="AS1009" s="52"/>
      <c r="AT1009" s="52"/>
      <c r="AU1009" s="52"/>
      <c r="AV1009" s="52"/>
      <c r="AW1009" s="52"/>
      <c r="AX1009" s="27"/>
      <c r="AY1009" s="27"/>
      <c r="AZ1009" s="27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45"/>
      <c r="BL1009" s="45"/>
      <c r="BM1009" s="27"/>
      <c r="BN1009" s="27"/>
      <c r="BO1009" s="45"/>
      <c r="BP1009" s="45"/>
      <c r="BQ1009" s="45"/>
      <c r="BR1009" s="45"/>
      <c r="BS1009" s="27"/>
      <c r="BT1009" s="27"/>
      <c r="BU1009" s="27"/>
      <c r="BV1009" s="30"/>
      <c r="BW1009" s="30"/>
      <c r="BX1009" s="27"/>
      <c r="BY1009" s="27"/>
      <c r="BZ1009" s="27"/>
      <c r="CA1009" s="27"/>
      <c r="CB1009" s="27"/>
      <c r="CC1009" s="27"/>
      <c r="CD1009" s="27"/>
      <c r="CE1009" s="27"/>
      <c r="CF1009" s="27"/>
      <c r="CG1009" s="27"/>
      <c r="CH1009" s="27"/>
      <c r="CI1009" s="27"/>
      <c r="CJ1009" s="27"/>
      <c r="CK1009" s="27"/>
      <c r="CL1009" s="27"/>
      <c r="CM1009" s="27"/>
      <c r="CN1009" s="27"/>
      <c r="CO1009" s="27"/>
    </row>
    <row r="1010" spans="1:93" ht="13">
      <c r="A1010" s="18"/>
      <c r="B1010" s="45"/>
      <c r="C1010" s="52"/>
      <c r="D1010" s="52"/>
      <c r="E1010" s="53"/>
      <c r="F1010" s="53"/>
      <c r="G1010" s="52"/>
      <c r="H1010" s="52"/>
      <c r="I1010" s="53"/>
      <c r="J1010" s="52"/>
      <c r="K1010" s="52"/>
      <c r="L1010" s="52"/>
      <c r="M1010" s="53"/>
      <c r="N1010" s="76"/>
      <c r="O1010" s="52"/>
      <c r="P1010" s="45"/>
      <c r="Q1010" s="45"/>
      <c r="R1010" s="45"/>
      <c r="S1010" s="45"/>
      <c r="T1010" s="45"/>
      <c r="U1010" s="45"/>
      <c r="V1010" s="54"/>
      <c r="W1010" s="54"/>
      <c r="X1010" s="53"/>
      <c r="Y1010" s="53"/>
      <c r="Z1010" s="53"/>
      <c r="AA1010" s="53"/>
      <c r="AB1010" s="53"/>
      <c r="AC1010" s="53"/>
      <c r="AD1010" s="54"/>
      <c r="AE1010" s="54"/>
      <c r="AF1010" s="54"/>
      <c r="AG1010" s="54"/>
      <c r="AH1010" s="54"/>
      <c r="AI1010" s="54"/>
      <c r="AJ1010" s="54"/>
      <c r="AK1010" s="54"/>
      <c r="AL1010" s="27"/>
      <c r="AM1010" s="27"/>
      <c r="AN1010" s="27"/>
      <c r="AO1010" s="27"/>
      <c r="AP1010" s="27"/>
      <c r="AQ1010" s="53"/>
      <c r="AR1010" s="53"/>
      <c r="AS1010" s="52"/>
      <c r="AT1010" s="52"/>
      <c r="AU1010" s="52"/>
      <c r="AV1010" s="52"/>
      <c r="AW1010" s="52"/>
      <c r="AX1010" s="27"/>
      <c r="AY1010" s="27"/>
      <c r="AZ1010" s="27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45"/>
      <c r="BL1010" s="45"/>
      <c r="BM1010" s="27"/>
      <c r="BN1010" s="27"/>
      <c r="BO1010" s="45"/>
      <c r="BP1010" s="45"/>
      <c r="BQ1010" s="45"/>
      <c r="BR1010" s="45"/>
      <c r="BS1010" s="27"/>
      <c r="BT1010" s="27"/>
      <c r="BU1010" s="27"/>
      <c r="BV1010" s="30"/>
      <c r="BW1010" s="30"/>
      <c r="BX1010" s="27"/>
      <c r="BY1010" s="27"/>
      <c r="BZ1010" s="27"/>
      <c r="CA1010" s="27"/>
      <c r="CB1010" s="27"/>
      <c r="CC1010" s="27"/>
      <c r="CD1010" s="27"/>
      <c r="CE1010" s="27"/>
      <c r="CF1010" s="27"/>
      <c r="CG1010" s="27"/>
      <c r="CH1010" s="27"/>
      <c r="CI1010" s="27"/>
      <c r="CJ1010" s="27"/>
      <c r="CK1010" s="27"/>
      <c r="CL1010" s="27"/>
      <c r="CM1010" s="27"/>
      <c r="CN1010" s="27"/>
      <c r="CO1010" s="27"/>
    </row>
    <row r="1011" spans="1:93" ht="13">
      <c r="A1011" s="18"/>
      <c r="B1011" s="45"/>
      <c r="C1011" s="52"/>
      <c r="D1011" s="52"/>
      <c r="E1011" s="53"/>
      <c r="F1011" s="53"/>
      <c r="G1011" s="52"/>
      <c r="H1011" s="52"/>
      <c r="I1011" s="53"/>
      <c r="J1011" s="52"/>
      <c r="K1011" s="52"/>
      <c r="L1011" s="52"/>
      <c r="M1011" s="53"/>
      <c r="N1011" s="76"/>
      <c r="O1011" s="52"/>
      <c r="P1011" s="45"/>
      <c r="Q1011" s="45"/>
      <c r="R1011" s="45"/>
      <c r="S1011" s="45"/>
      <c r="T1011" s="45"/>
      <c r="U1011" s="45"/>
      <c r="V1011" s="54"/>
      <c r="W1011" s="54"/>
      <c r="X1011" s="53"/>
      <c r="Y1011" s="53"/>
      <c r="Z1011" s="53"/>
      <c r="AA1011" s="53"/>
      <c r="AB1011" s="53"/>
      <c r="AC1011" s="53"/>
      <c r="AD1011" s="54"/>
      <c r="AE1011" s="54"/>
      <c r="AF1011" s="54"/>
      <c r="AG1011" s="54"/>
      <c r="AH1011" s="54"/>
      <c r="AI1011" s="54"/>
      <c r="AJ1011" s="54"/>
      <c r="AK1011" s="54"/>
      <c r="AL1011" s="27"/>
      <c r="AM1011" s="27"/>
      <c r="AN1011" s="27"/>
      <c r="AO1011" s="27"/>
      <c r="AP1011" s="27"/>
      <c r="AQ1011" s="53"/>
      <c r="AR1011" s="53"/>
      <c r="AS1011" s="52"/>
      <c r="AT1011" s="52"/>
      <c r="AU1011" s="52"/>
      <c r="AV1011" s="52"/>
      <c r="AW1011" s="52"/>
      <c r="AX1011" s="27"/>
      <c r="AY1011" s="27"/>
      <c r="AZ1011" s="27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45"/>
      <c r="BL1011" s="45"/>
      <c r="BM1011" s="27"/>
      <c r="BN1011" s="27"/>
      <c r="BO1011" s="45"/>
      <c r="BP1011" s="45"/>
      <c r="BQ1011" s="45"/>
      <c r="BR1011" s="45"/>
      <c r="BS1011" s="27"/>
      <c r="BT1011" s="27"/>
      <c r="BU1011" s="27"/>
      <c r="BV1011" s="30"/>
      <c r="BW1011" s="30"/>
      <c r="BX1011" s="27"/>
      <c r="BY1011" s="27"/>
      <c r="BZ1011" s="27"/>
      <c r="CA1011" s="27"/>
      <c r="CB1011" s="27"/>
      <c r="CC1011" s="27"/>
      <c r="CD1011" s="27"/>
      <c r="CE1011" s="27"/>
      <c r="CF1011" s="27"/>
      <c r="CG1011" s="27"/>
      <c r="CH1011" s="27"/>
      <c r="CI1011" s="27"/>
      <c r="CJ1011" s="27"/>
      <c r="CK1011" s="27"/>
      <c r="CL1011" s="27"/>
      <c r="CM1011" s="27"/>
      <c r="CN1011" s="27"/>
      <c r="CO1011" s="27"/>
    </row>
    <row r="1012" spans="1:93" ht="13">
      <c r="A1012" s="18"/>
      <c r="B1012" s="45"/>
      <c r="C1012" s="52"/>
      <c r="D1012" s="52"/>
      <c r="E1012" s="53"/>
      <c r="F1012" s="53"/>
      <c r="G1012" s="52"/>
      <c r="H1012" s="52"/>
      <c r="I1012" s="53"/>
      <c r="J1012" s="52"/>
      <c r="K1012" s="52"/>
      <c r="L1012" s="52"/>
      <c r="M1012" s="53"/>
      <c r="N1012" s="76"/>
      <c r="O1012" s="52"/>
      <c r="P1012" s="45"/>
      <c r="Q1012" s="45"/>
      <c r="R1012" s="45"/>
      <c r="S1012" s="45"/>
      <c r="T1012" s="45"/>
      <c r="U1012" s="45"/>
      <c r="V1012" s="54"/>
      <c r="W1012" s="54"/>
      <c r="X1012" s="53"/>
      <c r="Y1012" s="53"/>
      <c r="Z1012" s="53"/>
      <c r="AA1012" s="53"/>
      <c r="AB1012" s="53"/>
      <c r="AC1012" s="53"/>
      <c r="AD1012" s="54"/>
      <c r="AE1012" s="54"/>
      <c r="AF1012" s="54"/>
      <c r="AG1012" s="54"/>
      <c r="AH1012" s="54"/>
      <c r="AI1012" s="54"/>
      <c r="AJ1012" s="54"/>
      <c r="AK1012" s="54"/>
      <c r="AL1012" s="27"/>
      <c r="AM1012" s="27"/>
      <c r="AN1012" s="27"/>
      <c r="AO1012" s="27"/>
      <c r="AP1012" s="27"/>
      <c r="AQ1012" s="53"/>
      <c r="AR1012" s="53"/>
      <c r="AS1012" s="52"/>
      <c r="AT1012" s="52"/>
      <c r="AU1012" s="52"/>
      <c r="AV1012" s="52"/>
      <c r="AW1012" s="52"/>
      <c r="AX1012" s="27"/>
      <c r="AY1012" s="27"/>
      <c r="AZ1012" s="27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45"/>
      <c r="BL1012" s="45"/>
      <c r="BM1012" s="27"/>
      <c r="BN1012" s="27"/>
      <c r="BO1012" s="45"/>
      <c r="BP1012" s="45"/>
      <c r="BQ1012" s="45"/>
      <c r="BR1012" s="45"/>
      <c r="BS1012" s="27"/>
      <c r="BT1012" s="27"/>
      <c r="BU1012" s="27"/>
      <c r="BV1012" s="30"/>
      <c r="BW1012" s="30"/>
      <c r="BX1012" s="27"/>
      <c r="BY1012" s="27"/>
      <c r="BZ1012" s="27"/>
      <c r="CA1012" s="27"/>
      <c r="CB1012" s="27"/>
      <c r="CC1012" s="27"/>
      <c r="CD1012" s="27"/>
      <c r="CE1012" s="27"/>
      <c r="CF1012" s="27"/>
      <c r="CG1012" s="27"/>
      <c r="CH1012" s="27"/>
      <c r="CI1012" s="27"/>
      <c r="CJ1012" s="27"/>
      <c r="CK1012" s="27"/>
      <c r="CL1012" s="27"/>
      <c r="CM1012" s="27"/>
      <c r="CN1012" s="27"/>
      <c r="CO1012" s="27"/>
    </row>
    <row r="1013" spans="1:93" ht="13">
      <c r="A1013" s="18"/>
      <c r="B1013" s="45"/>
      <c r="C1013" s="52"/>
      <c r="D1013" s="52"/>
      <c r="E1013" s="53"/>
      <c r="F1013" s="53"/>
      <c r="G1013" s="52"/>
      <c r="H1013" s="52"/>
      <c r="I1013" s="53"/>
      <c r="J1013" s="52"/>
      <c r="K1013" s="52"/>
      <c r="L1013" s="52"/>
      <c r="M1013" s="53"/>
      <c r="N1013" s="76"/>
      <c r="O1013" s="52"/>
      <c r="P1013" s="45"/>
      <c r="Q1013" s="45"/>
      <c r="R1013" s="45"/>
      <c r="S1013" s="45"/>
      <c r="T1013" s="45"/>
      <c r="U1013" s="45"/>
      <c r="V1013" s="54"/>
      <c r="W1013" s="54"/>
      <c r="X1013" s="53"/>
      <c r="Y1013" s="53"/>
      <c r="Z1013" s="53"/>
      <c r="AA1013" s="53"/>
      <c r="AB1013" s="53"/>
      <c r="AC1013" s="53"/>
      <c r="AD1013" s="54"/>
      <c r="AE1013" s="54"/>
      <c r="AF1013" s="54"/>
      <c r="AG1013" s="54"/>
      <c r="AH1013" s="54"/>
      <c r="AI1013" s="54"/>
      <c r="AJ1013" s="54"/>
      <c r="AK1013" s="54"/>
      <c r="AL1013" s="27"/>
      <c r="AM1013" s="27"/>
      <c r="AN1013" s="27"/>
      <c r="AO1013" s="27"/>
      <c r="AP1013" s="27"/>
      <c r="AQ1013" s="53"/>
      <c r="AR1013" s="53"/>
      <c r="AS1013" s="52"/>
      <c r="AT1013" s="52"/>
      <c r="AU1013" s="52"/>
      <c r="AV1013" s="52"/>
      <c r="AW1013" s="52"/>
      <c r="AX1013" s="27"/>
      <c r="AY1013" s="27"/>
      <c r="AZ1013" s="27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45"/>
      <c r="BL1013" s="45"/>
      <c r="BM1013" s="27"/>
      <c r="BN1013" s="27"/>
      <c r="BO1013" s="45"/>
      <c r="BP1013" s="45"/>
      <c r="BQ1013" s="45"/>
      <c r="BR1013" s="45"/>
      <c r="BS1013" s="27"/>
      <c r="BT1013" s="27"/>
      <c r="BU1013" s="27"/>
      <c r="BV1013" s="30"/>
      <c r="BW1013" s="30"/>
      <c r="BX1013" s="27"/>
      <c r="BY1013" s="27"/>
      <c r="BZ1013" s="27"/>
      <c r="CA1013" s="27"/>
      <c r="CB1013" s="27"/>
      <c r="CC1013" s="27"/>
      <c r="CD1013" s="27"/>
      <c r="CE1013" s="27"/>
      <c r="CF1013" s="27"/>
      <c r="CG1013" s="27"/>
      <c r="CH1013" s="27"/>
      <c r="CI1013" s="27"/>
      <c r="CJ1013" s="27"/>
      <c r="CK1013" s="27"/>
      <c r="CL1013" s="27"/>
      <c r="CM1013" s="27"/>
      <c r="CN1013" s="27"/>
      <c r="CO1013" s="27"/>
    </row>
    <row r="1014" spans="1:93" ht="13">
      <c r="A1014" s="18"/>
      <c r="B1014" s="45"/>
      <c r="C1014" s="52"/>
      <c r="D1014" s="52"/>
      <c r="E1014" s="53"/>
      <c r="F1014" s="53"/>
      <c r="G1014" s="52"/>
      <c r="H1014" s="52"/>
      <c r="I1014" s="53"/>
      <c r="J1014" s="52"/>
      <c r="K1014" s="52"/>
      <c r="L1014" s="52"/>
      <c r="M1014" s="53"/>
      <c r="N1014" s="76"/>
      <c r="O1014" s="52"/>
      <c r="P1014" s="45"/>
      <c r="Q1014" s="45"/>
      <c r="R1014" s="45"/>
      <c r="S1014" s="45"/>
      <c r="T1014" s="45"/>
      <c r="U1014" s="45"/>
      <c r="V1014" s="54"/>
      <c r="W1014" s="54"/>
      <c r="X1014" s="53"/>
      <c r="Y1014" s="53"/>
      <c r="Z1014" s="53"/>
      <c r="AA1014" s="53"/>
      <c r="AB1014" s="53"/>
      <c r="AC1014" s="53"/>
      <c r="AD1014" s="54"/>
      <c r="AE1014" s="54"/>
      <c r="AF1014" s="54"/>
      <c r="AG1014" s="54"/>
      <c r="AH1014" s="54"/>
      <c r="AI1014" s="54"/>
      <c r="AJ1014" s="54"/>
      <c r="AK1014" s="54"/>
      <c r="AL1014" s="27"/>
      <c r="AM1014" s="27"/>
      <c r="AN1014" s="27"/>
      <c r="AO1014" s="27"/>
      <c r="AP1014" s="27"/>
      <c r="AQ1014" s="53"/>
      <c r="AR1014" s="53"/>
      <c r="AS1014" s="52"/>
      <c r="AT1014" s="52"/>
      <c r="AU1014" s="52"/>
      <c r="AV1014" s="52"/>
      <c r="AW1014" s="52"/>
      <c r="AX1014" s="27"/>
      <c r="AY1014" s="27"/>
      <c r="AZ1014" s="27"/>
      <c r="BA1014" s="45"/>
      <c r="BB1014" s="45"/>
      <c r="BC1014" s="45"/>
      <c r="BD1014" s="45"/>
      <c r="BE1014" s="45"/>
      <c r="BF1014" s="45"/>
      <c r="BG1014" s="45"/>
      <c r="BH1014" s="45"/>
      <c r="BI1014" s="45"/>
      <c r="BJ1014" s="45"/>
      <c r="BK1014" s="45"/>
      <c r="BL1014" s="45"/>
      <c r="BM1014" s="27"/>
      <c r="BN1014" s="27"/>
      <c r="BO1014" s="45"/>
      <c r="BP1014" s="45"/>
      <c r="BQ1014" s="45"/>
      <c r="BR1014" s="45"/>
      <c r="BS1014" s="27"/>
      <c r="BT1014" s="27"/>
      <c r="BU1014" s="27"/>
      <c r="BV1014" s="30"/>
      <c r="BW1014" s="30"/>
      <c r="BX1014" s="27"/>
      <c r="BY1014" s="27"/>
      <c r="BZ1014" s="27"/>
      <c r="CA1014" s="27"/>
      <c r="CB1014" s="27"/>
      <c r="CC1014" s="27"/>
      <c r="CD1014" s="27"/>
      <c r="CE1014" s="27"/>
      <c r="CF1014" s="27"/>
      <c r="CG1014" s="27"/>
      <c r="CH1014" s="27"/>
      <c r="CI1014" s="27"/>
      <c r="CJ1014" s="27"/>
      <c r="CK1014" s="27"/>
      <c r="CL1014" s="27"/>
      <c r="CM1014" s="27"/>
      <c r="CN1014" s="27"/>
      <c r="CO1014" s="27"/>
    </row>
    <row r="1015" spans="1:93" ht="13">
      <c r="A1015" s="18"/>
      <c r="B1015" s="45"/>
      <c r="C1015" s="52"/>
      <c r="D1015" s="52"/>
      <c r="E1015" s="53"/>
      <c r="F1015" s="53"/>
      <c r="G1015" s="52"/>
      <c r="H1015" s="52"/>
      <c r="I1015" s="53"/>
      <c r="J1015" s="52"/>
      <c r="K1015" s="52"/>
      <c r="L1015" s="52"/>
      <c r="M1015" s="53"/>
      <c r="N1015" s="76"/>
      <c r="O1015" s="52"/>
      <c r="P1015" s="45"/>
      <c r="Q1015" s="45"/>
      <c r="R1015" s="45"/>
      <c r="S1015" s="45"/>
      <c r="T1015" s="45"/>
      <c r="U1015" s="45"/>
      <c r="V1015" s="54"/>
      <c r="W1015" s="54"/>
      <c r="X1015" s="53"/>
      <c r="Y1015" s="53"/>
      <c r="Z1015" s="53"/>
      <c r="AA1015" s="53"/>
      <c r="AB1015" s="53"/>
      <c r="AC1015" s="53"/>
      <c r="AD1015" s="54"/>
      <c r="AE1015" s="54"/>
      <c r="AF1015" s="54"/>
      <c r="AG1015" s="54"/>
      <c r="AH1015" s="54"/>
      <c r="AI1015" s="54"/>
      <c r="AJ1015" s="54"/>
      <c r="AK1015" s="54"/>
      <c r="AL1015" s="27"/>
      <c r="AM1015" s="27"/>
      <c r="AN1015" s="27"/>
      <c r="AO1015" s="27"/>
      <c r="AP1015" s="27"/>
      <c r="AQ1015" s="53"/>
      <c r="AR1015" s="53"/>
      <c r="AS1015" s="52"/>
      <c r="AT1015" s="52"/>
      <c r="AU1015" s="52"/>
      <c r="AV1015" s="52"/>
      <c r="AW1015" s="52"/>
      <c r="AX1015" s="27"/>
      <c r="AY1015" s="27"/>
      <c r="AZ1015" s="27"/>
      <c r="BA1015" s="45"/>
      <c r="BB1015" s="45"/>
      <c r="BC1015" s="45"/>
      <c r="BD1015" s="45"/>
      <c r="BE1015" s="45"/>
      <c r="BF1015" s="45"/>
      <c r="BG1015" s="45"/>
      <c r="BH1015" s="45"/>
      <c r="BI1015" s="45"/>
      <c r="BJ1015" s="45"/>
      <c r="BK1015" s="45"/>
      <c r="BL1015" s="45"/>
      <c r="BM1015" s="27"/>
      <c r="BN1015" s="27"/>
      <c r="BO1015" s="45"/>
      <c r="BP1015" s="45"/>
      <c r="BQ1015" s="45"/>
      <c r="BR1015" s="45"/>
      <c r="BS1015" s="27"/>
      <c r="BT1015" s="27"/>
      <c r="BU1015" s="27"/>
      <c r="BV1015" s="30"/>
      <c r="BW1015" s="30"/>
      <c r="BX1015" s="27"/>
      <c r="BY1015" s="27"/>
      <c r="BZ1015" s="27"/>
      <c r="CA1015" s="27"/>
      <c r="CB1015" s="27"/>
      <c r="CC1015" s="27"/>
      <c r="CD1015" s="27"/>
      <c r="CE1015" s="27"/>
      <c r="CF1015" s="27"/>
      <c r="CG1015" s="27"/>
      <c r="CH1015" s="27"/>
      <c r="CI1015" s="27"/>
      <c r="CJ1015" s="27"/>
      <c r="CK1015" s="27"/>
      <c r="CL1015" s="27"/>
      <c r="CM1015" s="27"/>
      <c r="CN1015" s="27"/>
      <c r="CO1015" s="27"/>
    </row>
    <row r="1016" spans="1:93" ht="13">
      <c r="A1016" s="18"/>
      <c r="B1016" s="45"/>
      <c r="C1016" s="52"/>
      <c r="D1016" s="52"/>
      <c r="E1016" s="53"/>
      <c r="F1016" s="53"/>
      <c r="G1016" s="52"/>
      <c r="H1016" s="52"/>
      <c r="I1016" s="53"/>
      <c r="J1016" s="52"/>
      <c r="K1016" s="52"/>
      <c r="L1016" s="52"/>
      <c r="M1016" s="53"/>
      <c r="N1016" s="76"/>
      <c r="O1016" s="52"/>
      <c r="P1016" s="45"/>
      <c r="Q1016" s="45"/>
      <c r="R1016" s="45"/>
      <c r="S1016" s="45"/>
      <c r="T1016" s="45"/>
      <c r="U1016" s="45"/>
      <c r="V1016" s="54"/>
      <c r="W1016" s="54"/>
      <c r="X1016" s="53"/>
      <c r="Y1016" s="53"/>
      <c r="Z1016" s="53"/>
      <c r="AA1016" s="53"/>
      <c r="AB1016" s="53"/>
      <c r="AC1016" s="53"/>
      <c r="AD1016" s="54"/>
      <c r="AE1016" s="54"/>
      <c r="AF1016" s="54"/>
      <c r="AG1016" s="54"/>
      <c r="AH1016" s="54"/>
      <c r="AI1016" s="54"/>
      <c r="AJ1016" s="54"/>
      <c r="AK1016" s="54"/>
      <c r="AL1016" s="27"/>
      <c r="AM1016" s="27"/>
      <c r="AN1016" s="27"/>
      <c r="AO1016" s="27"/>
      <c r="AP1016" s="27"/>
      <c r="AQ1016" s="53"/>
      <c r="AR1016" s="53"/>
      <c r="AS1016" s="52"/>
      <c r="AT1016" s="52"/>
      <c r="AU1016" s="52"/>
      <c r="AV1016" s="52"/>
      <c r="AW1016" s="52"/>
      <c r="AX1016" s="27"/>
      <c r="AY1016" s="27"/>
      <c r="AZ1016" s="27"/>
      <c r="BA1016" s="45"/>
      <c r="BB1016" s="45"/>
      <c r="BC1016" s="45"/>
      <c r="BD1016" s="45"/>
      <c r="BE1016" s="45"/>
      <c r="BF1016" s="45"/>
      <c r="BG1016" s="45"/>
      <c r="BH1016" s="45"/>
      <c r="BI1016" s="45"/>
      <c r="BJ1016" s="45"/>
      <c r="BK1016" s="45"/>
      <c r="BL1016" s="45"/>
      <c r="BM1016" s="27"/>
      <c r="BN1016" s="27"/>
      <c r="BO1016" s="45"/>
      <c r="BP1016" s="45"/>
      <c r="BQ1016" s="45"/>
      <c r="BR1016" s="45"/>
      <c r="BS1016" s="27"/>
      <c r="BT1016" s="27"/>
      <c r="BU1016" s="27"/>
      <c r="BV1016" s="30"/>
      <c r="BW1016" s="30"/>
      <c r="BX1016" s="27"/>
      <c r="BY1016" s="27"/>
      <c r="BZ1016" s="27"/>
      <c r="CA1016" s="27"/>
      <c r="CB1016" s="27"/>
      <c r="CC1016" s="27"/>
      <c r="CD1016" s="27"/>
      <c r="CE1016" s="27"/>
      <c r="CF1016" s="27"/>
      <c r="CG1016" s="27"/>
      <c r="CH1016" s="27"/>
      <c r="CI1016" s="27"/>
      <c r="CJ1016" s="27"/>
      <c r="CK1016" s="27"/>
      <c r="CL1016" s="27"/>
      <c r="CM1016" s="27"/>
      <c r="CN1016" s="27"/>
      <c r="CO1016" s="27"/>
    </row>
    <row r="1017" spans="1:93" ht="13">
      <c r="A1017" s="18"/>
      <c r="B1017" s="45"/>
      <c r="C1017" s="52"/>
      <c r="D1017" s="52"/>
      <c r="E1017" s="53"/>
      <c r="F1017" s="53"/>
      <c r="G1017" s="52"/>
      <c r="H1017" s="52"/>
      <c r="I1017" s="53"/>
      <c r="J1017" s="52"/>
      <c r="K1017" s="52"/>
      <c r="L1017" s="52"/>
      <c r="M1017" s="53"/>
      <c r="N1017" s="76"/>
      <c r="O1017" s="52"/>
      <c r="P1017" s="45"/>
      <c r="Q1017" s="45"/>
      <c r="R1017" s="45"/>
      <c r="S1017" s="45"/>
      <c r="T1017" s="45"/>
      <c r="U1017" s="45"/>
      <c r="V1017" s="54"/>
      <c r="W1017" s="54"/>
      <c r="X1017" s="53"/>
      <c r="Y1017" s="53"/>
      <c r="Z1017" s="53"/>
      <c r="AA1017" s="53"/>
      <c r="AB1017" s="53"/>
      <c r="AC1017" s="53"/>
      <c r="AD1017" s="54"/>
      <c r="AE1017" s="54"/>
      <c r="AF1017" s="54"/>
      <c r="AG1017" s="54"/>
      <c r="AH1017" s="54"/>
      <c r="AI1017" s="54"/>
      <c r="AJ1017" s="54"/>
      <c r="AK1017" s="54"/>
      <c r="AL1017" s="27"/>
      <c r="AM1017" s="27"/>
      <c r="AN1017" s="27"/>
      <c r="AO1017" s="27"/>
      <c r="AP1017" s="27"/>
      <c r="AQ1017" s="53"/>
      <c r="AR1017" s="53"/>
      <c r="AS1017" s="52"/>
      <c r="AT1017" s="52"/>
      <c r="AU1017" s="52"/>
      <c r="AV1017" s="52"/>
      <c r="AW1017" s="52"/>
      <c r="AX1017" s="27"/>
      <c r="AY1017" s="27"/>
      <c r="AZ1017" s="27"/>
      <c r="BA1017" s="45"/>
      <c r="BB1017" s="45"/>
      <c r="BC1017" s="45"/>
      <c r="BD1017" s="45"/>
      <c r="BE1017" s="45"/>
      <c r="BF1017" s="45"/>
      <c r="BG1017" s="45"/>
      <c r="BH1017" s="45"/>
      <c r="BI1017" s="45"/>
      <c r="BJ1017" s="45"/>
      <c r="BK1017" s="45"/>
      <c r="BL1017" s="45"/>
      <c r="BM1017" s="27"/>
      <c r="BN1017" s="27"/>
      <c r="BO1017" s="45"/>
      <c r="BP1017" s="45"/>
      <c r="BQ1017" s="45"/>
      <c r="BR1017" s="45"/>
      <c r="BS1017" s="27"/>
      <c r="BT1017" s="27"/>
      <c r="BU1017" s="27"/>
      <c r="BV1017" s="30"/>
      <c r="BW1017" s="30"/>
      <c r="BX1017" s="27"/>
      <c r="BY1017" s="27"/>
      <c r="BZ1017" s="27"/>
      <c r="CA1017" s="27"/>
      <c r="CB1017" s="27"/>
      <c r="CC1017" s="27"/>
      <c r="CD1017" s="27"/>
      <c r="CE1017" s="27"/>
      <c r="CF1017" s="27"/>
      <c r="CG1017" s="27"/>
      <c r="CH1017" s="27"/>
      <c r="CI1017" s="27"/>
      <c r="CJ1017" s="27"/>
      <c r="CK1017" s="27"/>
      <c r="CL1017" s="27"/>
      <c r="CM1017" s="27"/>
      <c r="CN1017" s="27"/>
      <c r="CO1017" s="27"/>
    </row>
    <row r="1018" spans="1:93" ht="13">
      <c r="A1018" s="18"/>
      <c r="B1018" s="45"/>
      <c r="C1018" s="52"/>
      <c r="D1018" s="52"/>
      <c r="E1018" s="53"/>
      <c r="F1018" s="53"/>
      <c r="G1018" s="52"/>
      <c r="H1018" s="52"/>
      <c r="I1018" s="53"/>
      <c r="J1018" s="52"/>
      <c r="K1018" s="52"/>
      <c r="L1018" s="52"/>
      <c r="M1018" s="53"/>
      <c r="N1018" s="76"/>
      <c r="O1018" s="52"/>
      <c r="P1018" s="45"/>
      <c r="Q1018" s="45"/>
      <c r="R1018" s="45"/>
      <c r="S1018" s="45"/>
      <c r="T1018" s="45"/>
      <c r="U1018" s="45"/>
      <c r="V1018" s="54"/>
      <c r="W1018" s="54"/>
      <c r="X1018" s="53"/>
      <c r="Y1018" s="53"/>
      <c r="Z1018" s="53"/>
      <c r="AA1018" s="53"/>
      <c r="AB1018" s="53"/>
      <c r="AC1018" s="53"/>
      <c r="AD1018" s="54"/>
      <c r="AE1018" s="54"/>
      <c r="AF1018" s="54"/>
      <c r="AG1018" s="54"/>
      <c r="AH1018" s="54"/>
      <c r="AI1018" s="54"/>
      <c r="AJ1018" s="54"/>
      <c r="AK1018" s="54"/>
      <c r="AL1018" s="27"/>
      <c r="AM1018" s="27"/>
      <c r="AN1018" s="27"/>
      <c r="AO1018" s="27"/>
      <c r="AP1018" s="27"/>
      <c r="AQ1018" s="53"/>
      <c r="AR1018" s="53"/>
      <c r="AS1018" s="52"/>
      <c r="AT1018" s="52"/>
      <c r="AU1018" s="52"/>
      <c r="AV1018" s="52"/>
      <c r="AW1018" s="52"/>
      <c r="AX1018" s="27"/>
      <c r="AY1018" s="27"/>
      <c r="AZ1018" s="27"/>
      <c r="BA1018" s="45"/>
      <c r="BB1018" s="45"/>
      <c r="BC1018" s="45"/>
      <c r="BD1018" s="45"/>
      <c r="BE1018" s="45"/>
      <c r="BF1018" s="45"/>
      <c r="BG1018" s="45"/>
      <c r="BH1018" s="45"/>
      <c r="BI1018" s="45"/>
      <c r="BJ1018" s="45"/>
      <c r="BK1018" s="45"/>
      <c r="BL1018" s="45"/>
      <c r="BM1018" s="27"/>
      <c r="BN1018" s="27"/>
      <c r="BO1018" s="45"/>
      <c r="BP1018" s="45"/>
      <c r="BQ1018" s="45"/>
      <c r="BR1018" s="45"/>
      <c r="BS1018" s="27"/>
      <c r="BT1018" s="27"/>
      <c r="BU1018" s="27"/>
      <c r="BV1018" s="30"/>
      <c r="BW1018" s="30"/>
      <c r="BX1018" s="27"/>
      <c r="BY1018" s="27"/>
      <c r="BZ1018" s="27"/>
      <c r="CA1018" s="27"/>
      <c r="CB1018" s="27"/>
      <c r="CC1018" s="27"/>
      <c r="CD1018" s="27"/>
      <c r="CE1018" s="27"/>
      <c r="CF1018" s="27"/>
      <c r="CG1018" s="27"/>
      <c r="CH1018" s="27"/>
      <c r="CI1018" s="27"/>
      <c r="CJ1018" s="27"/>
      <c r="CK1018" s="27"/>
      <c r="CL1018" s="27"/>
      <c r="CM1018" s="27"/>
      <c r="CN1018" s="27"/>
      <c r="CO1018" s="27"/>
    </row>
    <row r="1019" spans="1:93" ht="13">
      <c r="A1019" s="18"/>
      <c r="B1019" s="45"/>
      <c r="C1019" s="52"/>
      <c r="D1019" s="52"/>
      <c r="E1019" s="53"/>
      <c r="F1019" s="53"/>
      <c r="G1019" s="52"/>
      <c r="H1019" s="52"/>
      <c r="I1019" s="53"/>
      <c r="J1019" s="52"/>
      <c r="K1019" s="52"/>
      <c r="L1019" s="52"/>
      <c r="M1019" s="53"/>
      <c r="N1019" s="76"/>
      <c r="O1019" s="52"/>
      <c r="P1019" s="45"/>
      <c r="Q1019" s="45"/>
      <c r="R1019" s="45"/>
      <c r="S1019" s="45"/>
      <c r="T1019" s="45"/>
      <c r="U1019" s="45"/>
      <c r="V1019" s="54"/>
      <c r="W1019" s="54"/>
      <c r="X1019" s="53"/>
      <c r="Y1019" s="53"/>
      <c r="Z1019" s="53"/>
      <c r="AA1019" s="53"/>
      <c r="AB1019" s="53"/>
      <c r="AC1019" s="53"/>
      <c r="AD1019" s="54"/>
      <c r="AE1019" s="54"/>
      <c r="AF1019" s="54"/>
      <c r="AG1019" s="54"/>
      <c r="AH1019" s="54"/>
      <c r="AI1019" s="54"/>
      <c r="AJ1019" s="54"/>
      <c r="AK1019" s="54"/>
      <c r="AL1019" s="27"/>
      <c r="AM1019" s="27"/>
      <c r="AN1019" s="27"/>
      <c r="AO1019" s="27"/>
      <c r="AP1019" s="27"/>
      <c r="AQ1019" s="53"/>
      <c r="AR1019" s="53"/>
      <c r="AS1019" s="52"/>
      <c r="AT1019" s="52"/>
      <c r="AU1019" s="52"/>
      <c r="AV1019" s="52"/>
      <c r="AW1019" s="52"/>
      <c r="AX1019" s="27"/>
      <c r="AY1019" s="27"/>
      <c r="AZ1019" s="27"/>
      <c r="BA1019" s="45"/>
      <c r="BB1019" s="45"/>
      <c r="BC1019" s="45"/>
      <c r="BD1019" s="45"/>
      <c r="BE1019" s="45"/>
      <c r="BF1019" s="45"/>
      <c r="BG1019" s="45"/>
      <c r="BH1019" s="45"/>
      <c r="BI1019" s="45"/>
      <c r="BJ1019" s="45"/>
      <c r="BK1019" s="45"/>
      <c r="BL1019" s="45"/>
      <c r="BM1019" s="27"/>
      <c r="BN1019" s="27"/>
      <c r="BO1019" s="45"/>
      <c r="BP1019" s="45"/>
      <c r="BQ1019" s="45"/>
      <c r="BR1019" s="45"/>
      <c r="BS1019" s="27"/>
      <c r="BT1019" s="27"/>
      <c r="BU1019" s="27"/>
      <c r="BV1019" s="30"/>
      <c r="BW1019" s="30"/>
      <c r="BX1019" s="27"/>
      <c r="BY1019" s="27"/>
      <c r="BZ1019" s="27"/>
      <c r="CA1019" s="27"/>
      <c r="CB1019" s="27"/>
      <c r="CC1019" s="27"/>
      <c r="CD1019" s="27"/>
      <c r="CE1019" s="27"/>
      <c r="CF1019" s="27"/>
      <c r="CG1019" s="27"/>
      <c r="CH1019" s="27"/>
      <c r="CI1019" s="27"/>
      <c r="CJ1019" s="27"/>
      <c r="CK1019" s="27"/>
      <c r="CL1019" s="27"/>
      <c r="CM1019" s="27"/>
      <c r="CN1019" s="27"/>
      <c r="CO1019" s="27"/>
    </row>
    <row r="1020" spans="1:93" ht="13">
      <c r="A1020" s="18"/>
      <c r="B1020" s="45"/>
      <c r="C1020" s="52"/>
      <c r="D1020" s="52"/>
      <c r="E1020" s="53"/>
      <c r="F1020" s="53"/>
      <c r="G1020" s="52"/>
      <c r="H1020" s="52"/>
      <c r="I1020" s="53"/>
      <c r="J1020" s="52"/>
      <c r="K1020" s="52"/>
      <c r="L1020" s="52"/>
      <c r="M1020" s="53"/>
      <c r="N1020" s="76"/>
      <c r="O1020" s="52"/>
      <c r="P1020" s="45"/>
      <c r="Q1020" s="45"/>
      <c r="R1020" s="45"/>
      <c r="S1020" s="45"/>
      <c r="T1020" s="45"/>
      <c r="U1020" s="45"/>
      <c r="V1020" s="54"/>
      <c r="W1020" s="54"/>
      <c r="X1020" s="53"/>
      <c r="Y1020" s="53"/>
      <c r="Z1020" s="53"/>
      <c r="AA1020" s="53"/>
      <c r="AB1020" s="53"/>
      <c r="AC1020" s="53"/>
      <c r="AD1020" s="54"/>
      <c r="AE1020" s="54"/>
      <c r="AF1020" s="54"/>
      <c r="AG1020" s="54"/>
      <c r="AH1020" s="54"/>
      <c r="AI1020" s="54"/>
      <c r="AJ1020" s="54"/>
      <c r="AK1020" s="54"/>
      <c r="AL1020" s="27"/>
      <c r="AM1020" s="27"/>
      <c r="AN1020" s="27"/>
      <c r="AO1020" s="27"/>
      <c r="AP1020" s="27"/>
      <c r="AQ1020" s="53"/>
      <c r="AR1020" s="53"/>
      <c r="AS1020" s="52"/>
      <c r="AT1020" s="52"/>
      <c r="AU1020" s="52"/>
      <c r="AV1020" s="52"/>
      <c r="AW1020" s="52"/>
      <c r="AX1020" s="27"/>
      <c r="AY1020" s="27"/>
      <c r="AZ1020" s="27"/>
      <c r="BA1020" s="45"/>
      <c r="BB1020" s="45"/>
      <c r="BC1020" s="45"/>
      <c r="BD1020" s="45"/>
      <c r="BE1020" s="45"/>
      <c r="BF1020" s="45"/>
      <c r="BG1020" s="45"/>
      <c r="BH1020" s="45"/>
      <c r="BI1020" s="45"/>
      <c r="BJ1020" s="45"/>
      <c r="BK1020" s="45"/>
      <c r="BL1020" s="45"/>
      <c r="BM1020" s="27"/>
      <c r="BN1020" s="27"/>
      <c r="BO1020" s="45"/>
      <c r="BP1020" s="45"/>
      <c r="BQ1020" s="45"/>
      <c r="BR1020" s="45"/>
      <c r="BS1020" s="27"/>
      <c r="BT1020" s="27"/>
      <c r="BU1020" s="27"/>
      <c r="BV1020" s="30"/>
      <c r="BW1020" s="30"/>
      <c r="BX1020" s="27"/>
      <c r="BY1020" s="27"/>
      <c r="BZ1020" s="27"/>
      <c r="CA1020" s="27"/>
      <c r="CB1020" s="27"/>
      <c r="CC1020" s="27"/>
      <c r="CD1020" s="27"/>
      <c r="CE1020" s="27"/>
      <c r="CF1020" s="27"/>
      <c r="CG1020" s="27"/>
      <c r="CH1020" s="27"/>
      <c r="CI1020" s="27"/>
      <c r="CJ1020" s="27"/>
      <c r="CK1020" s="27"/>
      <c r="CL1020" s="27"/>
      <c r="CM1020" s="27"/>
      <c r="CN1020" s="27"/>
      <c r="CO1020" s="27"/>
    </row>
    <row r="1021" spans="1:93" ht="13">
      <c r="A1021" s="18"/>
      <c r="B1021" s="45"/>
      <c r="C1021" s="52"/>
      <c r="D1021" s="52"/>
      <c r="E1021" s="53"/>
      <c r="F1021" s="53"/>
      <c r="G1021" s="52"/>
      <c r="H1021" s="52"/>
      <c r="I1021" s="53"/>
      <c r="J1021" s="52"/>
      <c r="K1021" s="52"/>
      <c r="L1021" s="52"/>
      <c r="M1021" s="53"/>
      <c r="N1021" s="76"/>
      <c r="O1021" s="52"/>
      <c r="P1021" s="45"/>
      <c r="Q1021" s="45"/>
      <c r="R1021" s="45"/>
      <c r="S1021" s="45"/>
      <c r="T1021" s="45"/>
      <c r="U1021" s="45"/>
      <c r="V1021" s="54"/>
      <c r="W1021" s="54"/>
      <c r="X1021" s="53"/>
      <c r="Y1021" s="53"/>
      <c r="Z1021" s="53"/>
      <c r="AA1021" s="53"/>
      <c r="AB1021" s="53"/>
      <c r="AC1021" s="53"/>
      <c r="AD1021" s="54"/>
      <c r="AE1021" s="54"/>
      <c r="AF1021" s="54"/>
      <c r="AG1021" s="54"/>
      <c r="AH1021" s="54"/>
      <c r="AI1021" s="54"/>
      <c r="AJ1021" s="54"/>
      <c r="AK1021" s="54"/>
      <c r="AL1021" s="27"/>
      <c r="AM1021" s="27"/>
      <c r="AN1021" s="27"/>
      <c r="AO1021" s="27"/>
      <c r="AP1021" s="27"/>
      <c r="AQ1021" s="53"/>
      <c r="AR1021" s="53"/>
      <c r="AS1021" s="52"/>
      <c r="AT1021" s="52"/>
      <c r="AU1021" s="52"/>
      <c r="AV1021" s="52"/>
      <c r="AW1021" s="52"/>
      <c r="AX1021" s="27"/>
      <c r="AY1021" s="27"/>
      <c r="AZ1021" s="27"/>
      <c r="BA1021" s="45"/>
      <c r="BB1021" s="45"/>
      <c r="BC1021" s="45"/>
      <c r="BD1021" s="45"/>
      <c r="BE1021" s="45"/>
      <c r="BF1021" s="45"/>
      <c r="BG1021" s="45"/>
      <c r="BH1021" s="45"/>
      <c r="BI1021" s="45"/>
      <c r="BJ1021" s="45"/>
      <c r="BK1021" s="45"/>
      <c r="BL1021" s="45"/>
      <c r="BM1021" s="27"/>
      <c r="BN1021" s="27"/>
      <c r="BO1021" s="45"/>
      <c r="BP1021" s="45"/>
      <c r="BQ1021" s="45"/>
      <c r="BR1021" s="45"/>
      <c r="BS1021" s="27"/>
      <c r="BT1021" s="27"/>
      <c r="BU1021" s="27"/>
      <c r="BV1021" s="30"/>
      <c r="BW1021" s="30"/>
      <c r="BX1021" s="27"/>
      <c r="BY1021" s="27"/>
      <c r="BZ1021" s="27"/>
      <c r="CA1021" s="27"/>
      <c r="CB1021" s="27"/>
      <c r="CC1021" s="27"/>
      <c r="CD1021" s="27"/>
      <c r="CE1021" s="27"/>
      <c r="CF1021" s="27"/>
      <c r="CG1021" s="27"/>
      <c r="CH1021" s="27"/>
      <c r="CI1021" s="27"/>
      <c r="CJ1021" s="27"/>
      <c r="CK1021" s="27"/>
      <c r="CL1021" s="27"/>
      <c r="CM1021" s="27"/>
      <c r="CN1021" s="27"/>
      <c r="CO1021" s="27"/>
    </row>
    <row r="1022" spans="1:93" ht="13">
      <c r="A1022" s="18"/>
      <c r="B1022" s="45"/>
      <c r="C1022" s="52"/>
      <c r="D1022" s="52"/>
      <c r="E1022" s="53"/>
      <c r="F1022" s="53"/>
      <c r="G1022" s="52"/>
      <c r="H1022" s="52"/>
      <c r="I1022" s="53"/>
      <c r="J1022" s="52"/>
      <c r="K1022" s="52"/>
      <c r="L1022" s="52"/>
      <c r="M1022" s="53"/>
      <c r="N1022" s="76"/>
      <c r="O1022" s="52"/>
      <c r="P1022" s="45"/>
      <c r="Q1022" s="45"/>
      <c r="R1022" s="45"/>
      <c r="S1022" s="45"/>
      <c r="T1022" s="45"/>
      <c r="U1022" s="45"/>
      <c r="V1022" s="54"/>
      <c r="W1022" s="54"/>
      <c r="X1022" s="53"/>
      <c r="Y1022" s="53"/>
      <c r="Z1022" s="53"/>
      <c r="AA1022" s="53"/>
      <c r="AB1022" s="53"/>
      <c r="AC1022" s="53"/>
      <c r="AD1022" s="54"/>
      <c r="AE1022" s="54"/>
      <c r="AF1022" s="54"/>
      <c r="AG1022" s="54"/>
      <c r="AH1022" s="54"/>
      <c r="AI1022" s="54"/>
      <c r="AJ1022" s="54"/>
      <c r="AK1022" s="54"/>
      <c r="AL1022" s="27"/>
      <c r="AM1022" s="27"/>
      <c r="AN1022" s="27"/>
      <c r="AO1022" s="27"/>
      <c r="AP1022" s="27"/>
      <c r="AQ1022" s="53"/>
      <c r="AR1022" s="53"/>
      <c r="AS1022" s="52"/>
      <c r="AT1022" s="52"/>
      <c r="AU1022" s="52"/>
      <c r="AV1022" s="52"/>
      <c r="AW1022" s="52"/>
      <c r="AX1022" s="27"/>
      <c r="AY1022" s="27"/>
      <c r="AZ1022" s="27"/>
      <c r="BA1022" s="45"/>
      <c r="BB1022" s="45"/>
      <c r="BC1022" s="45"/>
      <c r="BD1022" s="45"/>
      <c r="BE1022" s="45"/>
      <c r="BF1022" s="45"/>
      <c r="BG1022" s="45"/>
      <c r="BH1022" s="45"/>
      <c r="BI1022" s="45"/>
      <c r="BJ1022" s="45"/>
      <c r="BK1022" s="45"/>
      <c r="BL1022" s="45"/>
      <c r="BM1022" s="27"/>
      <c r="BN1022" s="27"/>
      <c r="BO1022" s="45"/>
      <c r="BP1022" s="45"/>
      <c r="BQ1022" s="45"/>
      <c r="BR1022" s="45"/>
      <c r="BS1022" s="27"/>
      <c r="BT1022" s="27"/>
      <c r="BU1022" s="27"/>
      <c r="BV1022" s="30"/>
      <c r="BW1022" s="30"/>
      <c r="BX1022" s="27"/>
      <c r="BY1022" s="27"/>
      <c r="BZ1022" s="27"/>
      <c r="CA1022" s="27"/>
      <c r="CB1022" s="27"/>
      <c r="CC1022" s="27"/>
      <c r="CD1022" s="27"/>
      <c r="CE1022" s="27"/>
      <c r="CF1022" s="27"/>
      <c r="CG1022" s="27"/>
      <c r="CH1022" s="27"/>
      <c r="CI1022" s="27"/>
      <c r="CJ1022" s="27"/>
      <c r="CK1022" s="27"/>
      <c r="CL1022" s="27"/>
      <c r="CM1022" s="27"/>
      <c r="CN1022" s="27"/>
      <c r="CO1022" s="27"/>
    </row>
    <row r="1023" spans="1:93" ht="13">
      <c r="A1023" s="18"/>
      <c r="B1023" s="45"/>
      <c r="C1023" s="52"/>
      <c r="D1023" s="52"/>
      <c r="E1023" s="53"/>
      <c r="F1023" s="53"/>
      <c r="G1023" s="52"/>
      <c r="H1023" s="52"/>
      <c r="I1023" s="53"/>
      <c r="J1023" s="52"/>
      <c r="K1023" s="52"/>
      <c r="L1023" s="52"/>
      <c r="M1023" s="53"/>
      <c r="N1023" s="76"/>
      <c r="O1023" s="52"/>
      <c r="P1023" s="45"/>
      <c r="Q1023" s="45"/>
      <c r="R1023" s="45"/>
      <c r="S1023" s="45"/>
      <c r="T1023" s="45"/>
      <c r="U1023" s="45"/>
      <c r="V1023" s="54"/>
      <c r="W1023" s="54"/>
      <c r="X1023" s="53"/>
      <c r="Y1023" s="53"/>
      <c r="Z1023" s="53"/>
      <c r="AA1023" s="53"/>
      <c r="AB1023" s="53"/>
      <c r="AC1023" s="53"/>
      <c r="AD1023" s="54"/>
      <c r="AE1023" s="54"/>
      <c r="AF1023" s="54"/>
      <c r="AG1023" s="54"/>
      <c r="AH1023" s="54"/>
      <c r="AI1023" s="54"/>
      <c r="AJ1023" s="54"/>
      <c r="AK1023" s="54"/>
      <c r="AL1023" s="27"/>
      <c r="AM1023" s="27"/>
      <c r="AN1023" s="27"/>
      <c r="AO1023" s="27"/>
      <c r="AP1023" s="27"/>
      <c r="AQ1023" s="53"/>
      <c r="AR1023" s="53"/>
      <c r="AS1023" s="52"/>
      <c r="AT1023" s="52"/>
      <c r="AU1023" s="52"/>
      <c r="AV1023" s="52"/>
      <c r="AW1023" s="52"/>
      <c r="AX1023" s="27"/>
      <c r="AY1023" s="27"/>
      <c r="AZ1023" s="27"/>
      <c r="BA1023" s="45"/>
      <c r="BB1023" s="45"/>
      <c r="BC1023" s="45"/>
      <c r="BD1023" s="45"/>
      <c r="BE1023" s="45"/>
      <c r="BF1023" s="45"/>
      <c r="BG1023" s="45"/>
      <c r="BH1023" s="45"/>
      <c r="BI1023" s="45"/>
      <c r="BJ1023" s="45"/>
      <c r="BK1023" s="45"/>
      <c r="BL1023" s="45"/>
      <c r="BM1023" s="27"/>
      <c r="BN1023" s="27"/>
      <c r="BO1023" s="45"/>
      <c r="BP1023" s="45"/>
      <c r="BQ1023" s="45"/>
      <c r="BR1023" s="45"/>
      <c r="BS1023" s="27"/>
      <c r="BT1023" s="27"/>
      <c r="BU1023" s="27"/>
      <c r="BV1023" s="30"/>
      <c r="BW1023" s="30"/>
      <c r="BX1023" s="27"/>
      <c r="BY1023" s="27"/>
      <c r="BZ1023" s="27"/>
      <c r="CA1023" s="27"/>
      <c r="CB1023" s="27"/>
      <c r="CC1023" s="27"/>
      <c r="CD1023" s="27"/>
      <c r="CE1023" s="27"/>
      <c r="CF1023" s="27"/>
      <c r="CG1023" s="27"/>
      <c r="CH1023" s="27"/>
      <c r="CI1023" s="27"/>
      <c r="CJ1023" s="27"/>
      <c r="CK1023" s="27"/>
      <c r="CL1023" s="27"/>
      <c r="CM1023" s="27"/>
      <c r="CN1023" s="27"/>
      <c r="CO1023" s="27"/>
    </row>
    <row r="1024" spans="1:93" ht="13">
      <c r="A1024" s="18"/>
      <c r="B1024" s="45"/>
      <c r="C1024" s="52"/>
      <c r="D1024" s="52"/>
      <c r="E1024" s="53"/>
      <c r="F1024" s="53"/>
      <c r="G1024" s="52"/>
      <c r="H1024" s="52"/>
      <c r="I1024" s="53"/>
      <c r="J1024" s="52"/>
      <c r="K1024" s="52"/>
      <c r="L1024" s="52"/>
      <c r="M1024" s="53"/>
      <c r="N1024" s="76"/>
      <c r="O1024" s="52"/>
      <c r="P1024" s="45"/>
      <c r="Q1024" s="45"/>
      <c r="R1024" s="45"/>
      <c r="S1024" s="45"/>
      <c r="T1024" s="45"/>
      <c r="U1024" s="45"/>
      <c r="V1024" s="54"/>
      <c r="W1024" s="54"/>
      <c r="X1024" s="53"/>
      <c r="Y1024" s="53"/>
      <c r="Z1024" s="53"/>
      <c r="AA1024" s="53"/>
      <c r="AB1024" s="53"/>
      <c r="AC1024" s="53"/>
      <c r="AD1024" s="54"/>
      <c r="AE1024" s="54"/>
      <c r="AF1024" s="54"/>
      <c r="AG1024" s="54"/>
      <c r="AH1024" s="54"/>
      <c r="AI1024" s="54"/>
      <c r="AJ1024" s="54"/>
      <c r="AK1024" s="54"/>
      <c r="AL1024" s="27"/>
      <c r="AM1024" s="27"/>
      <c r="AN1024" s="27"/>
      <c r="AO1024" s="27"/>
      <c r="AP1024" s="27"/>
      <c r="AQ1024" s="53"/>
      <c r="AR1024" s="53"/>
      <c r="AS1024" s="52"/>
      <c r="AT1024" s="52"/>
      <c r="AU1024" s="52"/>
      <c r="AV1024" s="52"/>
      <c r="AW1024" s="52"/>
      <c r="AX1024" s="27"/>
      <c r="AY1024" s="27"/>
      <c r="AZ1024" s="27"/>
      <c r="BA1024" s="45"/>
      <c r="BB1024" s="45"/>
      <c r="BC1024" s="45"/>
      <c r="BD1024" s="45"/>
      <c r="BE1024" s="45"/>
      <c r="BF1024" s="45"/>
      <c r="BG1024" s="45"/>
      <c r="BH1024" s="45"/>
      <c r="BI1024" s="45"/>
      <c r="BJ1024" s="45"/>
      <c r="BK1024" s="45"/>
      <c r="BL1024" s="45"/>
      <c r="BM1024" s="27"/>
      <c r="BN1024" s="27"/>
      <c r="BO1024" s="45"/>
      <c r="BP1024" s="45"/>
      <c r="BQ1024" s="45"/>
      <c r="BR1024" s="45"/>
      <c r="BS1024" s="27"/>
      <c r="BT1024" s="27"/>
      <c r="BU1024" s="27"/>
      <c r="BV1024" s="30"/>
      <c r="BW1024" s="30"/>
      <c r="BX1024" s="27"/>
      <c r="BY1024" s="27"/>
      <c r="BZ1024" s="27"/>
      <c r="CA1024" s="27"/>
      <c r="CB1024" s="27"/>
      <c r="CC1024" s="27"/>
      <c r="CD1024" s="27"/>
      <c r="CE1024" s="27"/>
      <c r="CF1024" s="27"/>
      <c r="CG1024" s="27"/>
      <c r="CH1024" s="27"/>
      <c r="CI1024" s="27"/>
      <c r="CJ1024" s="27"/>
      <c r="CK1024" s="27"/>
      <c r="CL1024" s="27"/>
      <c r="CM1024" s="27"/>
      <c r="CN1024" s="27"/>
      <c r="CO1024" s="27"/>
    </row>
    <row r="1025" spans="1:93" ht="13">
      <c r="A1025" s="18"/>
      <c r="B1025" s="45"/>
      <c r="C1025" s="52"/>
      <c r="D1025" s="52"/>
      <c r="E1025" s="53"/>
      <c r="F1025" s="53"/>
      <c r="G1025" s="52"/>
      <c r="H1025" s="52"/>
      <c r="I1025" s="53"/>
      <c r="J1025" s="52"/>
      <c r="K1025" s="52"/>
      <c r="L1025" s="52"/>
      <c r="M1025" s="53"/>
      <c r="N1025" s="76"/>
      <c r="O1025" s="52"/>
      <c r="P1025" s="45"/>
      <c r="Q1025" s="45"/>
      <c r="R1025" s="45"/>
      <c r="S1025" s="45"/>
      <c r="T1025" s="45"/>
      <c r="U1025" s="45"/>
      <c r="V1025" s="54"/>
      <c r="W1025" s="54"/>
      <c r="X1025" s="53"/>
      <c r="Y1025" s="53"/>
      <c r="Z1025" s="53"/>
      <c r="AA1025" s="53"/>
      <c r="AB1025" s="53"/>
      <c r="AC1025" s="53"/>
      <c r="AD1025" s="54"/>
      <c r="AE1025" s="54"/>
      <c r="AF1025" s="54"/>
      <c r="AG1025" s="54"/>
      <c r="AH1025" s="54"/>
      <c r="AI1025" s="54"/>
      <c r="AJ1025" s="54"/>
      <c r="AK1025" s="54"/>
      <c r="AL1025" s="27"/>
      <c r="AM1025" s="27"/>
      <c r="AN1025" s="27"/>
      <c r="AO1025" s="27"/>
      <c r="AP1025" s="27"/>
      <c r="AQ1025" s="53"/>
      <c r="AR1025" s="53"/>
      <c r="AS1025" s="52"/>
      <c r="AT1025" s="52"/>
      <c r="AU1025" s="52"/>
      <c r="AV1025" s="52"/>
      <c r="AW1025" s="52"/>
      <c r="AX1025" s="27"/>
      <c r="AY1025" s="27"/>
      <c r="AZ1025" s="27"/>
      <c r="BA1025" s="45"/>
      <c r="BB1025" s="45"/>
      <c r="BC1025" s="45"/>
      <c r="BD1025" s="45"/>
      <c r="BE1025" s="45"/>
      <c r="BF1025" s="45"/>
      <c r="BG1025" s="45"/>
      <c r="BH1025" s="45"/>
      <c r="BI1025" s="45"/>
      <c r="BJ1025" s="45"/>
      <c r="BK1025" s="45"/>
      <c r="BL1025" s="45"/>
      <c r="BM1025" s="27"/>
      <c r="BN1025" s="27"/>
      <c r="BO1025" s="45"/>
      <c r="BP1025" s="45"/>
      <c r="BQ1025" s="45"/>
      <c r="BR1025" s="45"/>
      <c r="BS1025" s="27"/>
      <c r="BT1025" s="27"/>
      <c r="BU1025" s="27"/>
      <c r="BV1025" s="30"/>
      <c r="BW1025" s="30"/>
      <c r="BX1025" s="27"/>
      <c r="BY1025" s="27"/>
      <c r="BZ1025" s="27"/>
      <c r="CA1025" s="27"/>
      <c r="CB1025" s="27"/>
      <c r="CC1025" s="27"/>
      <c r="CD1025" s="27"/>
      <c r="CE1025" s="27"/>
      <c r="CF1025" s="27"/>
      <c r="CG1025" s="27"/>
      <c r="CH1025" s="27"/>
      <c r="CI1025" s="27"/>
      <c r="CJ1025" s="27"/>
      <c r="CK1025" s="27"/>
      <c r="CL1025" s="27"/>
      <c r="CM1025" s="27"/>
      <c r="CN1025" s="27"/>
      <c r="CO1025" s="27"/>
    </row>
    <row r="1026" spans="1:93" ht="13">
      <c r="A1026" s="18"/>
      <c r="B1026" s="45"/>
      <c r="C1026" s="52"/>
      <c r="D1026" s="52"/>
      <c r="E1026" s="53"/>
      <c r="F1026" s="53"/>
      <c r="G1026" s="52"/>
      <c r="H1026" s="52"/>
      <c r="I1026" s="53"/>
      <c r="J1026" s="52"/>
      <c r="K1026" s="52"/>
      <c r="L1026" s="52"/>
      <c r="M1026" s="53"/>
      <c r="N1026" s="76"/>
      <c r="O1026" s="52"/>
      <c r="P1026" s="45"/>
      <c r="Q1026" s="45"/>
      <c r="R1026" s="45"/>
      <c r="S1026" s="45"/>
      <c r="T1026" s="45"/>
      <c r="U1026" s="45"/>
      <c r="V1026" s="54"/>
      <c r="W1026" s="54"/>
      <c r="X1026" s="53"/>
      <c r="Y1026" s="53"/>
      <c r="Z1026" s="53"/>
      <c r="AA1026" s="53"/>
      <c r="AB1026" s="53"/>
      <c r="AC1026" s="53"/>
      <c r="AD1026" s="54"/>
      <c r="AE1026" s="54"/>
      <c r="AF1026" s="54"/>
      <c r="AG1026" s="54"/>
      <c r="AH1026" s="54"/>
      <c r="AI1026" s="54"/>
      <c r="AJ1026" s="54"/>
      <c r="AK1026" s="54"/>
      <c r="AL1026" s="27"/>
      <c r="AM1026" s="27"/>
      <c r="AN1026" s="27"/>
      <c r="AO1026" s="27"/>
      <c r="AP1026" s="27"/>
      <c r="AQ1026" s="53"/>
      <c r="AR1026" s="53"/>
      <c r="AS1026" s="52"/>
      <c r="AT1026" s="52"/>
      <c r="AU1026" s="52"/>
      <c r="AV1026" s="52"/>
      <c r="AW1026" s="52"/>
      <c r="AX1026" s="27"/>
      <c r="AY1026" s="27"/>
      <c r="AZ1026" s="27"/>
      <c r="BA1026" s="45"/>
      <c r="BB1026" s="45"/>
      <c r="BC1026" s="45"/>
      <c r="BD1026" s="45"/>
      <c r="BE1026" s="45"/>
      <c r="BF1026" s="45"/>
      <c r="BG1026" s="45"/>
      <c r="BH1026" s="45"/>
      <c r="BI1026" s="45"/>
      <c r="BJ1026" s="45"/>
      <c r="BK1026" s="45"/>
      <c r="BL1026" s="45"/>
      <c r="BM1026" s="27"/>
      <c r="BN1026" s="27"/>
      <c r="BO1026" s="45"/>
      <c r="BP1026" s="45"/>
      <c r="BQ1026" s="45"/>
      <c r="BR1026" s="45"/>
      <c r="BS1026" s="27"/>
      <c r="BT1026" s="27"/>
      <c r="BU1026" s="27"/>
      <c r="BV1026" s="30"/>
      <c r="BW1026" s="30"/>
      <c r="BX1026" s="27"/>
      <c r="BY1026" s="27"/>
      <c r="BZ1026" s="27"/>
      <c r="CA1026" s="27"/>
      <c r="CB1026" s="27"/>
      <c r="CC1026" s="27"/>
      <c r="CD1026" s="27"/>
      <c r="CE1026" s="27"/>
      <c r="CF1026" s="27"/>
      <c r="CG1026" s="27"/>
      <c r="CH1026" s="27"/>
      <c r="CI1026" s="27"/>
      <c r="CJ1026" s="27"/>
      <c r="CK1026" s="27"/>
      <c r="CL1026" s="27"/>
      <c r="CM1026" s="27"/>
      <c r="CN1026" s="27"/>
      <c r="CO1026" s="27"/>
    </row>
    <row r="1027" spans="1:93" ht="13">
      <c r="A1027" s="18"/>
      <c r="B1027" s="45"/>
      <c r="C1027" s="52"/>
      <c r="D1027" s="52"/>
      <c r="E1027" s="53"/>
      <c r="F1027" s="53"/>
      <c r="G1027" s="52"/>
      <c r="H1027" s="52"/>
      <c r="I1027" s="53"/>
      <c r="J1027" s="52"/>
      <c r="K1027" s="52"/>
      <c r="L1027" s="52"/>
      <c r="M1027" s="53"/>
      <c r="N1027" s="76"/>
      <c r="O1027" s="52"/>
      <c r="P1027" s="45"/>
      <c r="Q1027" s="45"/>
      <c r="R1027" s="45"/>
      <c r="S1027" s="45"/>
      <c r="T1027" s="45"/>
      <c r="U1027" s="45"/>
      <c r="V1027" s="54"/>
      <c r="W1027" s="54"/>
      <c r="X1027" s="53"/>
      <c r="Y1027" s="53"/>
      <c r="Z1027" s="53"/>
      <c r="AA1027" s="53"/>
      <c r="AB1027" s="53"/>
      <c r="AC1027" s="53"/>
      <c r="AD1027" s="54"/>
      <c r="AE1027" s="54"/>
      <c r="AF1027" s="54"/>
      <c r="AG1027" s="54"/>
      <c r="AH1027" s="54"/>
      <c r="AI1027" s="54"/>
      <c r="AJ1027" s="54"/>
      <c r="AK1027" s="54"/>
      <c r="AL1027" s="27"/>
      <c r="AM1027" s="27"/>
      <c r="AN1027" s="27"/>
      <c r="AO1027" s="27"/>
      <c r="AP1027" s="27"/>
      <c r="AQ1027" s="53"/>
      <c r="AR1027" s="53"/>
      <c r="AS1027" s="52"/>
      <c r="AT1027" s="52"/>
      <c r="AU1027" s="52"/>
      <c r="AV1027" s="52"/>
      <c r="AW1027" s="52"/>
      <c r="AX1027" s="27"/>
      <c r="AY1027" s="27"/>
      <c r="AZ1027" s="27"/>
      <c r="BA1027" s="45"/>
      <c r="BB1027" s="45"/>
      <c r="BC1027" s="45"/>
      <c r="BD1027" s="45"/>
      <c r="BE1027" s="45"/>
      <c r="BF1027" s="45"/>
      <c r="BG1027" s="45"/>
      <c r="BH1027" s="45"/>
      <c r="BI1027" s="45"/>
      <c r="BJ1027" s="45"/>
      <c r="BK1027" s="45"/>
      <c r="BL1027" s="45"/>
      <c r="BM1027" s="27"/>
      <c r="BN1027" s="27"/>
      <c r="BO1027" s="45"/>
      <c r="BP1027" s="45"/>
      <c r="BQ1027" s="45"/>
      <c r="BR1027" s="45"/>
      <c r="BS1027" s="27"/>
      <c r="BT1027" s="27"/>
      <c r="BU1027" s="27"/>
      <c r="BV1027" s="30"/>
      <c r="BW1027" s="30"/>
      <c r="BX1027" s="27"/>
      <c r="BY1027" s="27"/>
      <c r="BZ1027" s="27"/>
      <c r="CA1027" s="27"/>
      <c r="CB1027" s="27"/>
      <c r="CC1027" s="27"/>
      <c r="CD1027" s="27"/>
      <c r="CE1027" s="27"/>
      <c r="CF1027" s="27"/>
      <c r="CG1027" s="27"/>
      <c r="CH1027" s="27"/>
      <c r="CI1027" s="27"/>
      <c r="CJ1027" s="27"/>
      <c r="CK1027" s="27"/>
      <c r="CL1027" s="27"/>
      <c r="CM1027" s="27"/>
      <c r="CN1027" s="27"/>
      <c r="CO1027" s="27"/>
    </row>
    <row r="1028" spans="1:93" ht="13">
      <c r="A1028" s="18"/>
      <c r="B1028" s="45"/>
      <c r="C1028" s="52"/>
      <c r="D1028" s="52"/>
      <c r="E1028" s="53"/>
      <c r="F1028" s="53"/>
      <c r="G1028" s="52"/>
      <c r="H1028" s="52"/>
      <c r="I1028" s="53"/>
      <c r="J1028" s="52"/>
      <c r="K1028" s="52"/>
      <c r="L1028" s="52"/>
      <c r="M1028" s="53"/>
      <c r="N1028" s="76"/>
      <c r="O1028" s="52"/>
      <c r="P1028" s="45"/>
      <c r="Q1028" s="45"/>
      <c r="R1028" s="45"/>
      <c r="S1028" s="45"/>
      <c r="T1028" s="45"/>
      <c r="U1028" s="45"/>
      <c r="V1028" s="54"/>
      <c r="W1028" s="54"/>
      <c r="X1028" s="53"/>
      <c r="Y1028" s="53"/>
      <c r="Z1028" s="53"/>
      <c r="AA1028" s="53"/>
      <c r="AB1028" s="53"/>
      <c r="AC1028" s="53"/>
      <c r="AD1028" s="54"/>
      <c r="AE1028" s="54"/>
      <c r="AF1028" s="54"/>
      <c r="AG1028" s="54"/>
      <c r="AH1028" s="54"/>
      <c r="AI1028" s="54"/>
      <c r="AJ1028" s="54"/>
      <c r="AK1028" s="54"/>
      <c r="AL1028" s="27"/>
      <c r="AM1028" s="27"/>
      <c r="AN1028" s="27"/>
      <c r="AO1028" s="27"/>
      <c r="AP1028" s="27"/>
      <c r="AQ1028" s="53"/>
      <c r="AR1028" s="53"/>
      <c r="AS1028" s="52"/>
      <c r="AT1028" s="52"/>
      <c r="AU1028" s="52"/>
      <c r="AV1028" s="52"/>
      <c r="AW1028" s="52"/>
      <c r="AX1028" s="27"/>
      <c r="AY1028" s="27"/>
      <c r="AZ1028" s="27"/>
      <c r="BA1028" s="45"/>
      <c r="BB1028" s="45"/>
      <c r="BC1028" s="45"/>
      <c r="BD1028" s="45"/>
      <c r="BE1028" s="45"/>
      <c r="BF1028" s="45"/>
      <c r="BG1028" s="45"/>
      <c r="BH1028" s="45"/>
      <c r="BI1028" s="45"/>
      <c r="BJ1028" s="45"/>
      <c r="BK1028" s="45"/>
      <c r="BL1028" s="45"/>
      <c r="BM1028" s="27"/>
      <c r="BN1028" s="27"/>
      <c r="BO1028" s="45"/>
      <c r="BP1028" s="45"/>
      <c r="BQ1028" s="45"/>
      <c r="BR1028" s="45"/>
      <c r="BS1028" s="27"/>
      <c r="BT1028" s="27"/>
      <c r="BU1028" s="27"/>
      <c r="BV1028" s="30"/>
      <c r="BW1028" s="30"/>
      <c r="BX1028" s="27"/>
      <c r="BY1028" s="27"/>
      <c r="BZ1028" s="27"/>
      <c r="CA1028" s="27"/>
      <c r="CB1028" s="27"/>
      <c r="CC1028" s="27"/>
      <c r="CD1028" s="27"/>
      <c r="CE1028" s="27"/>
      <c r="CF1028" s="27"/>
      <c r="CG1028" s="27"/>
      <c r="CH1028" s="27"/>
      <c r="CI1028" s="27"/>
      <c r="CJ1028" s="27"/>
      <c r="CK1028" s="27"/>
      <c r="CL1028" s="27"/>
      <c r="CM1028" s="27"/>
      <c r="CN1028" s="27"/>
      <c r="CO1028" s="27"/>
    </row>
    <row r="1029" spans="1:93" ht="13">
      <c r="A1029" s="18"/>
      <c r="B1029" s="45"/>
      <c r="C1029" s="52"/>
      <c r="D1029" s="52"/>
      <c r="E1029" s="53"/>
      <c r="F1029" s="53"/>
      <c r="G1029" s="52"/>
      <c r="H1029" s="52"/>
      <c r="I1029" s="53"/>
      <c r="J1029" s="52"/>
      <c r="K1029" s="52"/>
      <c r="L1029" s="52"/>
      <c r="M1029" s="53"/>
      <c r="N1029" s="76"/>
      <c r="O1029" s="52"/>
      <c r="P1029" s="45"/>
      <c r="Q1029" s="45"/>
      <c r="R1029" s="45"/>
      <c r="S1029" s="45"/>
      <c r="T1029" s="45"/>
      <c r="U1029" s="45"/>
      <c r="V1029" s="54"/>
      <c r="W1029" s="54"/>
      <c r="X1029" s="53"/>
      <c r="Y1029" s="53"/>
      <c r="Z1029" s="53"/>
      <c r="AA1029" s="53"/>
      <c r="AB1029" s="53"/>
      <c r="AC1029" s="53"/>
      <c r="AD1029" s="54"/>
      <c r="AE1029" s="54"/>
      <c r="AF1029" s="54"/>
      <c r="AG1029" s="54"/>
      <c r="AH1029" s="54"/>
      <c r="AI1029" s="54"/>
      <c r="AJ1029" s="54"/>
      <c r="AK1029" s="54"/>
      <c r="AL1029" s="27"/>
      <c r="AM1029" s="27"/>
      <c r="AN1029" s="27"/>
      <c r="AO1029" s="27"/>
      <c r="AP1029" s="27"/>
      <c r="AQ1029" s="53"/>
      <c r="AR1029" s="53"/>
      <c r="AS1029" s="52"/>
      <c r="AT1029" s="52"/>
      <c r="AU1029" s="52"/>
      <c r="AV1029" s="52"/>
      <c r="AW1029" s="52"/>
      <c r="AX1029" s="27"/>
      <c r="AY1029" s="27"/>
      <c r="AZ1029" s="27"/>
      <c r="BA1029" s="45"/>
      <c r="BB1029" s="45"/>
      <c r="BC1029" s="45"/>
      <c r="BD1029" s="45"/>
      <c r="BE1029" s="45"/>
      <c r="BF1029" s="45"/>
      <c r="BG1029" s="45"/>
      <c r="BH1029" s="45"/>
      <c r="BI1029" s="45"/>
      <c r="BJ1029" s="45"/>
      <c r="BK1029" s="45"/>
      <c r="BL1029" s="45"/>
      <c r="BM1029" s="27"/>
      <c r="BN1029" s="27"/>
      <c r="BO1029" s="45"/>
      <c r="BP1029" s="45"/>
      <c r="BQ1029" s="45"/>
      <c r="BR1029" s="45"/>
      <c r="BS1029" s="27"/>
      <c r="BT1029" s="27"/>
      <c r="BU1029" s="27"/>
      <c r="BV1029" s="30"/>
      <c r="BW1029" s="30"/>
      <c r="BX1029" s="27"/>
      <c r="BY1029" s="27"/>
      <c r="BZ1029" s="27"/>
      <c r="CA1029" s="27"/>
      <c r="CB1029" s="27"/>
      <c r="CC1029" s="27"/>
      <c r="CD1029" s="27"/>
      <c r="CE1029" s="27"/>
      <c r="CF1029" s="27"/>
      <c r="CG1029" s="27"/>
      <c r="CH1029" s="27"/>
      <c r="CI1029" s="27"/>
      <c r="CJ1029" s="27"/>
      <c r="CK1029" s="27"/>
      <c r="CL1029" s="27"/>
      <c r="CM1029" s="27"/>
      <c r="CN1029" s="27"/>
      <c r="CO1029" s="27"/>
    </row>
    <row r="1030" spans="1:93" ht="13">
      <c r="A1030" s="18"/>
      <c r="B1030" s="45"/>
      <c r="C1030" s="52"/>
      <c r="D1030" s="52"/>
      <c r="E1030" s="53"/>
      <c r="F1030" s="53"/>
      <c r="G1030" s="52"/>
      <c r="H1030" s="52"/>
      <c r="I1030" s="53"/>
      <c r="J1030" s="52"/>
      <c r="K1030" s="52"/>
      <c r="L1030" s="52"/>
      <c r="M1030" s="53"/>
      <c r="N1030" s="76"/>
      <c r="O1030" s="52"/>
      <c r="P1030" s="45"/>
      <c r="Q1030" s="45"/>
      <c r="R1030" s="45"/>
      <c r="S1030" s="45"/>
      <c r="T1030" s="45"/>
      <c r="U1030" s="45"/>
      <c r="V1030" s="54"/>
      <c r="W1030" s="54"/>
      <c r="X1030" s="53"/>
      <c r="Y1030" s="53"/>
      <c r="Z1030" s="53"/>
      <c r="AA1030" s="53"/>
      <c r="AB1030" s="53"/>
      <c r="AC1030" s="53"/>
      <c r="AD1030" s="54"/>
      <c r="AE1030" s="54"/>
      <c r="AF1030" s="54"/>
      <c r="AG1030" s="54"/>
      <c r="AH1030" s="54"/>
      <c r="AI1030" s="54"/>
      <c r="AJ1030" s="54"/>
      <c r="AK1030" s="54"/>
      <c r="AL1030" s="27"/>
      <c r="AM1030" s="27"/>
      <c r="AN1030" s="27"/>
      <c r="AO1030" s="27"/>
      <c r="AP1030" s="27"/>
      <c r="AQ1030" s="53"/>
      <c r="AR1030" s="53"/>
      <c r="AS1030" s="52"/>
      <c r="AT1030" s="52"/>
      <c r="AU1030" s="52"/>
      <c r="AV1030" s="52"/>
      <c r="AW1030" s="52"/>
      <c r="AX1030" s="27"/>
      <c r="AY1030" s="27"/>
      <c r="AZ1030" s="27"/>
      <c r="BA1030" s="45"/>
      <c r="BB1030" s="45"/>
      <c r="BC1030" s="45"/>
      <c r="BD1030" s="45"/>
      <c r="BE1030" s="45"/>
      <c r="BF1030" s="45"/>
      <c r="BG1030" s="45"/>
      <c r="BH1030" s="45"/>
      <c r="BI1030" s="45"/>
      <c r="BJ1030" s="45"/>
      <c r="BK1030" s="45"/>
      <c r="BL1030" s="45"/>
      <c r="BM1030" s="27"/>
      <c r="BN1030" s="27"/>
      <c r="BO1030" s="45"/>
      <c r="BP1030" s="45"/>
      <c r="BQ1030" s="45"/>
      <c r="BR1030" s="45"/>
      <c r="BS1030" s="27"/>
      <c r="BT1030" s="27"/>
      <c r="BU1030" s="27"/>
      <c r="BV1030" s="30"/>
      <c r="BW1030" s="30"/>
      <c r="BX1030" s="27"/>
      <c r="BY1030" s="27"/>
      <c r="BZ1030" s="27"/>
      <c r="CA1030" s="27"/>
      <c r="CB1030" s="27"/>
      <c r="CC1030" s="27"/>
      <c r="CD1030" s="27"/>
      <c r="CE1030" s="27"/>
      <c r="CF1030" s="27"/>
      <c r="CG1030" s="27"/>
      <c r="CH1030" s="27"/>
      <c r="CI1030" s="27"/>
      <c r="CJ1030" s="27"/>
      <c r="CK1030" s="27"/>
      <c r="CL1030" s="27"/>
      <c r="CM1030" s="27"/>
      <c r="CN1030" s="27"/>
      <c r="CO1030" s="27"/>
    </row>
    <row r="1031" spans="1:93" ht="13">
      <c r="A1031" s="18"/>
      <c r="B1031" s="45"/>
      <c r="C1031" s="52"/>
      <c r="D1031" s="52"/>
      <c r="E1031" s="53"/>
      <c r="F1031" s="53"/>
      <c r="G1031" s="52"/>
      <c r="H1031" s="52"/>
      <c r="I1031" s="53"/>
      <c r="J1031" s="52"/>
      <c r="K1031" s="52"/>
      <c r="L1031" s="52"/>
      <c r="M1031" s="53"/>
      <c r="N1031" s="76"/>
      <c r="O1031" s="52"/>
      <c r="P1031" s="45"/>
      <c r="Q1031" s="45"/>
      <c r="R1031" s="45"/>
      <c r="S1031" s="45"/>
      <c r="T1031" s="45"/>
      <c r="U1031" s="45"/>
      <c r="V1031" s="54"/>
      <c r="W1031" s="54"/>
      <c r="X1031" s="53"/>
      <c r="Y1031" s="53"/>
      <c r="Z1031" s="53"/>
      <c r="AA1031" s="53"/>
      <c r="AB1031" s="53"/>
      <c r="AC1031" s="53"/>
      <c r="AD1031" s="54"/>
      <c r="AE1031" s="54"/>
      <c r="AF1031" s="54"/>
      <c r="AG1031" s="54"/>
      <c r="AH1031" s="54"/>
      <c r="AI1031" s="54"/>
      <c r="AJ1031" s="54"/>
      <c r="AK1031" s="54"/>
      <c r="AL1031" s="27"/>
      <c r="AM1031" s="27"/>
      <c r="AN1031" s="27"/>
      <c r="AO1031" s="27"/>
      <c r="AP1031" s="27"/>
      <c r="AQ1031" s="53"/>
      <c r="AR1031" s="53"/>
      <c r="AS1031" s="52"/>
      <c r="AT1031" s="52"/>
      <c r="AU1031" s="52"/>
      <c r="AV1031" s="52"/>
      <c r="AW1031" s="52"/>
      <c r="AX1031" s="27"/>
      <c r="AY1031" s="27"/>
      <c r="AZ1031" s="27"/>
      <c r="BA1031" s="45"/>
      <c r="BB1031" s="45"/>
      <c r="BC1031" s="45"/>
      <c r="BD1031" s="45"/>
      <c r="BE1031" s="45"/>
      <c r="BF1031" s="45"/>
      <c r="BG1031" s="45"/>
      <c r="BH1031" s="45"/>
      <c r="BI1031" s="45"/>
      <c r="BJ1031" s="45"/>
      <c r="BK1031" s="45"/>
      <c r="BL1031" s="45"/>
      <c r="BM1031" s="27"/>
      <c r="BN1031" s="27"/>
      <c r="BO1031" s="45"/>
      <c r="BP1031" s="45"/>
      <c r="BQ1031" s="45"/>
      <c r="BR1031" s="45"/>
      <c r="BS1031" s="27"/>
      <c r="BT1031" s="27"/>
      <c r="BU1031" s="27"/>
      <c r="BV1031" s="30"/>
      <c r="BW1031" s="30"/>
      <c r="BX1031" s="27"/>
      <c r="BY1031" s="27"/>
      <c r="BZ1031" s="27"/>
      <c r="CA1031" s="27"/>
      <c r="CB1031" s="27"/>
      <c r="CC1031" s="27"/>
      <c r="CD1031" s="27"/>
      <c r="CE1031" s="27"/>
      <c r="CF1031" s="27"/>
      <c r="CG1031" s="27"/>
      <c r="CH1031" s="27"/>
      <c r="CI1031" s="27"/>
      <c r="CJ1031" s="27"/>
      <c r="CK1031" s="27"/>
      <c r="CL1031" s="27"/>
      <c r="CM1031" s="27"/>
      <c r="CN1031" s="27"/>
      <c r="CO1031" s="27"/>
    </row>
    <row r="1032" spans="1:93" ht="13">
      <c r="A1032" s="18"/>
      <c r="B1032" s="45"/>
      <c r="C1032" s="52"/>
      <c r="D1032" s="52"/>
      <c r="E1032" s="53"/>
      <c r="F1032" s="53"/>
      <c r="G1032" s="52"/>
      <c r="H1032" s="52"/>
      <c r="I1032" s="53"/>
      <c r="J1032" s="52"/>
      <c r="K1032" s="52"/>
      <c r="L1032" s="52"/>
      <c r="M1032" s="53"/>
      <c r="N1032" s="76"/>
      <c r="O1032" s="52"/>
      <c r="P1032" s="45"/>
      <c r="Q1032" s="45"/>
      <c r="R1032" s="45"/>
      <c r="S1032" s="45"/>
      <c r="T1032" s="45"/>
      <c r="U1032" s="45"/>
      <c r="V1032" s="54"/>
      <c r="W1032" s="54"/>
      <c r="X1032" s="53"/>
      <c r="Y1032" s="53"/>
      <c r="Z1032" s="53"/>
      <c r="AA1032" s="53"/>
      <c r="AB1032" s="53"/>
      <c r="AC1032" s="53"/>
      <c r="AD1032" s="54"/>
      <c r="AE1032" s="54"/>
      <c r="AF1032" s="54"/>
      <c r="AG1032" s="54"/>
      <c r="AH1032" s="54"/>
      <c r="AI1032" s="54"/>
      <c r="AJ1032" s="54"/>
      <c r="AK1032" s="54"/>
      <c r="AL1032" s="27"/>
      <c r="AM1032" s="27"/>
      <c r="AN1032" s="27"/>
      <c r="AO1032" s="27"/>
      <c r="AP1032" s="27"/>
      <c r="AQ1032" s="53"/>
      <c r="AR1032" s="53"/>
      <c r="AS1032" s="52"/>
      <c r="AT1032" s="52"/>
      <c r="AU1032" s="52"/>
      <c r="AV1032" s="52"/>
      <c r="AW1032" s="52"/>
      <c r="AX1032" s="27"/>
      <c r="AY1032" s="27"/>
      <c r="AZ1032" s="27"/>
      <c r="BA1032" s="45"/>
      <c r="BB1032" s="45"/>
      <c r="BC1032" s="45"/>
      <c r="BD1032" s="45"/>
      <c r="BE1032" s="45"/>
      <c r="BF1032" s="45"/>
      <c r="BG1032" s="45"/>
      <c r="BH1032" s="45"/>
      <c r="BI1032" s="45"/>
      <c r="BJ1032" s="45"/>
      <c r="BK1032" s="45"/>
      <c r="BL1032" s="45"/>
      <c r="BM1032" s="27"/>
      <c r="BN1032" s="27"/>
      <c r="BO1032" s="45"/>
      <c r="BP1032" s="45"/>
      <c r="BQ1032" s="45"/>
      <c r="BR1032" s="45"/>
      <c r="BS1032" s="27"/>
      <c r="BT1032" s="27"/>
      <c r="BU1032" s="27"/>
      <c r="BV1032" s="30"/>
      <c r="BW1032" s="30"/>
      <c r="BX1032" s="27"/>
      <c r="BY1032" s="27"/>
      <c r="BZ1032" s="27"/>
      <c r="CA1032" s="27"/>
      <c r="CB1032" s="27"/>
      <c r="CC1032" s="27"/>
      <c r="CD1032" s="27"/>
      <c r="CE1032" s="27"/>
      <c r="CF1032" s="27"/>
      <c r="CG1032" s="27"/>
      <c r="CH1032" s="27"/>
      <c r="CI1032" s="27"/>
      <c r="CJ1032" s="27"/>
      <c r="CK1032" s="27"/>
      <c r="CL1032" s="27"/>
      <c r="CM1032" s="27"/>
      <c r="CN1032" s="27"/>
      <c r="CO1032" s="27"/>
    </row>
    <row r="1033" spans="1:93" ht="13">
      <c r="A1033" s="18"/>
      <c r="B1033" s="45"/>
      <c r="C1033" s="52"/>
      <c r="D1033" s="52"/>
      <c r="E1033" s="53"/>
      <c r="F1033" s="53"/>
      <c r="G1033" s="52"/>
      <c r="H1033" s="52"/>
      <c r="I1033" s="53"/>
      <c r="J1033" s="52"/>
      <c r="K1033" s="52"/>
      <c r="L1033" s="52"/>
      <c r="M1033" s="53"/>
      <c r="N1033" s="76"/>
      <c r="O1033" s="52"/>
      <c r="P1033" s="45"/>
      <c r="Q1033" s="45"/>
      <c r="R1033" s="45"/>
      <c r="S1033" s="45"/>
      <c r="T1033" s="45"/>
      <c r="U1033" s="45"/>
      <c r="V1033" s="54"/>
      <c r="W1033" s="54"/>
      <c r="X1033" s="53"/>
      <c r="Y1033" s="53"/>
      <c r="Z1033" s="53"/>
      <c r="AA1033" s="53"/>
      <c r="AB1033" s="53"/>
      <c r="AC1033" s="53"/>
      <c r="AD1033" s="54"/>
      <c r="AE1033" s="54"/>
      <c r="AF1033" s="54"/>
      <c r="AG1033" s="54"/>
      <c r="AH1033" s="54"/>
      <c r="AI1033" s="54"/>
      <c r="AJ1033" s="54"/>
      <c r="AK1033" s="54"/>
      <c r="AL1033" s="27"/>
      <c r="AM1033" s="27"/>
      <c r="AN1033" s="27"/>
      <c r="AO1033" s="27"/>
      <c r="AP1033" s="27"/>
      <c r="AQ1033" s="53"/>
      <c r="AR1033" s="53"/>
      <c r="AS1033" s="52"/>
      <c r="AT1033" s="52"/>
      <c r="AU1033" s="52"/>
      <c r="AV1033" s="52"/>
      <c r="AW1033" s="52"/>
      <c r="AX1033" s="27"/>
      <c r="AY1033" s="27"/>
      <c r="AZ1033" s="27"/>
      <c r="BA1033" s="45"/>
      <c r="BB1033" s="45"/>
      <c r="BC1033" s="45"/>
      <c r="BD1033" s="45"/>
      <c r="BE1033" s="45"/>
      <c r="BF1033" s="45"/>
      <c r="BG1033" s="45"/>
      <c r="BH1033" s="45"/>
      <c r="BI1033" s="45"/>
      <c r="BJ1033" s="45"/>
      <c r="BK1033" s="45"/>
      <c r="BL1033" s="45"/>
      <c r="BM1033" s="27"/>
      <c r="BN1033" s="27"/>
      <c r="BO1033" s="45"/>
      <c r="BP1033" s="45"/>
      <c r="BQ1033" s="45"/>
      <c r="BR1033" s="45"/>
      <c r="BS1033" s="27"/>
      <c r="BT1033" s="27"/>
      <c r="BU1033" s="27"/>
      <c r="BV1033" s="30"/>
      <c r="BW1033" s="30"/>
      <c r="BX1033" s="27"/>
      <c r="BY1033" s="27"/>
      <c r="BZ1033" s="27"/>
      <c r="CA1033" s="27"/>
      <c r="CB1033" s="27"/>
      <c r="CC1033" s="27"/>
      <c r="CD1033" s="27"/>
      <c r="CE1033" s="27"/>
      <c r="CF1033" s="27"/>
      <c r="CG1033" s="27"/>
      <c r="CH1033" s="27"/>
      <c r="CI1033" s="27"/>
      <c r="CJ1033" s="27"/>
      <c r="CK1033" s="27"/>
      <c r="CL1033" s="27"/>
      <c r="CM1033" s="27"/>
      <c r="CN1033" s="27"/>
      <c r="CO1033" s="27"/>
    </row>
    <row r="1034" spans="1:93" ht="13">
      <c r="A1034" s="18"/>
      <c r="B1034" s="45"/>
      <c r="C1034" s="52"/>
      <c r="D1034" s="52"/>
      <c r="E1034" s="53"/>
      <c r="F1034" s="53"/>
      <c r="G1034" s="52"/>
      <c r="H1034" s="52"/>
      <c r="I1034" s="53"/>
      <c r="J1034" s="52"/>
      <c r="K1034" s="52"/>
      <c r="L1034" s="52"/>
      <c r="M1034" s="53"/>
      <c r="N1034" s="76"/>
      <c r="O1034" s="52"/>
      <c r="P1034" s="45"/>
      <c r="Q1034" s="45"/>
      <c r="R1034" s="45"/>
      <c r="S1034" s="45"/>
      <c r="T1034" s="45"/>
      <c r="U1034" s="45"/>
      <c r="V1034" s="54"/>
      <c r="W1034" s="54"/>
      <c r="X1034" s="53"/>
      <c r="Y1034" s="53"/>
      <c r="Z1034" s="53"/>
      <c r="AA1034" s="53"/>
      <c r="AB1034" s="53"/>
      <c r="AC1034" s="53"/>
      <c r="AD1034" s="54"/>
      <c r="AE1034" s="54"/>
      <c r="AF1034" s="54"/>
      <c r="AG1034" s="54"/>
      <c r="AH1034" s="54"/>
      <c r="AI1034" s="54"/>
      <c r="AJ1034" s="54"/>
      <c r="AK1034" s="54"/>
      <c r="AL1034" s="27"/>
      <c r="AM1034" s="27"/>
      <c r="AN1034" s="27"/>
      <c r="AO1034" s="27"/>
      <c r="AP1034" s="27"/>
      <c r="AQ1034" s="53"/>
      <c r="AR1034" s="53"/>
      <c r="AS1034" s="52"/>
      <c r="AT1034" s="52"/>
      <c r="AU1034" s="52"/>
      <c r="AV1034" s="52"/>
      <c r="AW1034" s="52"/>
      <c r="AX1034" s="27"/>
      <c r="AY1034" s="27"/>
      <c r="AZ1034" s="27"/>
      <c r="BA1034" s="45"/>
      <c r="BB1034" s="45"/>
      <c r="BC1034" s="45"/>
      <c r="BD1034" s="45"/>
      <c r="BE1034" s="45"/>
      <c r="BF1034" s="45"/>
      <c r="BG1034" s="45"/>
      <c r="BH1034" s="45"/>
      <c r="BI1034" s="45"/>
      <c r="BJ1034" s="45"/>
      <c r="BK1034" s="45"/>
      <c r="BL1034" s="45"/>
      <c r="BM1034" s="27"/>
      <c r="BN1034" s="27"/>
      <c r="BO1034" s="45"/>
      <c r="BP1034" s="45"/>
      <c r="BQ1034" s="45"/>
      <c r="BR1034" s="45"/>
      <c r="BS1034" s="27"/>
      <c r="BT1034" s="27"/>
      <c r="BU1034" s="27"/>
      <c r="BV1034" s="30"/>
      <c r="BW1034" s="30"/>
      <c r="BX1034" s="27"/>
      <c r="BY1034" s="27"/>
      <c r="BZ1034" s="27"/>
      <c r="CA1034" s="27"/>
      <c r="CB1034" s="27"/>
      <c r="CC1034" s="27"/>
      <c r="CD1034" s="27"/>
      <c r="CE1034" s="27"/>
      <c r="CF1034" s="27"/>
      <c r="CG1034" s="27"/>
      <c r="CH1034" s="27"/>
      <c r="CI1034" s="27"/>
      <c r="CJ1034" s="27"/>
      <c r="CK1034" s="27"/>
      <c r="CL1034" s="27"/>
      <c r="CM1034" s="27"/>
      <c r="CN1034" s="27"/>
      <c r="CO1034" s="27"/>
    </row>
    <row r="1035" spans="1:93" ht="13">
      <c r="A1035" s="18"/>
      <c r="B1035" s="45"/>
      <c r="C1035" s="52"/>
      <c r="D1035" s="52"/>
      <c r="E1035" s="53"/>
      <c r="F1035" s="53"/>
      <c r="G1035" s="52"/>
      <c r="H1035" s="52"/>
      <c r="I1035" s="53"/>
      <c r="J1035" s="52"/>
      <c r="K1035" s="52"/>
      <c r="L1035" s="52"/>
      <c r="M1035" s="53"/>
      <c r="N1035" s="76"/>
      <c r="O1035" s="52"/>
      <c r="P1035" s="45"/>
      <c r="Q1035" s="45"/>
      <c r="R1035" s="45"/>
      <c r="S1035" s="45"/>
      <c r="T1035" s="45"/>
      <c r="U1035" s="45"/>
      <c r="V1035" s="54"/>
      <c r="W1035" s="54"/>
      <c r="X1035" s="53"/>
      <c r="Y1035" s="53"/>
      <c r="Z1035" s="53"/>
      <c r="AA1035" s="53"/>
      <c r="AB1035" s="53"/>
      <c r="AC1035" s="53"/>
      <c r="AD1035" s="54"/>
      <c r="AE1035" s="54"/>
      <c r="AF1035" s="54"/>
      <c r="AG1035" s="54"/>
      <c r="AH1035" s="54"/>
      <c r="AI1035" s="54"/>
      <c r="AJ1035" s="54"/>
      <c r="AK1035" s="54"/>
      <c r="AL1035" s="27"/>
      <c r="AM1035" s="27"/>
      <c r="AN1035" s="27"/>
      <c r="AO1035" s="27"/>
      <c r="AP1035" s="27"/>
      <c r="AQ1035" s="53"/>
      <c r="AR1035" s="53"/>
      <c r="AS1035" s="52"/>
      <c r="AT1035" s="52"/>
      <c r="AU1035" s="52"/>
      <c r="AV1035" s="52"/>
      <c r="AW1035" s="52"/>
      <c r="AX1035" s="27"/>
      <c r="AY1035" s="27"/>
      <c r="AZ1035" s="27"/>
      <c r="BA1035" s="45"/>
      <c r="BB1035" s="45"/>
      <c r="BC1035" s="45"/>
      <c r="BD1035" s="45"/>
      <c r="BE1035" s="45"/>
      <c r="BF1035" s="45"/>
      <c r="BG1035" s="45"/>
      <c r="BH1035" s="45"/>
      <c r="BI1035" s="45"/>
      <c r="BJ1035" s="45"/>
      <c r="BK1035" s="45"/>
      <c r="BL1035" s="45"/>
      <c r="BM1035" s="27"/>
      <c r="BN1035" s="27"/>
      <c r="BO1035" s="45"/>
      <c r="BP1035" s="45"/>
      <c r="BQ1035" s="45"/>
      <c r="BR1035" s="45"/>
      <c r="BS1035" s="27"/>
      <c r="BT1035" s="27"/>
      <c r="BU1035" s="27"/>
      <c r="BV1035" s="30"/>
      <c r="BW1035" s="30"/>
      <c r="BX1035" s="27"/>
      <c r="BY1035" s="27"/>
      <c r="BZ1035" s="27"/>
      <c r="CA1035" s="27"/>
      <c r="CB1035" s="27"/>
      <c r="CC1035" s="27"/>
      <c r="CD1035" s="27"/>
      <c r="CE1035" s="27"/>
      <c r="CF1035" s="27"/>
      <c r="CG1035" s="27"/>
      <c r="CH1035" s="27"/>
      <c r="CI1035" s="27"/>
      <c r="CJ1035" s="27"/>
      <c r="CK1035" s="27"/>
      <c r="CL1035" s="27"/>
      <c r="CM1035" s="27"/>
      <c r="CN1035" s="27"/>
      <c r="CO1035" s="27"/>
    </row>
    <row r="1036" spans="1:93" ht="13">
      <c r="A1036" s="18"/>
      <c r="B1036" s="45"/>
      <c r="C1036" s="52"/>
      <c r="D1036" s="52"/>
      <c r="E1036" s="53"/>
      <c r="F1036" s="53"/>
      <c r="G1036" s="52"/>
      <c r="H1036" s="52"/>
      <c r="I1036" s="53"/>
      <c r="J1036" s="52"/>
      <c r="K1036" s="52"/>
      <c r="L1036" s="52"/>
      <c r="M1036" s="53"/>
      <c r="N1036" s="76"/>
      <c r="O1036" s="52"/>
      <c r="P1036" s="45"/>
      <c r="Q1036" s="45"/>
      <c r="R1036" s="45"/>
      <c r="S1036" s="45"/>
      <c r="T1036" s="45"/>
      <c r="U1036" s="45"/>
      <c r="V1036" s="54"/>
      <c r="W1036" s="54"/>
      <c r="X1036" s="53"/>
      <c r="Y1036" s="53"/>
      <c r="Z1036" s="53"/>
      <c r="AA1036" s="53"/>
      <c r="AB1036" s="53"/>
      <c r="AC1036" s="53"/>
      <c r="AD1036" s="54"/>
      <c r="AE1036" s="54"/>
      <c r="AF1036" s="54"/>
      <c r="AG1036" s="54"/>
      <c r="AH1036" s="54"/>
      <c r="AI1036" s="54"/>
      <c r="AJ1036" s="54"/>
      <c r="AK1036" s="54"/>
      <c r="AL1036" s="27"/>
      <c r="AM1036" s="27"/>
      <c r="AN1036" s="27"/>
      <c r="AO1036" s="27"/>
      <c r="AP1036" s="27"/>
      <c r="AQ1036" s="53"/>
      <c r="AR1036" s="53"/>
      <c r="AS1036" s="52"/>
      <c r="AT1036" s="52"/>
      <c r="AU1036" s="52"/>
      <c r="AV1036" s="52"/>
      <c r="AW1036" s="52"/>
      <c r="AX1036" s="27"/>
      <c r="AY1036" s="27"/>
      <c r="AZ1036" s="27"/>
      <c r="BA1036" s="45"/>
      <c r="BB1036" s="45"/>
      <c r="BC1036" s="45"/>
      <c r="BD1036" s="45"/>
      <c r="BE1036" s="45"/>
      <c r="BF1036" s="45"/>
      <c r="BG1036" s="45"/>
      <c r="BH1036" s="45"/>
      <c r="BI1036" s="45"/>
      <c r="BJ1036" s="45"/>
      <c r="BK1036" s="45"/>
      <c r="BL1036" s="45"/>
      <c r="BM1036" s="27"/>
      <c r="BN1036" s="27"/>
      <c r="BO1036" s="45"/>
      <c r="BP1036" s="45"/>
      <c r="BQ1036" s="45"/>
      <c r="BR1036" s="45"/>
      <c r="BS1036" s="27"/>
      <c r="BT1036" s="27"/>
      <c r="BU1036" s="27"/>
      <c r="BV1036" s="30"/>
      <c r="BW1036" s="30"/>
      <c r="BX1036" s="27"/>
      <c r="BY1036" s="27"/>
      <c r="BZ1036" s="27"/>
      <c r="CA1036" s="27"/>
      <c r="CB1036" s="27"/>
      <c r="CC1036" s="27"/>
      <c r="CD1036" s="27"/>
      <c r="CE1036" s="27"/>
      <c r="CF1036" s="27"/>
      <c r="CG1036" s="27"/>
      <c r="CH1036" s="27"/>
      <c r="CI1036" s="27"/>
      <c r="CJ1036" s="27"/>
      <c r="CK1036" s="27"/>
      <c r="CL1036" s="27"/>
      <c r="CM1036" s="27"/>
      <c r="CN1036" s="27"/>
      <c r="CO1036" s="27"/>
    </row>
    <row r="1037" spans="1:93" ht="13">
      <c r="A1037" s="18"/>
      <c r="B1037" s="45"/>
      <c r="C1037" s="52"/>
      <c r="D1037" s="52"/>
      <c r="E1037" s="53"/>
      <c r="F1037" s="53"/>
      <c r="G1037" s="52"/>
      <c r="H1037" s="52"/>
      <c r="I1037" s="53"/>
      <c r="J1037" s="52"/>
      <c r="K1037" s="52"/>
      <c r="L1037" s="52"/>
      <c r="M1037" s="53"/>
      <c r="N1037" s="76"/>
      <c r="O1037" s="52"/>
      <c r="P1037" s="45"/>
      <c r="Q1037" s="45"/>
      <c r="R1037" s="45"/>
      <c r="S1037" s="45"/>
      <c r="T1037" s="45"/>
      <c r="U1037" s="45"/>
      <c r="V1037" s="54"/>
      <c r="W1037" s="54"/>
      <c r="X1037" s="53"/>
      <c r="Y1037" s="53"/>
      <c r="Z1037" s="53"/>
      <c r="AA1037" s="53"/>
      <c r="AB1037" s="53"/>
      <c r="AC1037" s="53"/>
      <c r="AD1037" s="54"/>
      <c r="AE1037" s="54"/>
      <c r="AF1037" s="54"/>
      <c r="AG1037" s="54"/>
      <c r="AH1037" s="54"/>
      <c r="AI1037" s="54"/>
      <c r="AJ1037" s="54"/>
      <c r="AK1037" s="54"/>
      <c r="AL1037" s="27"/>
      <c r="AM1037" s="27"/>
      <c r="AN1037" s="27"/>
      <c r="AO1037" s="27"/>
      <c r="AP1037" s="27"/>
      <c r="AQ1037" s="53"/>
      <c r="AR1037" s="53"/>
      <c r="AS1037" s="52"/>
      <c r="AT1037" s="52"/>
      <c r="AU1037" s="52"/>
      <c r="AV1037" s="52"/>
      <c r="AW1037" s="52"/>
      <c r="AX1037" s="27"/>
      <c r="AY1037" s="27"/>
      <c r="AZ1037" s="27"/>
      <c r="BA1037" s="45"/>
      <c r="BB1037" s="45"/>
      <c r="BC1037" s="45"/>
      <c r="BD1037" s="45"/>
      <c r="BE1037" s="45"/>
      <c r="BF1037" s="45"/>
      <c r="BG1037" s="45"/>
      <c r="BH1037" s="45"/>
      <c r="BI1037" s="45"/>
      <c r="BJ1037" s="45"/>
      <c r="BK1037" s="45"/>
      <c r="BL1037" s="45"/>
      <c r="BM1037" s="27"/>
      <c r="BN1037" s="27"/>
      <c r="BO1037" s="45"/>
      <c r="BP1037" s="45"/>
      <c r="BQ1037" s="45"/>
      <c r="BR1037" s="45"/>
      <c r="BS1037" s="27"/>
      <c r="BT1037" s="27"/>
      <c r="BU1037" s="27"/>
      <c r="BV1037" s="30"/>
      <c r="BW1037" s="30"/>
      <c r="BX1037" s="27"/>
      <c r="BY1037" s="27"/>
      <c r="BZ1037" s="27"/>
      <c r="CA1037" s="27"/>
      <c r="CB1037" s="27"/>
      <c r="CC1037" s="27"/>
      <c r="CD1037" s="27"/>
      <c r="CE1037" s="27"/>
      <c r="CF1037" s="27"/>
      <c r="CG1037" s="27"/>
      <c r="CH1037" s="27"/>
      <c r="CI1037" s="27"/>
      <c r="CJ1037" s="27"/>
      <c r="CK1037" s="27"/>
      <c r="CL1037" s="27"/>
      <c r="CM1037" s="27"/>
      <c r="CN1037" s="27"/>
      <c r="CO1037" s="27"/>
    </row>
    <row r="1038" spans="1:93" ht="13">
      <c r="A1038" s="18"/>
      <c r="B1038" s="45"/>
      <c r="C1038" s="52"/>
      <c r="D1038" s="52"/>
      <c r="E1038" s="53"/>
      <c r="F1038" s="53"/>
      <c r="G1038" s="52"/>
      <c r="H1038" s="52"/>
      <c r="I1038" s="53"/>
      <c r="J1038" s="52"/>
      <c r="K1038" s="52"/>
      <c r="L1038" s="52"/>
      <c r="M1038" s="53"/>
      <c r="N1038" s="76"/>
      <c r="O1038" s="52"/>
      <c r="P1038" s="45"/>
      <c r="Q1038" s="45"/>
      <c r="R1038" s="45"/>
      <c r="S1038" s="45"/>
      <c r="T1038" s="45"/>
      <c r="U1038" s="45"/>
      <c r="V1038" s="54"/>
      <c r="W1038" s="54"/>
      <c r="X1038" s="53"/>
      <c r="Y1038" s="53"/>
      <c r="Z1038" s="53"/>
      <c r="AA1038" s="53"/>
      <c r="AB1038" s="53"/>
      <c r="AC1038" s="53"/>
      <c r="AD1038" s="54"/>
      <c r="AE1038" s="54"/>
      <c r="AF1038" s="54"/>
      <c r="AG1038" s="54"/>
      <c r="AH1038" s="54"/>
      <c r="AI1038" s="54"/>
      <c r="AJ1038" s="54"/>
      <c r="AK1038" s="54"/>
      <c r="AL1038" s="27"/>
      <c r="AM1038" s="27"/>
      <c r="AN1038" s="27"/>
      <c r="AO1038" s="27"/>
      <c r="AP1038" s="27"/>
      <c r="AQ1038" s="53"/>
      <c r="AR1038" s="53"/>
      <c r="AS1038" s="52"/>
      <c r="AT1038" s="52"/>
      <c r="AU1038" s="52"/>
      <c r="AV1038" s="52"/>
      <c r="AW1038" s="52"/>
      <c r="AX1038" s="27"/>
      <c r="AY1038" s="27"/>
      <c r="AZ1038" s="27"/>
      <c r="BA1038" s="45"/>
      <c r="BB1038" s="45"/>
      <c r="BC1038" s="45"/>
      <c r="BD1038" s="45"/>
      <c r="BE1038" s="45"/>
      <c r="BF1038" s="45"/>
      <c r="BG1038" s="45"/>
      <c r="BH1038" s="45"/>
      <c r="BI1038" s="45"/>
      <c r="BJ1038" s="45"/>
      <c r="BK1038" s="45"/>
      <c r="BL1038" s="45"/>
      <c r="BM1038" s="27"/>
      <c r="BN1038" s="27"/>
      <c r="BO1038" s="45"/>
      <c r="BP1038" s="45"/>
      <c r="BQ1038" s="45"/>
      <c r="BR1038" s="45"/>
      <c r="BS1038" s="27"/>
      <c r="BT1038" s="27"/>
      <c r="BU1038" s="27"/>
      <c r="BV1038" s="30"/>
      <c r="BW1038" s="30"/>
      <c r="BX1038" s="27"/>
      <c r="BY1038" s="27"/>
      <c r="BZ1038" s="27"/>
      <c r="CA1038" s="27"/>
      <c r="CB1038" s="27"/>
      <c r="CC1038" s="27"/>
      <c r="CD1038" s="27"/>
      <c r="CE1038" s="27"/>
      <c r="CF1038" s="27"/>
      <c r="CG1038" s="27"/>
      <c r="CH1038" s="27"/>
      <c r="CI1038" s="27"/>
      <c r="CJ1038" s="27"/>
      <c r="CK1038" s="27"/>
      <c r="CL1038" s="27"/>
      <c r="CM1038" s="27"/>
      <c r="CN1038" s="27"/>
      <c r="CO1038" s="27"/>
    </row>
    <row r="1039" spans="1:93" ht="13">
      <c r="A1039" s="18"/>
      <c r="B1039" s="45"/>
      <c r="C1039" s="52"/>
      <c r="D1039" s="52"/>
      <c r="E1039" s="53"/>
      <c r="F1039" s="53"/>
      <c r="G1039" s="52"/>
      <c r="H1039" s="52"/>
      <c r="I1039" s="53"/>
      <c r="J1039" s="52"/>
      <c r="K1039" s="52"/>
      <c r="L1039" s="52"/>
      <c r="M1039" s="53"/>
      <c r="N1039" s="76"/>
      <c r="O1039" s="52"/>
      <c r="P1039" s="45"/>
      <c r="Q1039" s="45"/>
      <c r="R1039" s="45"/>
      <c r="S1039" s="45"/>
      <c r="T1039" s="45"/>
      <c r="U1039" s="45"/>
      <c r="V1039" s="54"/>
      <c r="W1039" s="54"/>
      <c r="X1039" s="53"/>
      <c r="Y1039" s="53"/>
      <c r="Z1039" s="53"/>
      <c r="AA1039" s="53"/>
      <c r="AB1039" s="53"/>
      <c r="AC1039" s="53"/>
      <c r="AD1039" s="54"/>
      <c r="AE1039" s="54"/>
      <c r="AF1039" s="54"/>
      <c r="AG1039" s="54"/>
      <c r="AH1039" s="54"/>
      <c r="AI1039" s="54"/>
      <c r="AJ1039" s="54"/>
      <c r="AK1039" s="54"/>
      <c r="AL1039" s="27"/>
      <c r="AM1039" s="27"/>
      <c r="AN1039" s="27"/>
      <c r="AO1039" s="27"/>
      <c r="AP1039" s="27"/>
      <c r="AQ1039" s="53"/>
      <c r="AR1039" s="53"/>
      <c r="AS1039" s="52"/>
      <c r="AT1039" s="52"/>
      <c r="AU1039" s="52"/>
      <c r="AV1039" s="52"/>
      <c r="AW1039" s="52"/>
      <c r="AX1039" s="27"/>
      <c r="AY1039" s="27"/>
      <c r="AZ1039" s="27"/>
      <c r="BA1039" s="45"/>
      <c r="BB1039" s="45"/>
      <c r="BC1039" s="45"/>
      <c r="BD1039" s="45"/>
      <c r="BE1039" s="45"/>
      <c r="BF1039" s="45"/>
      <c r="BG1039" s="45"/>
      <c r="BH1039" s="45"/>
      <c r="BI1039" s="45"/>
      <c r="BJ1039" s="45"/>
      <c r="BK1039" s="45"/>
      <c r="BL1039" s="45"/>
      <c r="BM1039" s="27"/>
      <c r="BN1039" s="27"/>
      <c r="BO1039" s="45"/>
      <c r="BP1039" s="45"/>
      <c r="BQ1039" s="45"/>
      <c r="BR1039" s="45"/>
      <c r="BS1039" s="27"/>
      <c r="BT1039" s="27"/>
      <c r="BU1039" s="27"/>
      <c r="BV1039" s="30"/>
      <c r="BW1039" s="30"/>
      <c r="BX1039" s="27"/>
      <c r="BY1039" s="27"/>
      <c r="BZ1039" s="27"/>
      <c r="CA1039" s="27"/>
      <c r="CB1039" s="27"/>
      <c r="CC1039" s="27"/>
      <c r="CD1039" s="27"/>
      <c r="CE1039" s="27"/>
      <c r="CF1039" s="27"/>
      <c r="CG1039" s="27"/>
      <c r="CH1039" s="27"/>
      <c r="CI1039" s="27"/>
      <c r="CJ1039" s="27"/>
      <c r="CK1039" s="27"/>
      <c r="CL1039" s="27"/>
      <c r="CM1039" s="27"/>
      <c r="CN1039" s="27"/>
      <c r="CO1039" s="27"/>
    </row>
    <row r="1040" spans="1:93" ht="13">
      <c r="A1040" s="18"/>
      <c r="B1040" s="45"/>
      <c r="C1040" s="52"/>
      <c r="D1040" s="52"/>
      <c r="E1040" s="53"/>
      <c r="F1040" s="53"/>
      <c r="G1040" s="52"/>
      <c r="H1040" s="52"/>
      <c r="I1040" s="53"/>
      <c r="J1040" s="52"/>
      <c r="K1040" s="52"/>
      <c r="L1040" s="52"/>
      <c r="M1040" s="53"/>
      <c r="N1040" s="76"/>
      <c r="O1040" s="52"/>
      <c r="P1040" s="45"/>
      <c r="Q1040" s="45"/>
      <c r="R1040" s="45"/>
      <c r="S1040" s="45"/>
      <c r="T1040" s="45"/>
      <c r="U1040" s="45"/>
      <c r="V1040" s="54"/>
      <c r="W1040" s="54"/>
      <c r="X1040" s="53"/>
      <c r="Y1040" s="53"/>
      <c r="Z1040" s="53"/>
      <c r="AA1040" s="53"/>
      <c r="AB1040" s="53"/>
      <c r="AC1040" s="53"/>
      <c r="AD1040" s="54"/>
      <c r="AE1040" s="54"/>
      <c r="AF1040" s="54"/>
      <c r="AG1040" s="54"/>
      <c r="AH1040" s="54"/>
      <c r="AI1040" s="54"/>
      <c r="AJ1040" s="54"/>
      <c r="AK1040" s="54"/>
      <c r="AL1040" s="27"/>
      <c r="AM1040" s="27"/>
      <c r="AN1040" s="27"/>
      <c r="AO1040" s="27"/>
      <c r="AP1040" s="27"/>
      <c r="AQ1040" s="53"/>
      <c r="AR1040" s="53"/>
      <c r="AS1040" s="52"/>
      <c r="AT1040" s="52"/>
      <c r="AU1040" s="52"/>
      <c r="AV1040" s="52"/>
      <c r="AW1040" s="52"/>
      <c r="AX1040" s="27"/>
      <c r="AY1040" s="27"/>
      <c r="AZ1040" s="27"/>
      <c r="BA1040" s="45"/>
      <c r="BB1040" s="45"/>
      <c r="BC1040" s="45"/>
      <c r="BD1040" s="45"/>
      <c r="BE1040" s="45"/>
      <c r="BF1040" s="45"/>
      <c r="BG1040" s="45"/>
      <c r="BH1040" s="45"/>
      <c r="BI1040" s="45"/>
      <c r="BJ1040" s="45"/>
      <c r="BK1040" s="45"/>
      <c r="BL1040" s="45"/>
      <c r="BM1040" s="27"/>
      <c r="BN1040" s="27"/>
      <c r="BO1040" s="45"/>
      <c r="BP1040" s="45"/>
      <c r="BQ1040" s="45"/>
      <c r="BR1040" s="45"/>
      <c r="BS1040" s="27"/>
      <c r="BT1040" s="27"/>
      <c r="BU1040" s="27"/>
      <c r="BV1040" s="30"/>
      <c r="BW1040" s="30"/>
      <c r="BX1040" s="27"/>
      <c r="BY1040" s="27"/>
      <c r="BZ1040" s="27"/>
      <c r="CA1040" s="27"/>
      <c r="CB1040" s="27"/>
      <c r="CC1040" s="27"/>
      <c r="CD1040" s="27"/>
      <c r="CE1040" s="27"/>
      <c r="CF1040" s="27"/>
      <c r="CG1040" s="27"/>
      <c r="CH1040" s="27"/>
      <c r="CI1040" s="27"/>
      <c r="CJ1040" s="27"/>
      <c r="CK1040" s="27"/>
      <c r="CL1040" s="27"/>
      <c r="CM1040" s="27"/>
      <c r="CN1040" s="27"/>
      <c r="CO1040" s="27"/>
    </row>
    <row r="1041" spans="1:93" ht="13">
      <c r="A1041" s="18"/>
      <c r="B1041" s="45"/>
      <c r="C1041" s="52"/>
      <c r="D1041" s="52"/>
      <c r="E1041" s="53"/>
      <c r="F1041" s="53"/>
      <c r="G1041" s="52"/>
      <c r="H1041" s="52"/>
      <c r="I1041" s="53"/>
      <c r="J1041" s="52"/>
      <c r="K1041" s="52"/>
      <c r="L1041" s="52"/>
      <c r="M1041" s="53"/>
      <c r="N1041" s="76"/>
      <c r="O1041" s="52"/>
      <c r="P1041" s="45"/>
      <c r="Q1041" s="45"/>
      <c r="R1041" s="45"/>
      <c r="S1041" s="45"/>
      <c r="T1041" s="45"/>
      <c r="U1041" s="45"/>
      <c r="V1041" s="54"/>
      <c r="W1041" s="54"/>
      <c r="X1041" s="53"/>
      <c r="Y1041" s="53"/>
      <c r="Z1041" s="53"/>
      <c r="AA1041" s="53"/>
      <c r="AB1041" s="53"/>
      <c r="AC1041" s="53"/>
      <c r="AD1041" s="54"/>
      <c r="AE1041" s="54"/>
      <c r="AF1041" s="54"/>
      <c r="AG1041" s="54"/>
      <c r="AH1041" s="54"/>
      <c r="AI1041" s="54"/>
      <c r="AJ1041" s="54"/>
      <c r="AK1041" s="54"/>
      <c r="AL1041" s="27"/>
      <c r="AM1041" s="27"/>
      <c r="AN1041" s="27"/>
      <c r="AO1041" s="27"/>
      <c r="AP1041" s="27"/>
      <c r="AQ1041" s="53"/>
      <c r="AR1041" s="53"/>
      <c r="AS1041" s="52"/>
      <c r="AT1041" s="52"/>
      <c r="AU1041" s="52"/>
      <c r="AV1041" s="52"/>
      <c r="AW1041" s="52"/>
      <c r="AX1041" s="27"/>
      <c r="AY1041" s="27"/>
      <c r="AZ1041" s="27"/>
      <c r="BA1041" s="45"/>
      <c r="BB1041" s="45"/>
      <c r="BC1041" s="45"/>
      <c r="BD1041" s="45"/>
      <c r="BE1041" s="45"/>
      <c r="BF1041" s="45"/>
      <c r="BG1041" s="45"/>
      <c r="BH1041" s="45"/>
      <c r="BI1041" s="45"/>
      <c r="BJ1041" s="45"/>
      <c r="BK1041" s="45"/>
      <c r="BL1041" s="45"/>
      <c r="BM1041" s="27"/>
      <c r="BN1041" s="27"/>
      <c r="BO1041" s="45"/>
      <c r="BP1041" s="45"/>
      <c r="BQ1041" s="45"/>
      <c r="BR1041" s="45"/>
      <c r="BS1041" s="27"/>
      <c r="BT1041" s="27"/>
      <c r="BU1041" s="27"/>
      <c r="BV1041" s="30"/>
      <c r="BW1041" s="30"/>
      <c r="BX1041" s="27"/>
      <c r="BY1041" s="27"/>
      <c r="BZ1041" s="27"/>
      <c r="CA1041" s="27"/>
      <c r="CB1041" s="27"/>
      <c r="CC1041" s="27"/>
      <c r="CD1041" s="27"/>
      <c r="CE1041" s="27"/>
      <c r="CF1041" s="27"/>
      <c r="CG1041" s="27"/>
      <c r="CH1041" s="27"/>
      <c r="CI1041" s="27"/>
      <c r="CJ1041" s="27"/>
      <c r="CK1041" s="27"/>
      <c r="CL1041" s="27"/>
      <c r="CM1041" s="27"/>
      <c r="CN1041" s="27"/>
      <c r="CO1041" s="27"/>
    </row>
    <row r="1042" spans="1:93" ht="13">
      <c r="A1042" s="18"/>
      <c r="B1042" s="45"/>
      <c r="C1042" s="52"/>
      <c r="D1042" s="52"/>
      <c r="E1042" s="53"/>
      <c r="F1042" s="53"/>
      <c r="G1042" s="52"/>
      <c r="H1042" s="52"/>
      <c r="I1042" s="53"/>
      <c r="J1042" s="52"/>
      <c r="K1042" s="52"/>
      <c r="L1042" s="52"/>
      <c r="M1042" s="53"/>
      <c r="N1042" s="76"/>
      <c r="O1042" s="52"/>
      <c r="P1042" s="45"/>
      <c r="Q1042" s="45"/>
      <c r="R1042" s="45"/>
      <c r="S1042" s="45"/>
      <c r="T1042" s="45"/>
      <c r="U1042" s="45"/>
      <c r="V1042" s="54"/>
      <c r="W1042" s="54"/>
      <c r="X1042" s="53"/>
      <c r="Y1042" s="53"/>
      <c r="Z1042" s="53"/>
      <c r="AA1042" s="53"/>
      <c r="AB1042" s="53"/>
      <c r="AC1042" s="53"/>
      <c r="AD1042" s="54"/>
      <c r="AE1042" s="54"/>
      <c r="AF1042" s="54"/>
      <c r="AG1042" s="54"/>
      <c r="AH1042" s="54"/>
      <c r="AI1042" s="54"/>
      <c r="AJ1042" s="54"/>
      <c r="AK1042" s="54"/>
      <c r="AL1042" s="27"/>
      <c r="AM1042" s="27"/>
      <c r="AN1042" s="27"/>
      <c r="AO1042" s="27"/>
      <c r="AP1042" s="27"/>
      <c r="AQ1042" s="53"/>
      <c r="AR1042" s="53"/>
      <c r="AS1042" s="52"/>
      <c r="AT1042" s="52"/>
      <c r="AU1042" s="52"/>
      <c r="AV1042" s="52"/>
      <c r="AW1042" s="52"/>
      <c r="AX1042" s="27"/>
      <c r="AY1042" s="27"/>
      <c r="AZ1042" s="27"/>
      <c r="BA1042" s="45"/>
      <c r="BB1042" s="45"/>
      <c r="BC1042" s="45"/>
      <c r="BD1042" s="45"/>
      <c r="BE1042" s="45"/>
      <c r="BF1042" s="45"/>
      <c r="BG1042" s="45"/>
      <c r="BH1042" s="45"/>
      <c r="BI1042" s="45"/>
      <c r="BJ1042" s="45"/>
      <c r="BK1042" s="45"/>
      <c r="BL1042" s="45"/>
      <c r="BM1042" s="27"/>
      <c r="BN1042" s="27"/>
      <c r="BO1042" s="45"/>
      <c r="BP1042" s="45"/>
      <c r="BQ1042" s="45"/>
      <c r="BR1042" s="45"/>
      <c r="BS1042" s="27"/>
      <c r="BT1042" s="27"/>
      <c r="BU1042" s="27"/>
      <c r="BV1042" s="30"/>
      <c r="BW1042" s="30"/>
      <c r="BX1042" s="27"/>
      <c r="BY1042" s="27"/>
      <c r="BZ1042" s="27"/>
      <c r="CA1042" s="27"/>
      <c r="CB1042" s="27"/>
      <c r="CC1042" s="27"/>
      <c r="CD1042" s="27"/>
      <c r="CE1042" s="27"/>
      <c r="CF1042" s="27"/>
      <c r="CG1042" s="27"/>
      <c r="CH1042" s="27"/>
      <c r="CI1042" s="27"/>
      <c r="CJ1042" s="27"/>
      <c r="CK1042" s="27"/>
      <c r="CL1042" s="27"/>
      <c r="CM1042" s="27"/>
      <c r="CN1042" s="27"/>
      <c r="CO1042" s="27"/>
    </row>
    <row r="1043" spans="1:93" ht="13">
      <c r="A1043" s="18"/>
      <c r="B1043" s="45"/>
      <c r="C1043" s="52"/>
      <c r="D1043" s="52"/>
      <c r="E1043" s="53"/>
      <c r="F1043" s="53"/>
      <c r="G1043" s="52"/>
      <c r="H1043" s="52"/>
      <c r="I1043" s="53"/>
      <c r="J1043" s="52"/>
      <c r="K1043" s="52"/>
      <c r="L1043" s="52"/>
      <c r="M1043" s="53"/>
      <c r="N1043" s="76"/>
      <c r="O1043" s="52"/>
      <c r="P1043" s="45"/>
      <c r="Q1043" s="45"/>
      <c r="R1043" s="45"/>
      <c r="S1043" s="45"/>
      <c r="T1043" s="45"/>
      <c r="U1043" s="45"/>
      <c r="V1043" s="54"/>
      <c r="W1043" s="54"/>
      <c r="X1043" s="53"/>
      <c r="Y1043" s="53"/>
      <c r="Z1043" s="53"/>
      <c r="AA1043" s="53"/>
      <c r="AB1043" s="53"/>
      <c r="AC1043" s="53"/>
      <c r="AD1043" s="54"/>
      <c r="AE1043" s="54"/>
      <c r="AF1043" s="54"/>
      <c r="AG1043" s="54"/>
      <c r="AH1043" s="54"/>
      <c r="AI1043" s="54"/>
      <c r="AJ1043" s="54"/>
      <c r="AK1043" s="54"/>
      <c r="AL1043" s="27"/>
      <c r="AM1043" s="27"/>
      <c r="AN1043" s="27"/>
      <c r="AO1043" s="27"/>
      <c r="AP1043" s="27"/>
      <c r="AQ1043" s="53"/>
      <c r="AR1043" s="53"/>
      <c r="AS1043" s="52"/>
      <c r="AT1043" s="52"/>
      <c r="AU1043" s="52"/>
      <c r="AV1043" s="52"/>
      <c r="AW1043" s="52"/>
      <c r="AX1043" s="27"/>
      <c r="AY1043" s="27"/>
      <c r="AZ1043" s="27"/>
      <c r="BA1043" s="45"/>
      <c r="BB1043" s="45"/>
      <c r="BC1043" s="45"/>
      <c r="BD1043" s="45"/>
      <c r="BE1043" s="45"/>
      <c r="BF1043" s="45"/>
      <c r="BG1043" s="45"/>
      <c r="BH1043" s="45"/>
      <c r="BI1043" s="45"/>
      <c r="BJ1043" s="45"/>
      <c r="BK1043" s="45"/>
      <c r="BL1043" s="45"/>
      <c r="BM1043" s="27"/>
      <c r="BN1043" s="27"/>
      <c r="BO1043" s="45"/>
      <c r="BP1043" s="45"/>
      <c r="BQ1043" s="45"/>
      <c r="BR1043" s="45"/>
      <c r="BS1043" s="27"/>
      <c r="BT1043" s="27"/>
      <c r="BU1043" s="27"/>
      <c r="BV1043" s="30"/>
      <c r="BW1043" s="30"/>
      <c r="BX1043" s="27"/>
      <c r="BY1043" s="27"/>
      <c r="BZ1043" s="27"/>
      <c r="CA1043" s="27"/>
      <c r="CB1043" s="27"/>
      <c r="CC1043" s="27"/>
      <c r="CD1043" s="27"/>
      <c r="CE1043" s="27"/>
      <c r="CF1043" s="27"/>
      <c r="CG1043" s="27"/>
      <c r="CH1043" s="27"/>
      <c r="CI1043" s="27"/>
      <c r="CJ1043" s="27"/>
      <c r="CK1043" s="27"/>
      <c r="CL1043" s="27"/>
      <c r="CM1043" s="27"/>
      <c r="CN1043" s="27"/>
      <c r="CO1043" s="27"/>
    </row>
    <row r="1044" spans="1:93" ht="13">
      <c r="A1044" s="18"/>
      <c r="B1044" s="45"/>
      <c r="C1044" s="52"/>
      <c r="D1044" s="52"/>
      <c r="E1044" s="53"/>
      <c r="F1044" s="53"/>
      <c r="G1044" s="52"/>
      <c r="H1044" s="52"/>
      <c r="I1044" s="53"/>
      <c r="J1044" s="52"/>
      <c r="K1044" s="52"/>
      <c r="L1044" s="52"/>
      <c r="M1044" s="53"/>
      <c r="N1044" s="76"/>
      <c r="O1044" s="52"/>
      <c r="P1044" s="45"/>
      <c r="Q1044" s="45"/>
      <c r="R1044" s="45"/>
      <c r="S1044" s="45"/>
      <c r="T1044" s="45"/>
      <c r="U1044" s="45"/>
      <c r="V1044" s="54"/>
      <c r="W1044" s="54"/>
      <c r="X1044" s="53"/>
      <c r="Y1044" s="53"/>
      <c r="Z1044" s="53"/>
      <c r="AA1044" s="53"/>
      <c r="AB1044" s="53"/>
      <c r="AC1044" s="53"/>
      <c r="AD1044" s="54"/>
      <c r="AE1044" s="54"/>
      <c r="AF1044" s="54"/>
      <c r="AG1044" s="54"/>
      <c r="AH1044" s="54"/>
      <c r="AI1044" s="54"/>
      <c r="AJ1044" s="54"/>
      <c r="AK1044" s="54"/>
      <c r="AL1044" s="27"/>
      <c r="AM1044" s="27"/>
      <c r="AN1044" s="27"/>
      <c r="AO1044" s="27"/>
      <c r="AP1044" s="27"/>
      <c r="AQ1044" s="53"/>
      <c r="AR1044" s="53"/>
      <c r="AS1044" s="52"/>
      <c r="AT1044" s="52"/>
      <c r="AU1044" s="52"/>
      <c r="AV1044" s="52"/>
      <c r="AW1044" s="52"/>
      <c r="AX1044" s="27"/>
      <c r="AY1044" s="27"/>
      <c r="AZ1044" s="27"/>
      <c r="BA1044" s="45"/>
      <c r="BB1044" s="45"/>
      <c r="BC1044" s="45"/>
      <c r="BD1044" s="45"/>
      <c r="BE1044" s="45"/>
      <c r="BF1044" s="45"/>
      <c r="BG1044" s="45"/>
      <c r="BH1044" s="45"/>
      <c r="BI1044" s="45"/>
      <c r="BJ1044" s="45"/>
      <c r="BK1044" s="45"/>
      <c r="BL1044" s="45"/>
      <c r="BM1044" s="27"/>
      <c r="BN1044" s="27"/>
      <c r="BO1044" s="45"/>
      <c r="BP1044" s="45"/>
      <c r="BQ1044" s="45"/>
      <c r="BR1044" s="45"/>
      <c r="BS1044" s="27"/>
      <c r="BT1044" s="27"/>
      <c r="BU1044" s="27"/>
      <c r="BV1044" s="30"/>
      <c r="BW1044" s="30"/>
      <c r="BX1044" s="27"/>
      <c r="BY1044" s="27"/>
      <c r="BZ1044" s="27"/>
      <c r="CA1044" s="27"/>
      <c r="CB1044" s="27"/>
      <c r="CC1044" s="27"/>
      <c r="CD1044" s="27"/>
      <c r="CE1044" s="27"/>
      <c r="CF1044" s="27"/>
      <c r="CG1044" s="27"/>
      <c r="CH1044" s="27"/>
      <c r="CI1044" s="27"/>
      <c r="CJ1044" s="27"/>
      <c r="CK1044" s="27"/>
      <c r="CL1044" s="27"/>
      <c r="CM1044" s="27"/>
      <c r="CN1044" s="27"/>
      <c r="CO1044" s="27"/>
    </row>
    <row r="1045" spans="1:93" ht="13">
      <c r="A1045" s="18"/>
      <c r="B1045" s="45"/>
      <c r="C1045" s="52"/>
      <c r="D1045" s="52"/>
      <c r="E1045" s="53"/>
      <c r="F1045" s="53"/>
      <c r="G1045" s="52"/>
      <c r="H1045" s="52"/>
      <c r="I1045" s="53"/>
      <c r="J1045" s="52"/>
      <c r="K1045" s="52"/>
      <c r="L1045" s="52"/>
      <c r="M1045" s="53"/>
      <c r="N1045" s="76"/>
      <c r="O1045" s="52"/>
      <c r="P1045" s="45"/>
      <c r="Q1045" s="45"/>
      <c r="R1045" s="45"/>
      <c r="S1045" s="45"/>
      <c r="T1045" s="45"/>
      <c r="U1045" s="45"/>
      <c r="V1045" s="54"/>
      <c r="W1045" s="54"/>
      <c r="X1045" s="53"/>
      <c r="Y1045" s="53"/>
      <c r="Z1045" s="53"/>
      <c r="AA1045" s="53"/>
      <c r="AB1045" s="53"/>
      <c r="AC1045" s="53"/>
      <c r="AD1045" s="54"/>
      <c r="AE1045" s="54"/>
      <c r="AF1045" s="54"/>
      <c r="AG1045" s="54"/>
      <c r="AH1045" s="54"/>
      <c r="AI1045" s="54"/>
      <c r="AJ1045" s="54"/>
      <c r="AK1045" s="54"/>
      <c r="AL1045" s="27"/>
      <c r="AM1045" s="27"/>
      <c r="AN1045" s="27"/>
      <c r="AO1045" s="27"/>
      <c r="AP1045" s="27"/>
      <c r="AQ1045" s="53"/>
      <c r="AR1045" s="53"/>
      <c r="AS1045" s="52"/>
      <c r="AT1045" s="52"/>
      <c r="AU1045" s="52"/>
      <c r="AV1045" s="52"/>
      <c r="AW1045" s="52"/>
      <c r="AX1045" s="27"/>
      <c r="AY1045" s="27"/>
      <c r="AZ1045" s="27"/>
      <c r="BA1045" s="45"/>
      <c r="BB1045" s="45"/>
      <c r="BC1045" s="45"/>
      <c r="BD1045" s="45"/>
      <c r="BE1045" s="45"/>
      <c r="BF1045" s="45"/>
      <c r="BG1045" s="45"/>
      <c r="BH1045" s="45"/>
      <c r="BI1045" s="45"/>
      <c r="BJ1045" s="45"/>
      <c r="BK1045" s="45"/>
      <c r="BL1045" s="45"/>
      <c r="BM1045" s="27"/>
      <c r="BN1045" s="27"/>
      <c r="BO1045" s="45"/>
      <c r="BP1045" s="45"/>
      <c r="BQ1045" s="45"/>
      <c r="BR1045" s="45"/>
      <c r="BS1045" s="27"/>
      <c r="BT1045" s="27"/>
      <c r="BU1045" s="27"/>
      <c r="BV1045" s="30"/>
      <c r="BW1045" s="30"/>
      <c r="BX1045" s="27"/>
      <c r="BY1045" s="27"/>
      <c r="BZ1045" s="27"/>
      <c r="CA1045" s="27"/>
      <c r="CB1045" s="27"/>
      <c r="CC1045" s="27"/>
      <c r="CD1045" s="27"/>
      <c r="CE1045" s="27"/>
      <c r="CF1045" s="27"/>
      <c r="CG1045" s="27"/>
      <c r="CH1045" s="27"/>
      <c r="CI1045" s="27"/>
      <c r="CJ1045" s="27"/>
      <c r="CK1045" s="27"/>
      <c r="CL1045" s="27"/>
      <c r="CM1045" s="27"/>
      <c r="CN1045" s="27"/>
      <c r="CO1045" s="27"/>
    </row>
    <row r="1046" spans="1:93" ht="13">
      <c r="A1046" s="18"/>
      <c r="B1046" s="45"/>
      <c r="C1046" s="52"/>
      <c r="D1046" s="52"/>
      <c r="E1046" s="53"/>
      <c r="F1046" s="53"/>
      <c r="G1046" s="52"/>
      <c r="H1046" s="52"/>
      <c r="I1046" s="53"/>
      <c r="J1046" s="52"/>
      <c r="K1046" s="52"/>
      <c r="L1046" s="52"/>
      <c r="M1046" s="53"/>
      <c r="N1046" s="76"/>
      <c r="O1046" s="52"/>
      <c r="P1046" s="45"/>
      <c r="Q1046" s="45"/>
      <c r="R1046" s="45"/>
      <c r="S1046" s="45"/>
      <c r="T1046" s="45"/>
      <c r="U1046" s="45"/>
      <c r="V1046" s="54"/>
      <c r="W1046" s="54"/>
      <c r="X1046" s="53"/>
      <c r="Y1046" s="53"/>
      <c r="Z1046" s="53"/>
      <c r="AA1046" s="53"/>
      <c r="AB1046" s="53"/>
      <c r="AC1046" s="53"/>
      <c r="AD1046" s="54"/>
      <c r="AE1046" s="54"/>
      <c r="AF1046" s="54"/>
      <c r="AG1046" s="54"/>
      <c r="AH1046" s="54"/>
      <c r="AI1046" s="54"/>
      <c r="AJ1046" s="54"/>
      <c r="AK1046" s="54"/>
      <c r="AL1046" s="27"/>
      <c r="AM1046" s="27"/>
      <c r="AN1046" s="27"/>
      <c r="AO1046" s="27"/>
      <c r="AP1046" s="27"/>
      <c r="AQ1046" s="53"/>
      <c r="AR1046" s="53"/>
      <c r="AS1046" s="52"/>
      <c r="AT1046" s="52"/>
      <c r="AU1046" s="52"/>
      <c r="AV1046" s="52"/>
      <c r="AW1046" s="52"/>
      <c r="AX1046" s="27"/>
      <c r="AY1046" s="27"/>
      <c r="AZ1046" s="27"/>
      <c r="BA1046" s="45"/>
      <c r="BB1046" s="45"/>
      <c r="BC1046" s="45"/>
      <c r="BD1046" s="45"/>
      <c r="BE1046" s="45"/>
      <c r="BF1046" s="45"/>
      <c r="BG1046" s="45"/>
      <c r="BH1046" s="45"/>
      <c r="BI1046" s="45"/>
      <c r="BJ1046" s="45"/>
      <c r="BK1046" s="45"/>
      <c r="BL1046" s="45"/>
      <c r="BM1046" s="27"/>
      <c r="BN1046" s="27"/>
      <c r="BO1046" s="45"/>
      <c r="BP1046" s="45"/>
      <c r="BQ1046" s="45"/>
      <c r="BR1046" s="45"/>
      <c r="BS1046" s="27"/>
      <c r="BT1046" s="27"/>
      <c r="BU1046" s="27"/>
      <c r="BV1046" s="30"/>
      <c r="BW1046" s="30"/>
      <c r="BX1046" s="27"/>
      <c r="BY1046" s="27"/>
      <c r="BZ1046" s="27"/>
      <c r="CA1046" s="27"/>
      <c r="CB1046" s="27"/>
      <c r="CC1046" s="27"/>
      <c r="CD1046" s="27"/>
      <c r="CE1046" s="27"/>
      <c r="CF1046" s="27"/>
      <c r="CG1046" s="27"/>
      <c r="CH1046" s="27"/>
      <c r="CI1046" s="27"/>
      <c r="CJ1046" s="27"/>
      <c r="CK1046" s="27"/>
      <c r="CL1046" s="27"/>
      <c r="CM1046" s="27"/>
      <c r="CN1046" s="27"/>
      <c r="CO1046" s="27"/>
    </row>
    <row r="1047" spans="1:93" ht="13">
      <c r="A1047" s="18"/>
      <c r="B1047" s="45"/>
      <c r="C1047" s="52"/>
      <c r="D1047" s="52"/>
      <c r="E1047" s="53"/>
      <c r="F1047" s="53"/>
      <c r="G1047" s="52"/>
      <c r="H1047" s="52"/>
      <c r="I1047" s="53"/>
      <c r="J1047" s="52"/>
      <c r="K1047" s="52"/>
      <c r="L1047" s="52"/>
      <c r="M1047" s="53"/>
      <c r="N1047" s="76"/>
      <c r="O1047" s="52"/>
      <c r="P1047" s="45"/>
      <c r="Q1047" s="45"/>
      <c r="R1047" s="45"/>
      <c r="S1047" s="45"/>
      <c r="T1047" s="45"/>
      <c r="U1047" s="45"/>
      <c r="V1047" s="54"/>
      <c r="W1047" s="54"/>
      <c r="X1047" s="53"/>
      <c r="Y1047" s="53"/>
      <c r="Z1047" s="53"/>
      <c r="AA1047" s="53"/>
      <c r="AB1047" s="53"/>
      <c r="AC1047" s="53"/>
      <c r="AD1047" s="54"/>
      <c r="AE1047" s="54"/>
      <c r="AF1047" s="54"/>
      <c r="AG1047" s="54"/>
      <c r="AH1047" s="54"/>
      <c r="AI1047" s="54"/>
      <c r="AJ1047" s="54"/>
      <c r="AK1047" s="54"/>
      <c r="AL1047" s="27"/>
      <c r="AM1047" s="27"/>
      <c r="AN1047" s="27"/>
      <c r="AO1047" s="27"/>
      <c r="AP1047" s="27"/>
      <c r="AQ1047" s="53"/>
      <c r="AR1047" s="53"/>
      <c r="AS1047" s="52"/>
      <c r="AT1047" s="52"/>
      <c r="AU1047" s="52"/>
      <c r="AV1047" s="52"/>
      <c r="AW1047" s="52"/>
      <c r="AX1047" s="27"/>
      <c r="AY1047" s="27"/>
      <c r="AZ1047" s="27"/>
      <c r="BA1047" s="45"/>
      <c r="BB1047" s="45"/>
      <c r="BC1047" s="45"/>
      <c r="BD1047" s="45"/>
      <c r="BE1047" s="45"/>
      <c r="BF1047" s="45"/>
      <c r="BG1047" s="45"/>
      <c r="BH1047" s="45"/>
      <c r="BI1047" s="45"/>
      <c r="BJ1047" s="45"/>
      <c r="BK1047" s="45"/>
      <c r="BL1047" s="45"/>
      <c r="BM1047" s="27"/>
      <c r="BN1047" s="27"/>
      <c r="BO1047" s="45"/>
      <c r="BP1047" s="45"/>
      <c r="BQ1047" s="45"/>
      <c r="BR1047" s="45"/>
      <c r="BS1047" s="27"/>
      <c r="BT1047" s="27"/>
      <c r="BU1047" s="27"/>
      <c r="BV1047" s="30"/>
      <c r="BW1047" s="30"/>
      <c r="BX1047" s="27"/>
      <c r="BY1047" s="27"/>
      <c r="BZ1047" s="27"/>
      <c r="CA1047" s="27"/>
      <c r="CB1047" s="27"/>
      <c r="CC1047" s="27"/>
      <c r="CD1047" s="27"/>
      <c r="CE1047" s="27"/>
      <c r="CF1047" s="27"/>
      <c r="CG1047" s="27"/>
      <c r="CH1047" s="27"/>
      <c r="CI1047" s="27"/>
      <c r="CJ1047" s="27"/>
      <c r="CK1047" s="27"/>
      <c r="CL1047" s="27"/>
      <c r="CM1047" s="27"/>
      <c r="CN1047" s="27"/>
      <c r="CO1047" s="27"/>
    </row>
    <row r="1048" spans="1:93" ht="13">
      <c r="A1048" s="18"/>
      <c r="B1048" s="45"/>
      <c r="C1048" s="52"/>
      <c r="D1048" s="52"/>
      <c r="E1048" s="53"/>
      <c r="F1048" s="53"/>
      <c r="G1048" s="52"/>
      <c r="H1048" s="52"/>
      <c r="I1048" s="53"/>
      <c r="J1048" s="52"/>
      <c r="K1048" s="52"/>
      <c r="L1048" s="52"/>
      <c r="M1048" s="53"/>
      <c r="N1048" s="76"/>
      <c r="O1048" s="52"/>
      <c r="P1048" s="45"/>
      <c r="Q1048" s="45"/>
      <c r="R1048" s="45"/>
      <c r="S1048" s="45"/>
      <c r="T1048" s="45"/>
      <c r="U1048" s="45"/>
      <c r="V1048" s="54"/>
      <c r="W1048" s="54"/>
      <c r="X1048" s="53"/>
      <c r="Y1048" s="53"/>
      <c r="Z1048" s="53"/>
      <c r="AA1048" s="53"/>
      <c r="AB1048" s="53"/>
      <c r="AC1048" s="53"/>
      <c r="AD1048" s="54"/>
      <c r="AE1048" s="54"/>
      <c r="AF1048" s="54"/>
      <c r="AG1048" s="54"/>
      <c r="AH1048" s="54"/>
      <c r="AI1048" s="54"/>
      <c r="AJ1048" s="54"/>
      <c r="AK1048" s="54"/>
      <c r="AL1048" s="27"/>
      <c r="AM1048" s="27"/>
      <c r="AN1048" s="27"/>
      <c r="AO1048" s="27"/>
      <c r="AP1048" s="27"/>
      <c r="AQ1048" s="53"/>
      <c r="AR1048" s="53"/>
      <c r="AS1048" s="52"/>
      <c r="AT1048" s="52"/>
      <c r="AU1048" s="52"/>
      <c r="AV1048" s="52"/>
      <c r="AW1048" s="52"/>
      <c r="AX1048" s="27"/>
      <c r="AY1048" s="27"/>
      <c r="AZ1048" s="27"/>
      <c r="BA1048" s="45"/>
      <c r="BB1048" s="45"/>
      <c r="BC1048" s="45"/>
      <c r="BD1048" s="45"/>
      <c r="BE1048" s="45"/>
      <c r="BF1048" s="45"/>
      <c r="BG1048" s="45"/>
      <c r="BH1048" s="45"/>
      <c r="BI1048" s="45"/>
      <c r="BJ1048" s="45"/>
      <c r="BK1048" s="45"/>
      <c r="BL1048" s="45"/>
      <c r="BM1048" s="27"/>
      <c r="BN1048" s="27"/>
      <c r="BO1048" s="45"/>
      <c r="BP1048" s="45"/>
      <c r="BQ1048" s="45"/>
      <c r="BR1048" s="45"/>
      <c r="BS1048" s="27"/>
      <c r="BT1048" s="27"/>
      <c r="BU1048" s="27"/>
      <c r="BV1048" s="30"/>
      <c r="BW1048" s="30"/>
      <c r="BX1048" s="27"/>
      <c r="BY1048" s="27"/>
      <c r="BZ1048" s="27"/>
      <c r="CA1048" s="27"/>
      <c r="CB1048" s="27"/>
      <c r="CC1048" s="27"/>
      <c r="CD1048" s="27"/>
      <c r="CE1048" s="27"/>
      <c r="CF1048" s="27"/>
      <c r="CG1048" s="27"/>
      <c r="CH1048" s="27"/>
      <c r="CI1048" s="27"/>
      <c r="CJ1048" s="27"/>
      <c r="CK1048" s="27"/>
      <c r="CL1048" s="27"/>
      <c r="CM1048" s="27"/>
      <c r="CN1048" s="27"/>
      <c r="CO1048" s="27"/>
    </row>
    <row r="1049" spans="1:93" ht="13">
      <c r="A1049" s="18"/>
      <c r="B1049" s="45"/>
      <c r="C1049" s="52"/>
      <c r="D1049" s="52"/>
      <c r="E1049" s="53"/>
      <c r="F1049" s="53"/>
      <c r="G1049" s="52"/>
      <c r="H1049" s="52"/>
      <c r="I1049" s="53"/>
      <c r="J1049" s="52"/>
      <c r="K1049" s="52"/>
      <c r="L1049" s="52"/>
      <c r="M1049" s="53"/>
      <c r="N1049" s="76"/>
      <c r="O1049" s="52"/>
      <c r="P1049" s="45"/>
      <c r="Q1049" s="45"/>
      <c r="R1049" s="45"/>
      <c r="S1049" s="45"/>
      <c r="T1049" s="45"/>
      <c r="U1049" s="45"/>
      <c r="V1049" s="54"/>
      <c r="W1049" s="54"/>
      <c r="X1049" s="53"/>
      <c r="Y1049" s="53"/>
      <c r="Z1049" s="53"/>
      <c r="AA1049" s="53"/>
      <c r="AB1049" s="53"/>
      <c r="AC1049" s="53"/>
      <c r="AD1049" s="54"/>
      <c r="AE1049" s="54"/>
      <c r="AF1049" s="54"/>
      <c r="AG1049" s="54"/>
      <c r="AH1049" s="54"/>
      <c r="AI1049" s="54"/>
      <c r="AJ1049" s="54"/>
      <c r="AK1049" s="54"/>
      <c r="AL1049" s="27"/>
      <c r="AM1049" s="27"/>
      <c r="AN1049" s="27"/>
      <c r="AO1049" s="27"/>
      <c r="AP1049" s="27"/>
      <c r="AQ1049" s="53"/>
      <c r="AR1049" s="53"/>
      <c r="AS1049" s="52"/>
      <c r="AT1049" s="52"/>
      <c r="AU1049" s="52"/>
      <c r="AV1049" s="52"/>
      <c r="AW1049" s="52"/>
      <c r="AX1049" s="27"/>
      <c r="AY1049" s="27"/>
      <c r="AZ1049" s="27"/>
      <c r="BA1049" s="45"/>
      <c r="BB1049" s="45"/>
      <c r="BC1049" s="45"/>
      <c r="BD1049" s="45"/>
      <c r="BE1049" s="45"/>
      <c r="BF1049" s="45"/>
      <c r="BG1049" s="45"/>
      <c r="BH1049" s="45"/>
      <c r="BI1049" s="45"/>
      <c r="BJ1049" s="45"/>
      <c r="BK1049" s="45"/>
      <c r="BL1049" s="45"/>
      <c r="BM1049" s="27"/>
      <c r="BN1049" s="27"/>
      <c r="BO1049" s="45"/>
      <c r="BP1049" s="45"/>
      <c r="BQ1049" s="45"/>
      <c r="BR1049" s="45"/>
      <c r="BS1049" s="27"/>
      <c r="BT1049" s="27"/>
      <c r="BU1049" s="27"/>
      <c r="BV1049" s="30"/>
      <c r="BW1049" s="30"/>
      <c r="BX1049" s="27"/>
      <c r="BY1049" s="27"/>
      <c r="BZ1049" s="27"/>
      <c r="CA1049" s="27"/>
      <c r="CB1049" s="27"/>
      <c r="CC1049" s="27"/>
      <c r="CD1049" s="27"/>
      <c r="CE1049" s="27"/>
      <c r="CF1049" s="27"/>
      <c r="CG1049" s="27"/>
      <c r="CH1049" s="27"/>
      <c r="CI1049" s="27"/>
      <c r="CJ1049" s="27"/>
      <c r="CK1049" s="27"/>
      <c r="CL1049" s="27"/>
      <c r="CM1049" s="27"/>
      <c r="CN1049" s="27"/>
      <c r="CO1049" s="27"/>
    </row>
    <row r="1050" spans="1:93" ht="13">
      <c r="A1050" s="18"/>
      <c r="B1050" s="45"/>
      <c r="C1050" s="52"/>
      <c r="D1050" s="52"/>
      <c r="E1050" s="53"/>
      <c r="F1050" s="53"/>
      <c r="G1050" s="52"/>
      <c r="H1050" s="52"/>
      <c r="I1050" s="53"/>
      <c r="J1050" s="52"/>
      <c r="K1050" s="52"/>
      <c r="L1050" s="52"/>
      <c r="M1050" s="53"/>
      <c r="N1050" s="76"/>
      <c r="O1050" s="52"/>
      <c r="P1050" s="45"/>
      <c r="Q1050" s="45"/>
      <c r="R1050" s="45"/>
      <c r="S1050" s="45"/>
      <c r="T1050" s="45"/>
      <c r="U1050" s="45"/>
      <c r="V1050" s="54"/>
      <c r="W1050" s="54"/>
      <c r="X1050" s="53"/>
      <c r="Y1050" s="53"/>
      <c r="Z1050" s="53"/>
      <c r="AA1050" s="53"/>
      <c r="AB1050" s="53"/>
      <c r="AC1050" s="53"/>
      <c r="AD1050" s="54"/>
      <c r="AE1050" s="54"/>
      <c r="AF1050" s="54"/>
      <c r="AG1050" s="54"/>
      <c r="AH1050" s="54"/>
      <c r="AI1050" s="54"/>
      <c r="AJ1050" s="54"/>
      <c r="AK1050" s="54"/>
      <c r="AL1050" s="27"/>
      <c r="AM1050" s="27"/>
      <c r="AN1050" s="27"/>
      <c r="AO1050" s="27"/>
      <c r="AP1050" s="27"/>
      <c r="AQ1050" s="53"/>
      <c r="AR1050" s="53"/>
      <c r="AS1050" s="52"/>
      <c r="AT1050" s="52"/>
      <c r="AU1050" s="52"/>
      <c r="AV1050" s="52"/>
      <c r="AW1050" s="52"/>
      <c r="AX1050" s="27"/>
      <c r="AY1050" s="27"/>
      <c r="AZ1050" s="27"/>
      <c r="BA1050" s="45"/>
      <c r="BB1050" s="45"/>
      <c r="BC1050" s="45"/>
      <c r="BD1050" s="45"/>
      <c r="BE1050" s="45"/>
      <c r="BF1050" s="45"/>
      <c r="BG1050" s="45"/>
      <c r="BH1050" s="45"/>
      <c r="BI1050" s="45"/>
      <c r="BJ1050" s="45"/>
      <c r="BK1050" s="45"/>
      <c r="BL1050" s="45"/>
      <c r="BM1050" s="27"/>
      <c r="BN1050" s="27"/>
      <c r="BO1050" s="45"/>
      <c r="BP1050" s="45"/>
      <c r="BQ1050" s="45"/>
      <c r="BR1050" s="45"/>
      <c r="BS1050" s="27"/>
      <c r="BT1050" s="27"/>
      <c r="BU1050" s="27"/>
      <c r="BV1050" s="30"/>
      <c r="BW1050" s="30"/>
      <c r="BX1050" s="27"/>
      <c r="BY1050" s="27"/>
      <c r="BZ1050" s="27"/>
      <c r="CA1050" s="27"/>
      <c r="CB1050" s="27"/>
      <c r="CC1050" s="27"/>
      <c r="CD1050" s="27"/>
      <c r="CE1050" s="27"/>
      <c r="CF1050" s="27"/>
      <c r="CG1050" s="27"/>
      <c r="CH1050" s="27"/>
      <c r="CI1050" s="27"/>
      <c r="CJ1050" s="27"/>
      <c r="CK1050" s="27"/>
      <c r="CL1050" s="27"/>
      <c r="CM1050" s="27"/>
      <c r="CN1050" s="27"/>
      <c r="CO1050" s="27"/>
    </row>
    <row r="1051" spans="1:93" ht="13">
      <c r="A1051" s="18"/>
      <c r="B1051" s="45"/>
      <c r="C1051" s="52"/>
      <c r="D1051" s="52"/>
      <c r="E1051" s="53"/>
      <c r="F1051" s="53"/>
      <c r="G1051" s="52"/>
      <c r="H1051" s="52"/>
      <c r="I1051" s="53"/>
      <c r="J1051" s="52"/>
      <c r="K1051" s="52"/>
      <c r="L1051" s="52"/>
      <c r="M1051" s="53"/>
      <c r="N1051" s="76"/>
      <c r="O1051" s="52"/>
      <c r="P1051" s="45"/>
      <c r="Q1051" s="45"/>
      <c r="R1051" s="45"/>
      <c r="S1051" s="45"/>
      <c r="T1051" s="45"/>
      <c r="U1051" s="45"/>
      <c r="V1051" s="54"/>
      <c r="W1051" s="54"/>
      <c r="X1051" s="53"/>
      <c r="Y1051" s="53"/>
      <c r="Z1051" s="53"/>
      <c r="AA1051" s="53"/>
      <c r="AB1051" s="53"/>
      <c r="AC1051" s="53"/>
      <c r="AD1051" s="54"/>
      <c r="AE1051" s="54"/>
      <c r="AF1051" s="54"/>
      <c r="AG1051" s="54"/>
      <c r="AH1051" s="54"/>
      <c r="AI1051" s="54"/>
      <c r="AJ1051" s="54"/>
      <c r="AK1051" s="54"/>
      <c r="AL1051" s="27"/>
      <c r="AM1051" s="27"/>
      <c r="AN1051" s="27"/>
      <c r="AO1051" s="27"/>
      <c r="AP1051" s="27"/>
      <c r="AQ1051" s="53"/>
      <c r="AR1051" s="53"/>
      <c r="AS1051" s="52"/>
      <c r="AT1051" s="52"/>
      <c r="AU1051" s="52"/>
      <c r="AV1051" s="52"/>
      <c r="AW1051" s="52"/>
      <c r="AX1051" s="27"/>
      <c r="AY1051" s="27"/>
      <c r="AZ1051" s="27"/>
      <c r="BA1051" s="45"/>
      <c r="BB1051" s="45"/>
      <c r="BC1051" s="45"/>
      <c r="BD1051" s="45"/>
      <c r="BE1051" s="45"/>
      <c r="BF1051" s="45"/>
      <c r="BG1051" s="45"/>
      <c r="BH1051" s="45"/>
      <c r="BI1051" s="45"/>
      <c r="BJ1051" s="45"/>
      <c r="BK1051" s="45"/>
      <c r="BL1051" s="45"/>
      <c r="BM1051" s="27"/>
      <c r="BN1051" s="27"/>
      <c r="BO1051" s="45"/>
      <c r="BP1051" s="45"/>
      <c r="BQ1051" s="45"/>
      <c r="BR1051" s="45"/>
      <c r="BS1051" s="27"/>
      <c r="BT1051" s="27"/>
      <c r="BU1051" s="27"/>
      <c r="BV1051" s="30"/>
      <c r="BW1051" s="30"/>
      <c r="BX1051" s="27"/>
      <c r="BY1051" s="27"/>
      <c r="BZ1051" s="27"/>
      <c r="CA1051" s="27"/>
      <c r="CB1051" s="27"/>
      <c r="CC1051" s="27"/>
      <c r="CD1051" s="27"/>
      <c r="CE1051" s="27"/>
      <c r="CF1051" s="27"/>
      <c r="CG1051" s="27"/>
      <c r="CH1051" s="27"/>
      <c r="CI1051" s="27"/>
      <c r="CJ1051" s="27"/>
      <c r="CK1051" s="27"/>
      <c r="CL1051" s="27"/>
      <c r="CM1051" s="27"/>
      <c r="CN1051" s="27"/>
      <c r="CO1051" s="27"/>
    </row>
    <row r="1052" spans="1:93" ht="13">
      <c r="A1052" s="18"/>
      <c r="B1052" s="45"/>
      <c r="C1052" s="52"/>
      <c r="D1052" s="52"/>
      <c r="E1052" s="53"/>
      <c r="F1052" s="53"/>
      <c r="G1052" s="52"/>
      <c r="H1052" s="52"/>
      <c r="I1052" s="53"/>
      <c r="J1052" s="52"/>
      <c r="K1052" s="52"/>
      <c r="L1052" s="52"/>
      <c r="M1052" s="53"/>
      <c r="N1052" s="76"/>
      <c r="O1052" s="52"/>
      <c r="P1052" s="45"/>
      <c r="Q1052" s="45"/>
      <c r="R1052" s="45"/>
      <c r="S1052" s="45"/>
      <c r="T1052" s="45"/>
      <c r="U1052" s="45"/>
      <c r="V1052" s="54"/>
      <c r="W1052" s="54"/>
      <c r="X1052" s="53"/>
      <c r="Y1052" s="53"/>
      <c r="Z1052" s="53"/>
      <c r="AA1052" s="53"/>
      <c r="AB1052" s="53"/>
      <c r="AC1052" s="53"/>
      <c r="AD1052" s="54"/>
      <c r="AE1052" s="54"/>
      <c r="AF1052" s="54"/>
      <c r="AG1052" s="54"/>
      <c r="AH1052" s="54"/>
      <c r="AI1052" s="54"/>
      <c r="AJ1052" s="54"/>
      <c r="AK1052" s="54"/>
      <c r="AL1052" s="27"/>
      <c r="AM1052" s="27"/>
      <c r="AN1052" s="27"/>
      <c r="AO1052" s="27"/>
      <c r="AP1052" s="27"/>
      <c r="AQ1052" s="53"/>
      <c r="AR1052" s="53"/>
      <c r="AS1052" s="52"/>
      <c r="AT1052" s="52"/>
      <c r="AU1052" s="52"/>
      <c r="AV1052" s="52"/>
      <c r="AW1052" s="52"/>
      <c r="AX1052" s="27"/>
      <c r="AY1052" s="27"/>
      <c r="AZ1052" s="27"/>
      <c r="BA1052" s="45"/>
      <c r="BB1052" s="45"/>
      <c r="BC1052" s="45"/>
      <c r="BD1052" s="45"/>
      <c r="BE1052" s="45"/>
      <c r="BF1052" s="45"/>
      <c r="BG1052" s="45"/>
      <c r="BH1052" s="45"/>
      <c r="BI1052" s="45"/>
      <c r="BJ1052" s="45"/>
      <c r="BK1052" s="45"/>
      <c r="BL1052" s="45"/>
      <c r="BM1052" s="27"/>
      <c r="BN1052" s="27"/>
      <c r="BO1052" s="45"/>
      <c r="BP1052" s="45"/>
      <c r="BQ1052" s="45"/>
      <c r="BR1052" s="45"/>
      <c r="BS1052" s="27"/>
      <c r="BT1052" s="27"/>
      <c r="BU1052" s="27"/>
      <c r="BV1052" s="30"/>
      <c r="BW1052" s="30"/>
      <c r="BX1052" s="27"/>
      <c r="BY1052" s="27"/>
      <c r="BZ1052" s="27"/>
      <c r="CA1052" s="27"/>
      <c r="CB1052" s="27"/>
      <c r="CC1052" s="27"/>
      <c r="CD1052" s="27"/>
      <c r="CE1052" s="27"/>
      <c r="CF1052" s="27"/>
      <c r="CG1052" s="27"/>
      <c r="CH1052" s="27"/>
      <c r="CI1052" s="27"/>
      <c r="CJ1052" s="27"/>
      <c r="CK1052" s="27"/>
      <c r="CL1052" s="27"/>
      <c r="CM1052" s="27"/>
      <c r="CN1052" s="27"/>
      <c r="CO1052" s="27"/>
    </row>
    <row r="1053" spans="1:93" ht="13">
      <c r="A1053" s="18"/>
      <c r="B1053" s="45"/>
      <c r="C1053" s="52"/>
      <c r="D1053" s="52"/>
      <c r="E1053" s="53"/>
      <c r="F1053" s="53"/>
      <c r="G1053" s="52"/>
      <c r="H1053" s="52"/>
      <c r="I1053" s="53"/>
      <c r="J1053" s="52"/>
      <c r="K1053" s="52"/>
      <c r="L1053" s="52"/>
      <c r="M1053" s="53"/>
      <c r="N1053" s="76"/>
      <c r="O1053" s="52"/>
      <c r="P1053" s="45"/>
      <c r="Q1053" s="45"/>
      <c r="R1053" s="45"/>
      <c r="S1053" s="45"/>
      <c r="T1053" s="45"/>
      <c r="U1053" s="45"/>
      <c r="V1053" s="54"/>
      <c r="W1053" s="54"/>
      <c r="X1053" s="53"/>
      <c r="Y1053" s="53"/>
      <c r="Z1053" s="53"/>
      <c r="AA1053" s="53"/>
      <c r="AB1053" s="53"/>
      <c r="AC1053" s="53"/>
      <c r="AD1053" s="54"/>
      <c r="AE1053" s="54"/>
      <c r="AF1053" s="54"/>
      <c r="AG1053" s="54"/>
      <c r="AH1053" s="54"/>
      <c r="AI1053" s="54"/>
      <c r="AJ1053" s="54"/>
      <c r="AK1053" s="54"/>
      <c r="AL1053" s="27"/>
      <c r="AM1053" s="27"/>
      <c r="AN1053" s="27"/>
      <c r="AO1053" s="27"/>
      <c r="AP1053" s="27"/>
      <c r="AQ1053" s="53"/>
      <c r="AR1053" s="53"/>
      <c r="AS1053" s="52"/>
      <c r="AT1053" s="52"/>
      <c r="AU1053" s="52"/>
      <c r="AV1053" s="52"/>
      <c r="AW1053" s="52"/>
      <c r="AX1053" s="27"/>
      <c r="AY1053" s="27"/>
      <c r="AZ1053" s="27"/>
      <c r="BA1053" s="45"/>
      <c r="BB1053" s="45"/>
      <c r="BC1053" s="45"/>
      <c r="BD1053" s="45"/>
      <c r="BE1053" s="45"/>
      <c r="BF1053" s="45"/>
      <c r="BG1053" s="45"/>
      <c r="BH1053" s="45"/>
      <c r="BI1053" s="45"/>
      <c r="BJ1053" s="45"/>
      <c r="BK1053" s="45"/>
      <c r="BL1053" s="45"/>
      <c r="BM1053" s="27"/>
      <c r="BN1053" s="27"/>
      <c r="BO1053" s="45"/>
      <c r="BP1053" s="45"/>
      <c r="BQ1053" s="45"/>
      <c r="BR1053" s="45"/>
      <c r="BS1053" s="27"/>
      <c r="BT1053" s="27"/>
      <c r="BU1053" s="27"/>
      <c r="BV1053" s="30"/>
      <c r="BW1053" s="30"/>
      <c r="BX1053" s="27"/>
      <c r="BY1053" s="27"/>
      <c r="BZ1053" s="27"/>
      <c r="CA1053" s="27"/>
      <c r="CB1053" s="27"/>
      <c r="CC1053" s="27"/>
      <c r="CD1053" s="27"/>
      <c r="CE1053" s="27"/>
      <c r="CF1053" s="27"/>
      <c r="CG1053" s="27"/>
      <c r="CH1053" s="27"/>
      <c r="CI1053" s="27"/>
      <c r="CJ1053" s="27"/>
      <c r="CK1053" s="27"/>
      <c r="CL1053" s="27"/>
      <c r="CM1053" s="27"/>
      <c r="CN1053" s="27"/>
      <c r="CO1053" s="27"/>
    </row>
    <row r="1054" spans="1:93" ht="13">
      <c r="A1054" s="18"/>
      <c r="B1054" s="45"/>
      <c r="C1054" s="52"/>
      <c r="D1054" s="52"/>
      <c r="E1054" s="53"/>
      <c r="F1054" s="53"/>
      <c r="G1054" s="52"/>
      <c r="H1054" s="52"/>
      <c r="I1054" s="53"/>
      <c r="J1054" s="52"/>
      <c r="K1054" s="52"/>
      <c r="L1054" s="52"/>
      <c r="M1054" s="53"/>
      <c r="N1054" s="76"/>
      <c r="O1054" s="52"/>
      <c r="P1054" s="45"/>
      <c r="Q1054" s="45"/>
      <c r="R1054" s="45"/>
      <c r="S1054" s="45"/>
      <c r="T1054" s="45"/>
      <c r="U1054" s="45"/>
      <c r="V1054" s="54"/>
      <c r="W1054" s="54"/>
      <c r="X1054" s="53"/>
      <c r="Y1054" s="53"/>
      <c r="Z1054" s="53"/>
      <c r="AA1054" s="53"/>
      <c r="AB1054" s="53"/>
      <c r="AC1054" s="53"/>
      <c r="AD1054" s="54"/>
      <c r="AE1054" s="54"/>
      <c r="AF1054" s="54"/>
      <c r="AG1054" s="54"/>
      <c r="AH1054" s="54"/>
      <c r="AI1054" s="54"/>
      <c r="AJ1054" s="54"/>
      <c r="AK1054" s="54"/>
      <c r="AL1054" s="27"/>
      <c r="AM1054" s="27"/>
      <c r="AN1054" s="27"/>
      <c r="AO1054" s="27"/>
      <c r="AP1054" s="27"/>
      <c r="AQ1054" s="53"/>
      <c r="AR1054" s="53"/>
      <c r="AS1054" s="52"/>
      <c r="AT1054" s="52"/>
      <c r="AU1054" s="52"/>
      <c r="AV1054" s="52"/>
      <c r="AW1054" s="52"/>
      <c r="AX1054" s="27"/>
      <c r="AY1054" s="27"/>
      <c r="AZ1054" s="27"/>
      <c r="BA1054" s="45"/>
      <c r="BB1054" s="45"/>
      <c r="BC1054" s="45"/>
      <c r="BD1054" s="45"/>
      <c r="BE1054" s="45"/>
      <c r="BF1054" s="45"/>
      <c r="BG1054" s="45"/>
      <c r="BH1054" s="45"/>
      <c r="BI1054" s="45"/>
      <c r="BJ1054" s="45"/>
      <c r="BK1054" s="45"/>
      <c r="BL1054" s="45"/>
      <c r="BM1054" s="27"/>
      <c r="BN1054" s="27"/>
      <c r="BO1054" s="45"/>
      <c r="BP1054" s="45"/>
      <c r="BQ1054" s="45"/>
      <c r="BR1054" s="45"/>
      <c r="BS1054" s="27"/>
      <c r="BT1054" s="27"/>
      <c r="BU1054" s="27"/>
      <c r="BV1054" s="30"/>
      <c r="BW1054" s="30"/>
      <c r="BX1054" s="27"/>
      <c r="BY1054" s="27"/>
      <c r="BZ1054" s="27"/>
      <c r="CA1054" s="27"/>
      <c r="CB1054" s="27"/>
      <c r="CC1054" s="27"/>
      <c r="CD1054" s="27"/>
      <c r="CE1054" s="27"/>
      <c r="CF1054" s="27"/>
      <c r="CG1054" s="27"/>
      <c r="CH1054" s="27"/>
      <c r="CI1054" s="27"/>
      <c r="CJ1054" s="27"/>
      <c r="CK1054" s="27"/>
      <c r="CL1054" s="27"/>
      <c r="CM1054" s="27"/>
      <c r="CN1054" s="27"/>
      <c r="CO1054" s="27"/>
    </row>
    <row r="1055" spans="1:93" ht="13">
      <c r="A1055" s="18"/>
      <c r="B1055" s="45"/>
      <c r="C1055" s="52"/>
      <c r="D1055" s="52"/>
      <c r="E1055" s="53"/>
      <c r="F1055" s="53"/>
      <c r="G1055" s="52"/>
      <c r="H1055" s="52"/>
      <c r="I1055" s="53"/>
      <c r="J1055" s="52"/>
      <c r="K1055" s="52"/>
      <c r="L1055" s="52"/>
      <c r="M1055" s="53"/>
      <c r="N1055" s="76"/>
      <c r="O1055" s="52"/>
      <c r="P1055" s="45"/>
      <c r="Q1055" s="45"/>
      <c r="R1055" s="45"/>
      <c r="S1055" s="45"/>
      <c r="T1055" s="45"/>
      <c r="U1055" s="45"/>
      <c r="V1055" s="54"/>
      <c r="W1055" s="54"/>
      <c r="X1055" s="53"/>
      <c r="Y1055" s="53"/>
      <c r="Z1055" s="53"/>
      <c r="AA1055" s="53"/>
      <c r="AB1055" s="53"/>
      <c r="AC1055" s="53"/>
      <c r="AD1055" s="54"/>
      <c r="AE1055" s="54"/>
      <c r="AF1055" s="54"/>
      <c r="AG1055" s="54"/>
      <c r="AH1055" s="54"/>
      <c r="AI1055" s="54"/>
      <c r="AJ1055" s="54"/>
      <c r="AK1055" s="54"/>
      <c r="AL1055" s="27"/>
      <c r="AM1055" s="27"/>
      <c r="AN1055" s="27"/>
      <c r="AO1055" s="27"/>
      <c r="AP1055" s="27"/>
      <c r="AQ1055" s="53"/>
      <c r="AR1055" s="53"/>
      <c r="AS1055" s="52"/>
      <c r="AT1055" s="52"/>
      <c r="AU1055" s="52"/>
      <c r="AV1055" s="52"/>
      <c r="AW1055" s="52"/>
      <c r="AX1055" s="27"/>
      <c r="AY1055" s="27"/>
      <c r="AZ1055" s="27"/>
      <c r="BA1055" s="45"/>
      <c r="BB1055" s="45"/>
      <c r="BC1055" s="45"/>
      <c r="BD1055" s="45"/>
      <c r="BE1055" s="45"/>
      <c r="BF1055" s="45"/>
      <c r="BG1055" s="45"/>
      <c r="BH1055" s="45"/>
      <c r="BI1055" s="45"/>
      <c r="BJ1055" s="45"/>
      <c r="BK1055" s="45"/>
      <c r="BL1055" s="45"/>
      <c r="BM1055" s="27"/>
      <c r="BN1055" s="27"/>
      <c r="BO1055" s="45"/>
      <c r="BP1055" s="45"/>
      <c r="BQ1055" s="45"/>
      <c r="BR1055" s="45"/>
      <c r="BS1055" s="27"/>
      <c r="BT1055" s="27"/>
      <c r="BU1055" s="27"/>
      <c r="BV1055" s="30"/>
      <c r="BW1055" s="30"/>
      <c r="BX1055" s="27"/>
      <c r="BY1055" s="27"/>
      <c r="BZ1055" s="27"/>
      <c r="CA1055" s="27"/>
      <c r="CB1055" s="27"/>
      <c r="CC1055" s="27"/>
      <c r="CD1055" s="27"/>
      <c r="CE1055" s="27"/>
      <c r="CF1055" s="27"/>
      <c r="CG1055" s="27"/>
      <c r="CH1055" s="27"/>
      <c r="CI1055" s="27"/>
      <c r="CJ1055" s="27"/>
      <c r="CK1055" s="27"/>
      <c r="CL1055" s="27"/>
      <c r="CM1055" s="27"/>
      <c r="CN1055" s="27"/>
      <c r="CO1055" s="27"/>
    </row>
    <row r="1056" spans="1:93" ht="13">
      <c r="A1056" s="18"/>
      <c r="B1056" s="45"/>
      <c r="C1056" s="52"/>
      <c r="D1056" s="52"/>
      <c r="E1056" s="53"/>
      <c r="F1056" s="53"/>
      <c r="G1056" s="52"/>
      <c r="H1056" s="52"/>
      <c r="I1056" s="53"/>
      <c r="J1056" s="52"/>
      <c r="K1056" s="52"/>
      <c r="L1056" s="52"/>
      <c r="M1056" s="53"/>
      <c r="N1056" s="76"/>
      <c r="O1056" s="52"/>
      <c r="P1056" s="45"/>
      <c r="Q1056" s="45"/>
      <c r="R1056" s="45"/>
      <c r="S1056" s="45"/>
      <c r="T1056" s="45"/>
      <c r="U1056" s="45"/>
      <c r="V1056" s="54"/>
      <c r="W1056" s="54"/>
      <c r="X1056" s="53"/>
      <c r="Y1056" s="53"/>
      <c r="Z1056" s="53"/>
      <c r="AA1056" s="53"/>
      <c r="AB1056" s="53"/>
      <c r="AC1056" s="53"/>
      <c r="AD1056" s="54"/>
      <c r="AE1056" s="54"/>
      <c r="AF1056" s="54"/>
      <c r="AG1056" s="54"/>
      <c r="AH1056" s="54"/>
      <c r="AI1056" s="54"/>
      <c r="AJ1056" s="54"/>
      <c r="AK1056" s="54"/>
      <c r="AL1056" s="27"/>
      <c r="AM1056" s="27"/>
      <c r="AN1056" s="27"/>
      <c r="AO1056" s="27"/>
      <c r="AP1056" s="27"/>
      <c r="AQ1056" s="53"/>
      <c r="AR1056" s="53"/>
      <c r="AS1056" s="52"/>
      <c r="AT1056" s="52"/>
      <c r="AU1056" s="52"/>
      <c r="AV1056" s="52"/>
      <c r="AW1056" s="52"/>
      <c r="AX1056" s="27"/>
      <c r="AY1056" s="27"/>
      <c r="AZ1056" s="27"/>
      <c r="BA1056" s="45"/>
      <c r="BB1056" s="45"/>
      <c r="BC1056" s="45"/>
      <c r="BD1056" s="45"/>
      <c r="BE1056" s="45"/>
      <c r="BF1056" s="45"/>
      <c r="BG1056" s="45"/>
      <c r="BH1056" s="45"/>
      <c r="BI1056" s="45"/>
      <c r="BJ1056" s="45"/>
      <c r="BK1056" s="45"/>
      <c r="BL1056" s="45"/>
      <c r="BM1056" s="27"/>
      <c r="BN1056" s="27"/>
      <c r="BO1056" s="45"/>
      <c r="BP1056" s="45"/>
      <c r="BQ1056" s="45"/>
      <c r="BR1056" s="45"/>
      <c r="BS1056" s="27"/>
      <c r="BT1056" s="27"/>
      <c r="BU1056" s="27"/>
      <c r="BV1056" s="30"/>
      <c r="BW1056" s="30"/>
      <c r="BX1056" s="27"/>
      <c r="BY1056" s="27"/>
      <c r="BZ1056" s="27"/>
      <c r="CA1056" s="27"/>
      <c r="CB1056" s="27"/>
      <c r="CC1056" s="27"/>
      <c r="CD1056" s="27"/>
      <c r="CE1056" s="27"/>
      <c r="CF1056" s="27"/>
      <c r="CG1056" s="27"/>
      <c r="CH1056" s="27"/>
      <c r="CI1056" s="27"/>
      <c r="CJ1056" s="27"/>
      <c r="CK1056" s="27"/>
      <c r="CL1056" s="27"/>
      <c r="CM1056" s="27"/>
      <c r="CN1056" s="27"/>
      <c r="CO1056" s="27"/>
    </row>
    <row r="1057" spans="1:93" ht="13">
      <c r="A1057" s="18"/>
      <c r="B1057" s="45"/>
      <c r="C1057" s="52"/>
      <c r="D1057" s="52"/>
      <c r="E1057" s="53"/>
      <c r="F1057" s="53"/>
      <c r="G1057" s="52"/>
      <c r="H1057" s="52"/>
      <c r="I1057" s="53"/>
      <c r="J1057" s="52"/>
      <c r="K1057" s="52"/>
      <c r="L1057" s="52"/>
      <c r="M1057" s="53"/>
      <c r="N1057" s="76"/>
      <c r="O1057" s="52"/>
      <c r="P1057" s="45"/>
      <c r="Q1057" s="45"/>
      <c r="R1057" s="45"/>
      <c r="S1057" s="45"/>
      <c r="T1057" s="45"/>
      <c r="U1057" s="45"/>
      <c r="V1057" s="54"/>
      <c r="W1057" s="54"/>
      <c r="X1057" s="53"/>
      <c r="Y1057" s="53"/>
      <c r="Z1057" s="53"/>
      <c r="AA1057" s="53"/>
      <c r="AB1057" s="53"/>
      <c r="AC1057" s="53"/>
      <c r="AD1057" s="54"/>
      <c r="AE1057" s="54"/>
      <c r="AF1057" s="54"/>
      <c r="AG1057" s="54"/>
      <c r="AH1057" s="54"/>
      <c r="AI1057" s="54"/>
      <c r="AJ1057" s="54"/>
      <c r="AK1057" s="54"/>
      <c r="AL1057" s="27"/>
      <c r="AM1057" s="27"/>
      <c r="AN1057" s="27"/>
      <c r="AO1057" s="27"/>
      <c r="AP1057" s="27"/>
      <c r="AQ1057" s="53"/>
      <c r="AR1057" s="53"/>
      <c r="AS1057" s="52"/>
      <c r="AT1057" s="52"/>
      <c r="AU1057" s="52"/>
      <c r="AV1057" s="52"/>
      <c r="AW1057" s="52"/>
      <c r="AX1057" s="27"/>
      <c r="AY1057" s="27"/>
      <c r="AZ1057" s="27"/>
      <c r="BA1057" s="45"/>
      <c r="BB1057" s="45"/>
      <c r="BC1057" s="45"/>
      <c r="BD1057" s="45"/>
      <c r="BE1057" s="45"/>
      <c r="BF1057" s="45"/>
      <c r="BG1057" s="45"/>
      <c r="BH1057" s="45"/>
      <c r="BI1057" s="45"/>
      <c r="BJ1057" s="45"/>
      <c r="BK1057" s="45"/>
      <c r="BL1057" s="45"/>
      <c r="BM1057" s="27"/>
      <c r="BN1057" s="27"/>
      <c r="BO1057" s="45"/>
      <c r="BP1057" s="45"/>
      <c r="BQ1057" s="45"/>
      <c r="BR1057" s="45"/>
      <c r="BS1057" s="27"/>
      <c r="BT1057" s="27"/>
      <c r="BU1057" s="27"/>
      <c r="BV1057" s="30"/>
      <c r="BW1057" s="30"/>
      <c r="BX1057" s="27"/>
      <c r="BY1057" s="27"/>
      <c r="BZ1057" s="27"/>
      <c r="CA1057" s="27"/>
      <c r="CB1057" s="27"/>
      <c r="CC1057" s="27"/>
      <c r="CD1057" s="27"/>
      <c r="CE1057" s="27"/>
      <c r="CF1057" s="27"/>
      <c r="CG1057" s="27"/>
      <c r="CH1057" s="27"/>
      <c r="CI1057" s="27"/>
      <c r="CJ1057" s="27"/>
      <c r="CK1057" s="27"/>
      <c r="CL1057" s="27"/>
      <c r="CM1057" s="27"/>
      <c r="CN1057" s="27"/>
      <c r="CO1057" s="27"/>
    </row>
    <row r="1058" spans="1:93" ht="13">
      <c r="A1058" s="18"/>
      <c r="B1058" s="45"/>
      <c r="C1058" s="52"/>
      <c r="D1058" s="52"/>
      <c r="E1058" s="53"/>
      <c r="F1058" s="53"/>
      <c r="G1058" s="52"/>
      <c r="H1058" s="52"/>
      <c r="I1058" s="53"/>
      <c r="J1058" s="52"/>
      <c r="K1058" s="52"/>
      <c r="L1058" s="52"/>
      <c r="M1058" s="53"/>
      <c r="N1058" s="76"/>
      <c r="O1058" s="52"/>
      <c r="P1058" s="45"/>
      <c r="Q1058" s="45"/>
      <c r="R1058" s="45"/>
      <c r="S1058" s="45"/>
      <c r="T1058" s="45"/>
      <c r="U1058" s="45"/>
      <c r="V1058" s="54"/>
      <c r="W1058" s="54"/>
      <c r="X1058" s="53"/>
      <c r="Y1058" s="53"/>
      <c r="Z1058" s="53"/>
      <c r="AA1058" s="53"/>
      <c r="AB1058" s="53"/>
      <c r="AC1058" s="53"/>
      <c r="AD1058" s="54"/>
      <c r="AE1058" s="54"/>
      <c r="AF1058" s="54"/>
      <c r="AG1058" s="54"/>
      <c r="AH1058" s="54"/>
      <c r="AI1058" s="54"/>
      <c r="AJ1058" s="54"/>
      <c r="AK1058" s="54"/>
      <c r="AL1058" s="27"/>
      <c r="AM1058" s="27"/>
      <c r="AN1058" s="27"/>
      <c r="AO1058" s="27"/>
      <c r="AP1058" s="27"/>
      <c r="AQ1058" s="53"/>
      <c r="AR1058" s="53"/>
      <c r="AS1058" s="52"/>
      <c r="AT1058" s="52"/>
      <c r="AU1058" s="52"/>
      <c r="AV1058" s="52"/>
      <c r="AW1058" s="52"/>
      <c r="AX1058" s="27"/>
      <c r="AY1058" s="27"/>
      <c r="AZ1058" s="27"/>
      <c r="BA1058" s="45"/>
      <c r="BB1058" s="45"/>
      <c r="BC1058" s="45"/>
      <c r="BD1058" s="45"/>
      <c r="BE1058" s="45"/>
      <c r="BF1058" s="45"/>
      <c r="BG1058" s="45"/>
      <c r="BH1058" s="45"/>
      <c r="BI1058" s="45"/>
      <c r="BJ1058" s="45"/>
      <c r="BK1058" s="45"/>
      <c r="BL1058" s="45"/>
      <c r="BM1058" s="27"/>
      <c r="BN1058" s="27"/>
      <c r="BO1058" s="45"/>
      <c r="BP1058" s="45"/>
      <c r="BQ1058" s="45"/>
      <c r="BR1058" s="45"/>
      <c r="BS1058" s="27"/>
      <c r="BT1058" s="27"/>
      <c r="BU1058" s="27"/>
      <c r="BV1058" s="30"/>
      <c r="BW1058" s="30"/>
      <c r="BX1058" s="27"/>
      <c r="BY1058" s="27"/>
      <c r="BZ1058" s="27"/>
      <c r="CA1058" s="27"/>
      <c r="CB1058" s="27"/>
      <c r="CC1058" s="27"/>
      <c r="CD1058" s="27"/>
      <c r="CE1058" s="27"/>
      <c r="CF1058" s="27"/>
      <c r="CG1058" s="27"/>
      <c r="CH1058" s="27"/>
      <c r="CI1058" s="27"/>
      <c r="CJ1058" s="27"/>
      <c r="CK1058" s="27"/>
      <c r="CL1058" s="27"/>
      <c r="CM1058" s="27"/>
      <c r="CN1058" s="27"/>
      <c r="CO1058" s="27"/>
    </row>
    <row r="1059" spans="1:93" ht="13">
      <c r="A1059" s="18"/>
      <c r="B1059" s="45"/>
      <c r="C1059" s="52"/>
      <c r="D1059" s="52"/>
      <c r="E1059" s="53"/>
      <c r="F1059" s="53"/>
      <c r="G1059" s="52"/>
      <c r="H1059" s="52"/>
      <c r="I1059" s="53"/>
      <c r="J1059" s="52"/>
      <c r="K1059" s="52"/>
      <c r="L1059" s="52"/>
      <c r="M1059" s="53"/>
      <c r="N1059" s="76"/>
      <c r="O1059" s="52"/>
      <c r="P1059" s="45"/>
      <c r="Q1059" s="45"/>
      <c r="R1059" s="45"/>
      <c r="S1059" s="45"/>
      <c r="T1059" s="45"/>
      <c r="U1059" s="45"/>
      <c r="V1059" s="54"/>
      <c r="W1059" s="54"/>
      <c r="X1059" s="53"/>
      <c r="Y1059" s="53"/>
      <c r="Z1059" s="53"/>
      <c r="AA1059" s="53"/>
      <c r="AB1059" s="53"/>
      <c r="AC1059" s="53"/>
      <c r="AD1059" s="54"/>
      <c r="AE1059" s="54"/>
      <c r="AF1059" s="54"/>
      <c r="AG1059" s="54"/>
      <c r="AH1059" s="54"/>
      <c r="AI1059" s="54"/>
      <c r="AJ1059" s="54"/>
      <c r="AK1059" s="54"/>
      <c r="AL1059" s="27"/>
      <c r="AM1059" s="27"/>
      <c r="AN1059" s="27"/>
      <c r="AO1059" s="27"/>
      <c r="AP1059" s="27"/>
      <c r="AQ1059" s="53"/>
      <c r="AR1059" s="53"/>
      <c r="AS1059" s="52"/>
      <c r="AT1059" s="52"/>
      <c r="AU1059" s="52"/>
      <c r="AV1059" s="52"/>
      <c r="AW1059" s="52"/>
      <c r="AX1059" s="27"/>
      <c r="AY1059" s="27"/>
      <c r="AZ1059" s="27"/>
      <c r="BA1059" s="45"/>
      <c r="BB1059" s="45"/>
      <c r="BC1059" s="45"/>
      <c r="BD1059" s="45"/>
      <c r="BE1059" s="45"/>
      <c r="BF1059" s="45"/>
      <c r="BG1059" s="45"/>
      <c r="BH1059" s="45"/>
      <c r="BI1059" s="45"/>
      <c r="BJ1059" s="45"/>
      <c r="BK1059" s="45"/>
      <c r="BL1059" s="45"/>
      <c r="BM1059" s="27"/>
      <c r="BN1059" s="27"/>
      <c r="BO1059" s="45"/>
      <c r="BP1059" s="45"/>
      <c r="BQ1059" s="45"/>
      <c r="BR1059" s="45"/>
      <c r="BS1059" s="27"/>
      <c r="BT1059" s="27"/>
      <c r="BU1059" s="27"/>
      <c r="BV1059" s="30"/>
      <c r="BW1059" s="30"/>
      <c r="BX1059" s="27"/>
      <c r="BY1059" s="27"/>
      <c r="BZ1059" s="27"/>
      <c r="CA1059" s="27"/>
      <c r="CB1059" s="27"/>
      <c r="CC1059" s="27"/>
      <c r="CD1059" s="27"/>
      <c r="CE1059" s="27"/>
      <c r="CF1059" s="27"/>
      <c r="CG1059" s="27"/>
      <c r="CH1059" s="27"/>
      <c r="CI1059" s="27"/>
      <c r="CJ1059" s="27"/>
      <c r="CK1059" s="27"/>
      <c r="CL1059" s="27"/>
      <c r="CM1059" s="27"/>
      <c r="CN1059" s="27"/>
      <c r="CO1059" s="27"/>
    </row>
    <row r="1060" spans="1:93" ht="13">
      <c r="A1060" s="18"/>
      <c r="B1060" s="45"/>
      <c r="C1060" s="52"/>
      <c r="D1060" s="52"/>
      <c r="E1060" s="53"/>
      <c r="F1060" s="53"/>
      <c r="G1060" s="52"/>
      <c r="H1060" s="52"/>
      <c r="I1060" s="53"/>
      <c r="J1060" s="52"/>
      <c r="K1060" s="52"/>
      <c r="L1060" s="52"/>
      <c r="M1060" s="53"/>
      <c r="N1060" s="76"/>
      <c r="O1060" s="52"/>
      <c r="P1060" s="45"/>
      <c r="Q1060" s="45"/>
      <c r="R1060" s="45"/>
      <c r="S1060" s="45"/>
      <c r="T1060" s="45"/>
      <c r="U1060" s="45"/>
      <c r="V1060" s="54"/>
      <c r="W1060" s="54"/>
      <c r="X1060" s="53"/>
      <c r="Y1060" s="53"/>
      <c r="Z1060" s="53"/>
      <c r="AA1060" s="53"/>
      <c r="AB1060" s="53"/>
      <c r="AC1060" s="53"/>
      <c r="AD1060" s="54"/>
      <c r="AE1060" s="54"/>
      <c r="AF1060" s="54"/>
      <c r="AG1060" s="54"/>
      <c r="AH1060" s="54"/>
      <c r="AI1060" s="54"/>
      <c r="AJ1060" s="54"/>
      <c r="AK1060" s="54"/>
      <c r="AL1060" s="27"/>
      <c r="AM1060" s="27"/>
      <c r="AN1060" s="27"/>
      <c r="AO1060" s="27"/>
      <c r="AP1060" s="27"/>
      <c r="AQ1060" s="53"/>
      <c r="AR1060" s="53"/>
      <c r="AS1060" s="52"/>
      <c r="AT1060" s="52"/>
      <c r="AU1060" s="52"/>
      <c r="AV1060" s="52"/>
      <c r="AW1060" s="52"/>
      <c r="AX1060" s="27"/>
      <c r="AY1060" s="27"/>
      <c r="AZ1060" s="27"/>
      <c r="BA1060" s="45"/>
      <c r="BB1060" s="45"/>
      <c r="BC1060" s="45"/>
      <c r="BD1060" s="45"/>
      <c r="BE1060" s="45"/>
      <c r="BF1060" s="45"/>
      <c r="BG1060" s="45"/>
      <c r="BH1060" s="45"/>
      <c r="BI1060" s="45"/>
      <c r="BJ1060" s="45"/>
      <c r="BK1060" s="45"/>
      <c r="BL1060" s="45"/>
      <c r="BM1060" s="27"/>
      <c r="BN1060" s="27"/>
      <c r="BO1060" s="45"/>
      <c r="BP1060" s="45"/>
      <c r="BQ1060" s="45"/>
      <c r="BR1060" s="45"/>
      <c r="BS1060" s="27"/>
      <c r="BT1060" s="27"/>
      <c r="BU1060" s="27"/>
      <c r="BV1060" s="30"/>
      <c r="BW1060" s="30"/>
      <c r="BX1060" s="27"/>
      <c r="BY1060" s="27"/>
      <c r="BZ1060" s="27"/>
      <c r="CA1060" s="27"/>
      <c r="CB1060" s="27"/>
      <c r="CC1060" s="27"/>
      <c r="CD1060" s="27"/>
      <c r="CE1060" s="27"/>
      <c r="CF1060" s="27"/>
      <c r="CG1060" s="27"/>
      <c r="CH1060" s="27"/>
      <c r="CI1060" s="27"/>
      <c r="CJ1060" s="27"/>
      <c r="CK1060" s="27"/>
      <c r="CL1060" s="27"/>
      <c r="CM1060" s="27"/>
      <c r="CN1060" s="27"/>
      <c r="CO1060" s="27"/>
    </row>
    <row r="1061" spans="1:93" ht="13">
      <c r="A1061" s="18"/>
      <c r="B1061" s="45"/>
      <c r="C1061" s="52"/>
      <c r="D1061" s="52"/>
      <c r="E1061" s="53"/>
      <c r="F1061" s="53"/>
      <c r="G1061" s="52"/>
      <c r="H1061" s="52"/>
      <c r="I1061" s="53"/>
      <c r="J1061" s="52"/>
      <c r="K1061" s="52"/>
      <c r="L1061" s="52"/>
      <c r="M1061" s="53"/>
      <c r="N1061" s="76"/>
      <c r="O1061" s="52"/>
      <c r="P1061" s="45"/>
      <c r="Q1061" s="45"/>
      <c r="R1061" s="45"/>
      <c r="S1061" s="45"/>
      <c r="T1061" s="45"/>
      <c r="U1061" s="45"/>
      <c r="V1061" s="54"/>
      <c r="W1061" s="54"/>
      <c r="X1061" s="53"/>
      <c r="Y1061" s="53"/>
      <c r="Z1061" s="53"/>
      <c r="AA1061" s="53"/>
      <c r="AB1061" s="53"/>
      <c r="AC1061" s="53"/>
      <c r="AD1061" s="54"/>
      <c r="AE1061" s="54"/>
      <c r="AF1061" s="54"/>
      <c r="AG1061" s="54"/>
      <c r="AH1061" s="54"/>
      <c r="AI1061" s="54"/>
      <c r="AJ1061" s="54"/>
      <c r="AK1061" s="54"/>
      <c r="AL1061" s="27"/>
      <c r="AM1061" s="27"/>
      <c r="AN1061" s="27"/>
      <c r="AO1061" s="27"/>
      <c r="AP1061" s="27"/>
      <c r="AQ1061" s="53"/>
      <c r="AR1061" s="53"/>
      <c r="AS1061" s="52"/>
      <c r="AT1061" s="52"/>
      <c r="AU1061" s="52"/>
      <c r="AV1061" s="52"/>
      <c r="AW1061" s="52"/>
      <c r="AX1061" s="27"/>
      <c r="AY1061" s="27"/>
      <c r="AZ1061" s="27"/>
      <c r="BA1061" s="45"/>
      <c r="BB1061" s="45"/>
      <c r="BC1061" s="45"/>
      <c r="BD1061" s="45"/>
      <c r="BE1061" s="45"/>
      <c r="BF1061" s="45"/>
      <c r="BG1061" s="45"/>
      <c r="BH1061" s="45"/>
      <c r="BI1061" s="45"/>
      <c r="BJ1061" s="45"/>
      <c r="BK1061" s="45"/>
      <c r="BL1061" s="45"/>
      <c r="BM1061" s="27"/>
      <c r="BN1061" s="27"/>
      <c r="BO1061" s="45"/>
      <c r="BP1061" s="45"/>
      <c r="BQ1061" s="45"/>
      <c r="BR1061" s="45"/>
      <c r="BS1061" s="27"/>
      <c r="BT1061" s="27"/>
      <c r="BU1061" s="27"/>
      <c r="BV1061" s="30"/>
      <c r="BW1061" s="30"/>
      <c r="BX1061" s="27"/>
      <c r="BY1061" s="27"/>
      <c r="BZ1061" s="27"/>
      <c r="CA1061" s="27"/>
      <c r="CB1061" s="27"/>
      <c r="CC1061" s="27"/>
      <c r="CD1061" s="27"/>
      <c r="CE1061" s="27"/>
      <c r="CF1061" s="27"/>
      <c r="CG1061" s="27"/>
      <c r="CH1061" s="27"/>
      <c r="CI1061" s="27"/>
      <c r="CJ1061" s="27"/>
      <c r="CK1061" s="27"/>
      <c r="CL1061" s="27"/>
      <c r="CM1061" s="27"/>
      <c r="CN1061" s="27"/>
      <c r="CO1061" s="27"/>
    </row>
    <row r="1062" spans="1:93" ht="13">
      <c r="A1062" s="18"/>
      <c r="B1062" s="45"/>
      <c r="C1062" s="52"/>
      <c r="D1062" s="52"/>
      <c r="E1062" s="53"/>
      <c r="F1062" s="53"/>
      <c r="G1062" s="52"/>
      <c r="H1062" s="52"/>
      <c r="I1062" s="53"/>
      <c r="J1062" s="52"/>
      <c r="K1062" s="52"/>
      <c r="L1062" s="52"/>
      <c r="M1062" s="53"/>
      <c r="N1062" s="76"/>
      <c r="O1062" s="52"/>
      <c r="P1062" s="45"/>
      <c r="Q1062" s="45"/>
      <c r="R1062" s="45"/>
      <c r="S1062" s="45"/>
      <c r="T1062" s="45"/>
      <c r="U1062" s="45"/>
      <c r="V1062" s="54"/>
      <c r="W1062" s="54"/>
      <c r="X1062" s="53"/>
      <c r="Y1062" s="53"/>
      <c r="Z1062" s="53"/>
      <c r="AA1062" s="53"/>
      <c r="AB1062" s="53"/>
      <c r="AC1062" s="53"/>
      <c r="AD1062" s="54"/>
      <c r="AE1062" s="54"/>
      <c r="AF1062" s="54"/>
      <c r="AG1062" s="54"/>
      <c r="AH1062" s="54"/>
      <c r="AI1062" s="54"/>
      <c r="AJ1062" s="54"/>
      <c r="AK1062" s="54"/>
      <c r="AL1062" s="27"/>
      <c r="AM1062" s="27"/>
      <c r="AN1062" s="27"/>
      <c r="AO1062" s="27"/>
      <c r="AP1062" s="27"/>
      <c r="AQ1062" s="53"/>
      <c r="AR1062" s="53"/>
      <c r="AS1062" s="52"/>
      <c r="AT1062" s="52"/>
      <c r="AU1062" s="52"/>
      <c r="AV1062" s="52"/>
      <c r="AW1062" s="52"/>
      <c r="AX1062" s="27"/>
      <c r="AY1062" s="27"/>
      <c r="AZ1062" s="27"/>
      <c r="BA1062" s="45"/>
      <c r="BB1062" s="45"/>
      <c r="BC1062" s="45"/>
      <c r="BD1062" s="45"/>
      <c r="BE1062" s="45"/>
      <c r="BF1062" s="45"/>
      <c r="BG1062" s="45"/>
      <c r="BH1062" s="45"/>
      <c r="BI1062" s="45"/>
      <c r="BJ1062" s="45"/>
      <c r="BK1062" s="45"/>
      <c r="BL1062" s="45"/>
      <c r="BM1062" s="27"/>
      <c r="BN1062" s="27"/>
      <c r="BO1062" s="45"/>
      <c r="BP1062" s="45"/>
      <c r="BQ1062" s="45"/>
      <c r="BR1062" s="45"/>
      <c r="BS1062" s="27"/>
      <c r="BT1062" s="27"/>
      <c r="BU1062" s="27"/>
      <c r="BV1062" s="30"/>
      <c r="BW1062" s="30"/>
      <c r="BX1062" s="27"/>
      <c r="BY1062" s="27"/>
      <c r="BZ1062" s="27"/>
      <c r="CA1062" s="27"/>
      <c r="CB1062" s="27"/>
      <c r="CC1062" s="27"/>
      <c r="CD1062" s="27"/>
      <c r="CE1062" s="27"/>
      <c r="CF1062" s="27"/>
      <c r="CG1062" s="27"/>
      <c r="CH1062" s="27"/>
      <c r="CI1062" s="27"/>
      <c r="CJ1062" s="27"/>
      <c r="CK1062" s="27"/>
      <c r="CL1062" s="27"/>
      <c r="CM1062" s="27"/>
      <c r="CN1062" s="27"/>
      <c r="CO1062" s="27"/>
    </row>
    <row r="1063" spans="1:93" ht="13">
      <c r="A1063" s="18"/>
      <c r="B1063" s="45"/>
      <c r="C1063" s="52"/>
      <c r="D1063" s="52"/>
      <c r="E1063" s="53"/>
      <c r="F1063" s="53"/>
      <c r="G1063" s="52"/>
      <c r="H1063" s="52"/>
      <c r="I1063" s="53"/>
      <c r="J1063" s="52"/>
      <c r="K1063" s="52"/>
      <c r="L1063" s="52"/>
      <c r="M1063" s="53"/>
      <c r="N1063" s="76"/>
      <c r="O1063" s="52"/>
      <c r="P1063" s="45"/>
      <c r="Q1063" s="45"/>
      <c r="R1063" s="45"/>
      <c r="S1063" s="45"/>
      <c r="T1063" s="45"/>
      <c r="U1063" s="45"/>
      <c r="V1063" s="54"/>
      <c r="W1063" s="54"/>
      <c r="X1063" s="53"/>
      <c r="Y1063" s="53"/>
      <c r="Z1063" s="53"/>
      <c r="AA1063" s="53"/>
      <c r="AB1063" s="53"/>
      <c r="AC1063" s="53"/>
      <c r="AD1063" s="54"/>
      <c r="AE1063" s="54"/>
      <c r="AF1063" s="54"/>
      <c r="AG1063" s="54"/>
      <c r="AH1063" s="54"/>
      <c r="AI1063" s="54"/>
      <c r="AJ1063" s="54"/>
      <c r="AK1063" s="54"/>
      <c r="AL1063" s="27"/>
      <c r="AM1063" s="27"/>
      <c r="AN1063" s="27"/>
      <c r="AO1063" s="27"/>
      <c r="AP1063" s="27"/>
      <c r="AQ1063" s="53"/>
      <c r="AR1063" s="53"/>
      <c r="AS1063" s="52"/>
      <c r="AT1063" s="52"/>
      <c r="AU1063" s="52"/>
      <c r="AV1063" s="52"/>
      <c r="AW1063" s="52"/>
      <c r="AX1063" s="27"/>
      <c r="AY1063" s="27"/>
      <c r="AZ1063" s="27"/>
      <c r="BA1063" s="45"/>
      <c r="BB1063" s="45"/>
      <c r="BC1063" s="45"/>
      <c r="BD1063" s="45"/>
      <c r="BE1063" s="45"/>
      <c r="BF1063" s="45"/>
      <c r="BG1063" s="45"/>
      <c r="BH1063" s="45"/>
      <c r="BI1063" s="45"/>
      <c r="BJ1063" s="45"/>
      <c r="BK1063" s="45"/>
      <c r="BL1063" s="45"/>
      <c r="BM1063" s="27"/>
      <c r="BN1063" s="27"/>
      <c r="BO1063" s="45"/>
      <c r="BP1063" s="45"/>
      <c r="BQ1063" s="45"/>
      <c r="BR1063" s="45"/>
      <c r="BS1063" s="27"/>
      <c r="BT1063" s="27"/>
      <c r="BU1063" s="27"/>
      <c r="BV1063" s="30"/>
      <c r="BW1063" s="30"/>
      <c r="BX1063" s="27"/>
      <c r="BY1063" s="27"/>
      <c r="BZ1063" s="27"/>
      <c r="CA1063" s="27"/>
      <c r="CB1063" s="27"/>
      <c r="CC1063" s="27"/>
      <c r="CD1063" s="27"/>
      <c r="CE1063" s="27"/>
      <c r="CF1063" s="27"/>
      <c r="CG1063" s="27"/>
      <c r="CH1063" s="27"/>
      <c r="CI1063" s="27"/>
      <c r="CJ1063" s="27"/>
      <c r="CK1063" s="27"/>
      <c r="CL1063" s="27"/>
      <c r="CM1063" s="27"/>
      <c r="CN1063" s="27"/>
      <c r="CO1063" s="27"/>
    </row>
    <row r="1064" spans="1:93" ht="13">
      <c r="A1064" s="18"/>
      <c r="B1064" s="45"/>
      <c r="C1064" s="52"/>
      <c r="D1064" s="52"/>
      <c r="E1064" s="53"/>
      <c r="F1064" s="53"/>
      <c r="G1064" s="52"/>
      <c r="H1064" s="52"/>
      <c r="I1064" s="53"/>
      <c r="J1064" s="52"/>
      <c r="K1064" s="52"/>
      <c r="L1064" s="52"/>
      <c r="M1064" s="53"/>
      <c r="N1064" s="76"/>
      <c r="O1064" s="52"/>
      <c r="P1064" s="45"/>
      <c r="Q1064" s="45"/>
      <c r="R1064" s="45"/>
      <c r="S1064" s="45"/>
      <c r="T1064" s="45"/>
      <c r="U1064" s="45"/>
      <c r="V1064" s="54"/>
      <c r="W1064" s="54"/>
      <c r="X1064" s="53"/>
      <c r="Y1064" s="53"/>
      <c r="Z1064" s="53"/>
      <c r="AA1064" s="53"/>
      <c r="AB1064" s="53"/>
      <c r="AC1064" s="53"/>
      <c r="AD1064" s="54"/>
      <c r="AE1064" s="54"/>
      <c r="AF1064" s="54"/>
      <c r="AG1064" s="54"/>
      <c r="AH1064" s="54"/>
      <c r="AI1064" s="54"/>
      <c r="AJ1064" s="54"/>
      <c r="AK1064" s="54"/>
      <c r="AL1064" s="27"/>
      <c r="AM1064" s="27"/>
      <c r="AN1064" s="27"/>
      <c r="AO1064" s="27"/>
      <c r="AP1064" s="27"/>
      <c r="AQ1064" s="53"/>
      <c r="AR1064" s="53"/>
      <c r="AS1064" s="52"/>
      <c r="AT1064" s="52"/>
      <c r="AU1064" s="52"/>
      <c r="AV1064" s="52"/>
      <c r="AW1064" s="52"/>
      <c r="AX1064" s="27"/>
      <c r="AY1064" s="27"/>
      <c r="AZ1064" s="27"/>
      <c r="BA1064" s="45"/>
      <c r="BB1064" s="45"/>
      <c r="BC1064" s="45"/>
      <c r="BD1064" s="45"/>
      <c r="BE1064" s="45"/>
      <c r="BF1064" s="45"/>
      <c r="BG1064" s="45"/>
      <c r="BH1064" s="45"/>
      <c r="BI1064" s="45"/>
      <c r="BJ1064" s="45"/>
      <c r="BK1064" s="45"/>
      <c r="BL1064" s="45"/>
      <c r="BM1064" s="27"/>
      <c r="BN1064" s="27"/>
      <c r="BO1064" s="45"/>
      <c r="BP1064" s="45"/>
      <c r="BQ1064" s="45"/>
      <c r="BR1064" s="45"/>
      <c r="BS1064" s="27"/>
      <c r="BT1064" s="27"/>
      <c r="BU1064" s="27"/>
      <c r="BV1064" s="30"/>
      <c r="BW1064" s="30"/>
      <c r="BX1064" s="27"/>
      <c r="BY1064" s="27"/>
      <c r="BZ1064" s="27"/>
      <c r="CA1064" s="27"/>
      <c r="CB1064" s="27"/>
      <c r="CC1064" s="27"/>
      <c r="CD1064" s="27"/>
      <c r="CE1064" s="27"/>
      <c r="CF1064" s="27"/>
      <c r="CG1064" s="27"/>
      <c r="CH1064" s="27"/>
      <c r="CI1064" s="27"/>
      <c r="CJ1064" s="27"/>
      <c r="CK1064" s="27"/>
      <c r="CL1064" s="27"/>
      <c r="CM1064" s="27"/>
      <c r="CN1064" s="27"/>
      <c r="CO1064" s="27"/>
    </row>
    <row r="1065" spans="1:93" ht="13">
      <c r="A1065" s="18"/>
      <c r="B1065" s="45"/>
      <c r="C1065" s="52"/>
      <c r="D1065" s="52"/>
      <c r="E1065" s="53"/>
      <c r="F1065" s="53"/>
      <c r="G1065" s="52"/>
      <c r="H1065" s="52"/>
      <c r="I1065" s="53"/>
      <c r="J1065" s="52"/>
      <c r="K1065" s="52"/>
      <c r="L1065" s="52"/>
      <c r="M1065" s="53"/>
      <c r="N1065" s="76"/>
      <c r="O1065" s="52"/>
      <c r="P1065" s="45"/>
      <c r="Q1065" s="45"/>
      <c r="R1065" s="45"/>
      <c r="S1065" s="45"/>
      <c r="T1065" s="45"/>
      <c r="U1065" s="45"/>
      <c r="V1065" s="54"/>
      <c r="W1065" s="54"/>
      <c r="X1065" s="53"/>
      <c r="Y1065" s="53"/>
      <c r="Z1065" s="53"/>
      <c r="AA1065" s="53"/>
      <c r="AB1065" s="53"/>
      <c r="AC1065" s="53"/>
      <c r="AD1065" s="54"/>
      <c r="AE1065" s="54"/>
      <c r="AF1065" s="54"/>
      <c r="AG1065" s="54"/>
      <c r="AH1065" s="54"/>
      <c r="AI1065" s="54"/>
      <c r="AJ1065" s="54"/>
      <c r="AK1065" s="54"/>
      <c r="AL1065" s="27"/>
      <c r="AM1065" s="27"/>
      <c r="AN1065" s="27"/>
      <c r="AO1065" s="27"/>
      <c r="AP1065" s="27"/>
      <c r="AQ1065" s="53"/>
      <c r="AR1065" s="53"/>
      <c r="AS1065" s="52"/>
      <c r="AT1065" s="52"/>
      <c r="AU1065" s="52"/>
      <c r="AV1065" s="52"/>
      <c r="AW1065" s="52"/>
      <c r="AX1065" s="27"/>
      <c r="AY1065" s="27"/>
      <c r="AZ1065" s="27"/>
      <c r="BA1065" s="45"/>
      <c r="BB1065" s="45"/>
      <c r="BC1065" s="45"/>
      <c r="BD1065" s="45"/>
      <c r="BE1065" s="45"/>
      <c r="BF1065" s="45"/>
      <c r="BG1065" s="45"/>
      <c r="BH1065" s="45"/>
      <c r="BI1065" s="45"/>
      <c r="BJ1065" s="45"/>
      <c r="BK1065" s="45"/>
      <c r="BL1065" s="45"/>
      <c r="BM1065" s="27"/>
      <c r="BN1065" s="27"/>
      <c r="BO1065" s="45"/>
      <c r="BP1065" s="45"/>
      <c r="BQ1065" s="45"/>
      <c r="BR1065" s="45"/>
      <c r="BS1065" s="27"/>
      <c r="BT1065" s="27"/>
      <c r="BU1065" s="27"/>
      <c r="BV1065" s="30"/>
      <c r="BW1065" s="30"/>
      <c r="BX1065" s="27"/>
      <c r="BY1065" s="27"/>
      <c r="BZ1065" s="27"/>
      <c r="CA1065" s="27"/>
      <c r="CB1065" s="27"/>
      <c r="CC1065" s="27"/>
      <c r="CD1065" s="27"/>
      <c r="CE1065" s="27"/>
      <c r="CF1065" s="27"/>
      <c r="CG1065" s="27"/>
      <c r="CH1065" s="27"/>
      <c r="CI1065" s="27"/>
      <c r="CJ1065" s="27"/>
      <c r="CK1065" s="27"/>
      <c r="CL1065" s="27"/>
      <c r="CM1065" s="27"/>
      <c r="CN1065" s="27"/>
      <c r="CO1065" s="27"/>
    </row>
    <row r="1066" spans="1:93" ht="13">
      <c r="A1066" s="18"/>
      <c r="B1066" s="45"/>
      <c r="C1066" s="52"/>
      <c r="D1066" s="52"/>
      <c r="E1066" s="53"/>
      <c r="F1066" s="53"/>
      <c r="G1066" s="52"/>
      <c r="H1066" s="52"/>
      <c r="I1066" s="53"/>
      <c r="J1066" s="52"/>
      <c r="K1066" s="52"/>
      <c r="L1066" s="52"/>
      <c r="M1066" s="53"/>
      <c r="N1066" s="76"/>
      <c r="O1066" s="52"/>
      <c r="P1066" s="45"/>
      <c r="Q1066" s="45"/>
      <c r="R1066" s="45"/>
      <c r="S1066" s="45"/>
      <c r="T1066" s="45"/>
      <c r="U1066" s="45"/>
      <c r="V1066" s="54"/>
      <c r="W1066" s="54"/>
      <c r="X1066" s="53"/>
      <c r="Y1066" s="53"/>
      <c r="Z1066" s="53"/>
      <c r="AA1066" s="53"/>
      <c r="AB1066" s="53"/>
      <c r="AC1066" s="53"/>
      <c r="AD1066" s="54"/>
      <c r="AE1066" s="54"/>
      <c r="AF1066" s="54"/>
      <c r="AG1066" s="54"/>
      <c r="AH1066" s="54"/>
      <c r="AI1066" s="54"/>
      <c r="AJ1066" s="54"/>
      <c r="AK1066" s="54"/>
      <c r="AL1066" s="27"/>
      <c r="AM1066" s="27"/>
      <c r="AN1066" s="27"/>
      <c r="AO1066" s="27"/>
      <c r="AP1066" s="27"/>
      <c r="AQ1066" s="53"/>
      <c r="AR1066" s="53"/>
      <c r="AS1066" s="52"/>
      <c r="AT1066" s="52"/>
      <c r="AU1066" s="52"/>
      <c r="AV1066" s="52"/>
      <c r="AW1066" s="52"/>
      <c r="AX1066" s="27"/>
      <c r="AY1066" s="27"/>
      <c r="AZ1066" s="27"/>
      <c r="BA1066" s="45"/>
      <c r="BB1066" s="45"/>
      <c r="BC1066" s="45"/>
      <c r="BD1066" s="45"/>
      <c r="BE1066" s="45"/>
      <c r="BF1066" s="45"/>
      <c r="BG1066" s="45"/>
      <c r="BH1066" s="45"/>
      <c r="BI1066" s="45"/>
      <c r="BJ1066" s="45"/>
      <c r="BK1066" s="45"/>
      <c r="BL1066" s="45"/>
      <c r="BM1066" s="27"/>
      <c r="BN1066" s="27"/>
      <c r="BO1066" s="45"/>
      <c r="BP1066" s="45"/>
      <c r="BQ1066" s="45"/>
      <c r="BR1066" s="45"/>
      <c r="BS1066" s="27"/>
      <c r="BT1066" s="27"/>
      <c r="BU1066" s="27"/>
      <c r="BV1066" s="30"/>
      <c r="BW1066" s="30"/>
      <c r="BX1066" s="27"/>
      <c r="BY1066" s="27"/>
      <c r="BZ1066" s="27"/>
      <c r="CA1066" s="27"/>
      <c r="CB1066" s="27"/>
      <c r="CC1066" s="27"/>
      <c r="CD1066" s="27"/>
      <c r="CE1066" s="27"/>
      <c r="CF1066" s="27"/>
      <c r="CG1066" s="27"/>
      <c r="CH1066" s="27"/>
      <c r="CI1066" s="27"/>
      <c r="CJ1066" s="27"/>
      <c r="CK1066" s="27"/>
      <c r="CL1066" s="27"/>
      <c r="CM1066" s="27"/>
      <c r="CN1066" s="27"/>
      <c r="CO1066" s="27"/>
    </row>
    <row r="1067" spans="1:93" ht="13">
      <c r="A1067" s="18"/>
      <c r="B1067" s="45"/>
      <c r="C1067" s="52"/>
      <c r="D1067" s="52"/>
      <c r="E1067" s="53"/>
      <c r="F1067" s="53"/>
      <c r="G1067" s="52"/>
      <c r="H1067" s="52"/>
      <c r="I1067" s="53"/>
      <c r="J1067" s="52"/>
      <c r="K1067" s="52"/>
      <c r="L1067" s="52"/>
      <c r="M1067" s="53"/>
      <c r="N1067" s="76"/>
      <c r="O1067" s="52"/>
      <c r="P1067" s="45"/>
      <c r="Q1067" s="45"/>
      <c r="R1067" s="45"/>
      <c r="S1067" s="45"/>
      <c r="T1067" s="45"/>
      <c r="U1067" s="45"/>
      <c r="V1067" s="54"/>
      <c r="W1067" s="54"/>
      <c r="X1067" s="53"/>
      <c r="Y1067" s="53"/>
      <c r="Z1067" s="53"/>
      <c r="AA1067" s="53"/>
      <c r="AB1067" s="53"/>
      <c r="AC1067" s="53"/>
      <c r="AD1067" s="54"/>
      <c r="AE1067" s="54"/>
      <c r="AF1067" s="54"/>
      <c r="AG1067" s="54"/>
      <c r="AH1067" s="54"/>
      <c r="AI1067" s="54"/>
      <c r="AJ1067" s="54"/>
      <c r="AK1067" s="54"/>
      <c r="AL1067" s="27"/>
      <c r="AM1067" s="27"/>
      <c r="AN1067" s="27"/>
      <c r="AO1067" s="27"/>
      <c r="AP1067" s="27"/>
      <c r="AQ1067" s="53"/>
      <c r="AR1067" s="53"/>
      <c r="AS1067" s="52"/>
      <c r="AT1067" s="52"/>
      <c r="AU1067" s="52"/>
      <c r="AV1067" s="52"/>
      <c r="AW1067" s="52"/>
      <c r="AX1067" s="27"/>
      <c r="AY1067" s="27"/>
      <c r="AZ1067" s="27"/>
      <c r="BA1067" s="45"/>
      <c r="BB1067" s="45"/>
      <c r="BC1067" s="45"/>
      <c r="BD1067" s="45"/>
      <c r="BE1067" s="45"/>
      <c r="BF1067" s="45"/>
      <c r="BG1067" s="45"/>
      <c r="BH1067" s="45"/>
      <c r="BI1067" s="45"/>
      <c r="BJ1067" s="45"/>
      <c r="BK1067" s="45"/>
      <c r="BL1067" s="45"/>
      <c r="BM1067" s="27"/>
      <c r="BN1067" s="27"/>
      <c r="BO1067" s="45"/>
      <c r="BP1067" s="45"/>
      <c r="BQ1067" s="45"/>
      <c r="BR1067" s="45"/>
      <c r="BS1067" s="27"/>
      <c r="BT1067" s="27"/>
      <c r="BU1067" s="27"/>
      <c r="BV1067" s="30"/>
      <c r="BW1067" s="30"/>
      <c r="BX1067" s="27"/>
      <c r="BY1067" s="27"/>
      <c r="BZ1067" s="27"/>
      <c r="CA1067" s="27"/>
      <c r="CB1067" s="27"/>
      <c r="CC1067" s="27"/>
      <c r="CD1067" s="27"/>
      <c r="CE1067" s="27"/>
      <c r="CF1067" s="27"/>
      <c r="CG1067" s="27"/>
      <c r="CH1067" s="27"/>
      <c r="CI1067" s="27"/>
      <c r="CJ1067" s="27"/>
      <c r="CK1067" s="27"/>
      <c r="CL1067" s="27"/>
      <c r="CM1067" s="27"/>
      <c r="CN1067" s="27"/>
      <c r="CO1067" s="27"/>
    </row>
    <row r="1068" spans="1:93" ht="13">
      <c r="A1068" s="18"/>
      <c r="B1068" s="45"/>
      <c r="C1068" s="52"/>
      <c r="D1068" s="52"/>
      <c r="E1068" s="53"/>
      <c r="F1068" s="53"/>
      <c r="G1068" s="52"/>
      <c r="H1068" s="52"/>
      <c r="I1068" s="53"/>
      <c r="J1068" s="52"/>
      <c r="K1068" s="52"/>
      <c r="L1068" s="52"/>
      <c r="M1068" s="53"/>
      <c r="N1068" s="76"/>
      <c r="O1068" s="52"/>
      <c r="P1068" s="45"/>
      <c r="Q1068" s="45"/>
      <c r="R1068" s="45"/>
      <c r="S1068" s="45"/>
      <c r="T1068" s="45"/>
      <c r="U1068" s="45"/>
      <c r="V1068" s="54"/>
      <c r="W1068" s="54"/>
      <c r="X1068" s="53"/>
      <c r="Y1068" s="53"/>
      <c r="Z1068" s="53"/>
      <c r="AA1068" s="53"/>
      <c r="AB1068" s="53"/>
      <c r="AC1068" s="53"/>
      <c r="AD1068" s="54"/>
      <c r="AE1068" s="54"/>
      <c r="AF1068" s="54"/>
      <c r="AG1068" s="54"/>
      <c r="AH1068" s="54"/>
      <c r="AI1068" s="54"/>
      <c r="AJ1068" s="54"/>
      <c r="AK1068" s="54"/>
      <c r="AL1068" s="27"/>
      <c r="AM1068" s="27"/>
      <c r="AN1068" s="27"/>
      <c r="AO1068" s="27"/>
      <c r="AP1068" s="27"/>
      <c r="AQ1068" s="53"/>
      <c r="AR1068" s="53"/>
      <c r="AS1068" s="52"/>
      <c r="AT1068" s="52"/>
      <c r="AU1068" s="52"/>
      <c r="AV1068" s="52"/>
      <c r="AW1068" s="52"/>
      <c r="AX1068" s="27"/>
      <c r="AY1068" s="27"/>
      <c r="AZ1068" s="27"/>
      <c r="BA1068" s="45"/>
      <c r="BB1068" s="45"/>
      <c r="BC1068" s="45"/>
      <c r="BD1068" s="45"/>
      <c r="BE1068" s="45"/>
      <c r="BF1068" s="45"/>
      <c r="BG1068" s="45"/>
      <c r="BH1068" s="45"/>
      <c r="BI1068" s="45"/>
      <c r="BJ1068" s="45"/>
      <c r="BK1068" s="45"/>
      <c r="BL1068" s="45"/>
      <c r="BM1068" s="27"/>
      <c r="BN1068" s="27"/>
      <c r="BO1068" s="45"/>
      <c r="BP1068" s="45"/>
      <c r="BQ1068" s="45"/>
      <c r="BR1068" s="45"/>
      <c r="BS1068" s="27"/>
      <c r="BT1068" s="27"/>
      <c r="BU1068" s="27"/>
      <c r="BV1068" s="30"/>
      <c r="BW1068" s="30"/>
      <c r="BX1068" s="27"/>
      <c r="BY1068" s="27"/>
      <c r="BZ1068" s="27"/>
      <c r="CA1068" s="27"/>
      <c r="CB1068" s="27"/>
      <c r="CC1068" s="27"/>
      <c r="CD1068" s="27"/>
      <c r="CE1068" s="27"/>
      <c r="CF1068" s="27"/>
      <c r="CG1068" s="27"/>
      <c r="CH1068" s="27"/>
      <c r="CI1068" s="27"/>
      <c r="CJ1068" s="27"/>
      <c r="CK1068" s="27"/>
      <c r="CL1068" s="27"/>
      <c r="CM1068" s="27"/>
      <c r="CN1068" s="27"/>
      <c r="CO1068" s="27"/>
    </row>
    <row r="1069" spans="1:93" ht="13">
      <c r="A1069" s="18"/>
      <c r="B1069" s="45"/>
      <c r="C1069" s="52"/>
      <c r="D1069" s="52"/>
      <c r="E1069" s="53"/>
      <c r="F1069" s="53"/>
      <c r="G1069" s="52"/>
      <c r="H1069" s="52"/>
      <c r="I1069" s="53"/>
      <c r="J1069" s="52"/>
      <c r="K1069" s="52"/>
      <c r="L1069" s="52"/>
      <c r="M1069" s="53"/>
      <c r="N1069" s="76"/>
      <c r="O1069" s="52"/>
      <c r="P1069" s="45"/>
      <c r="Q1069" s="45"/>
      <c r="R1069" s="45"/>
      <c r="S1069" s="45"/>
      <c r="T1069" s="45"/>
      <c r="U1069" s="45"/>
      <c r="V1069" s="54"/>
      <c r="W1069" s="54"/>
      <c r="X1069" s="53"/>
      <c r="Y1069" s="53"/>
      <c r="Z1069" s="53"/>
      <c r="AA1069" s="53"/>
      <c r="AB1069" s="53"/>
      <c r="AC1069" s="53"/>
      <c r="AD1069" s="54"/>
      <c r="AE1069" s="54"/>
      <c r="AF1069" s="54"/>
      <c r="AG1069" s="54"/>
      <c r="AH1069" s="54"/>
      <c r="AI1069" s="54"/>
      <c r="AJ1069" s="54"/>
      <c r="AK1069" s="54"/>
      <c r="AL1069" s="27"/>
      <c r="AM1069" s="27"/>
      <c r="AN1069" s="27"/>
      <c r="AO1069" s="27"/>
      <c r="AP1069" s="27"/>
      <c r="AQ1069" s="53"/>
      <c r="AR1069" s="53"/>
      <c r="AS1069" s="52"/>
      <c r="AT1069" s="52"/>
      <c r="AU1069" s="52"/>
      <c r="AV1069" s="52"/>
      <c r="AW1069" s="52"/>
      <c r="AX1069" s="27"/>
      <c r="AY1069" s="27"/>
      <c r="AZ1069" s="27"/>
      <c r="BA1069" s="45"/>
      <c r="BB1069" s="45"/>
      <c r="BC1069" s="45"/>
      <c r="BD1069" s="45"/>
      <c r="BE1069" s="45"/>
      <c r="BF1069" s="45"/>
      <c r="BG1069" s="45"/>
      <c r="BH1069" s="45"/>
      <c r="BI1069" s="45"/>
      <c r="BJ1069" s="45"/>
      <c r="BK1069" s="45"/>
      <c r="BL1069" s="45"/>
      <c r="BM1069" s="27"/>
      <c r="BN1069" s="27"/>
      <c r="BO1069" s="45"/>
      <c r="BP1069" s="45"/>
      <c r="BQ1069" s="45"/>
      <c r="BR1069" s="45"/>
      <c r="BS1069" s="27"/>
      <c r="BT1069" s="27"/>
      <c r="BU1069" s="27"/>
      <c r="BV1069" s="30"/>
      <c r="BW1069" s="30"/>
      <c r="BX1069" s="27"/>
      <c r="BY1069" s="27"/>
      <c r="BZ1069" s="27"/>
      <c r="CA1069" s="27"/>
      <c r="CB1069" s="27"/>
      <c r="CC1069" s="27"/>
      <c r="CD1069" s="27"/>
      <c r="CE1069" s="27"/>
      <c r="CF1069" s="27"/>
      <c r="CG1069" s="27"/>
      <c r="CH1069" s="27"/>
      <c r="CI1069" s="27"/>
      <c r="CJ1069" s="27"/>
      <c r="CK1069" s="27"/>
      <c r="CL1069" s="27"/>
      <c r="CM1069" s="27"/>
      <c r="CN1069" s="27"/>
      <c r="CO1069" s="27"/>
    </row>
    <row r="1070" spans="1:93" ht="13">
      <c r="A1070" s="18"/>
      <c r="B1070" s="45"/>
      <c r="C1070" s="52"/>
      <c r="D1070" s="52"/>
      <c r="E1070" s="53"/>
      <c r="F1070" s="53"/>
      <c r="G1070" s="52"/>
      <c r="H1070" s="52"/>
      <c r="I1070" s="53"/>
      <c r="J1070" s="52"/>
      <c r="K1070" s="52"/>
      <c r="L1070" s="52"/>
      <c r="M1070" s="53"/>
      <c r="N1070" s="76"/>
      <c r="O1070" s="52"/>
      <c r="P1070" s="45"/>
      <c r="Q1070" s="45"/>
      <c r="R1070" s="45"/>
      <c r="S1070" s="45"/>
      <c r="T1070" s="45"/>
      <c r="U1070" s="45"/>
      <c r="V1070" s="54"/>
      <c r="W1070" s="54"/>
      <c r="X1070" s="53"/>
      <c r="Y1070" s="53"/>
      <c r="Z1070" s="53"/>
      <c r="AA1070" s="53"/>
      <c r="AB1070" s="53"/>
      <c r="AC1070" s="53"/>
      <c r="AD1070" s="54"/>
      <c r="AE1070" s="54"/>
      <c r="AF1070" s="54"/>
      <c r="AG1070" s="54"/>
      <c r="AH1070" s="54"/>
      <c r="AI1070" s="54"/>
      <c r="AJ1070" s="54"/>
      <c r="AK1070" s="54"/>
      <c r="AL1070" s="27"/>
      <c r="AM1070" s="27"/>
      <c r="AN1070" s="27"/>
      <c r="AO1070" s="27"/>
      <c r="AP1070" s="27"/>
      <c r="AQ1070" s="53"/>
      <c r="AR1070" s="53"/>
      <c r="AS1070" s="52"/>
      <c r="AT1070" s="52"/>
      <c r="AU1070" s="52"/>
      <c r="AV1070" s="52"/>
      <c r="AW1070" s="52"/>
      <c r="AX1070" s="27"/>
      <c r="AY1070" s="27"/>
      <c r="AZ1070" s="27"/>
      <c r="BA1070" s="45"/>
      <c r="BB1070" s="45"/>
      <c r="BC1070" s="45"/>
      <c r="BD1070" s="45"/>
      <c r="BE1070" s="45"/>
      <c r="BF1070" s="45"/>
      <c r="BG1070" s="45"/>
      <c r="BH1070" s="45"/>
      <c r="BI1070" s="45"/>
      <c r="BJ1070" s="45"/>
      <c r="BK1070" s="45"/>
      <c r="BL1070" s="45"/>
      <c r="BM1070" s="27"/>
      <c r="BN1070" s="27"/>
      <c r="BO1070" s="45"/>
      <c r="BP1070" s="45"/>
      <c r="BQ1070" s="45"/>
      <c r="BR1070" s="45"/>
      <c r="BS1070" s="27"/>
      <c r="BT1070" s="27"/>
      <c r="BU1070" s="27"/>
      <c r="BV1070" s="30"/>
      <c r="BW1070" s="30"/>
      <c r="BX1070" s="27"/>
      <c r="BY1070" s="27"/>
      <c r="BZ1070" s="27"/>
      <c r="CA1070" s="27"/>
      <c r="CB1070" s="27"/>
      <c r="CC1070" s="27"/>
      <c r="CD1070" s="27"/>
      <c r="CE1070" s="27"/>
      <c r="CF1070" s="27"/>
      <c r="CG1070" s="27"/>
      <c r="CH1070" s="27"/>
      <c r="CI1070" s="27"/>
      <c r="CJ1070" s="27"/>
      <c r="CK1070" s="27"/>
      <c r="CL1070" s="27"/>
      <c r="CM1070" s="27"/>
      <c r="CN1070" s="27"/>
      <c r="CO1070" s="27"/>
    </row>
    <row r="1071" spans="1:93" ht="13">
      <c r="A1071" s="18"/>
      <c r="B1071" s="45"/>
      <c r="C1071" s="52"/>
      <c r="D1071" s="52"/>
      <c r="E1071" s="53"/>
      <c r="F1071" s="53"/>
      <c r="G1071" s="52"/>
      <c r="H1071" s="52"/>
      <c r="I1071" s="53"/>
      <c r="J1071" s="52"/>
      <c r="K1071" s="52"/>
      <c r="L1071" s="52"/>
      <c r="M1071" s="53"/>
      <c r="N1071" s="76"/>
      <c r="O1071" s="52"/>
      <c r="P1071" s="45"/>
      <c r="Q1071" s="45"/>
      <c r="R1071" s="45"/>
      <c r="S1071" s="45"/>
      <c r="T1071" s="45"/>
      <c r="U1071" s="45"/>
      <c r="V1071" s="54"/>
      <c r="W1071" s="54"/>
      <c r="X1071" s="53"/>
      <c r="Y1071" s="53"/>
      <c r="Z1071" s="53"/>
      <c r="AA1071" s="53"/>
      <c r="AB1071" s="53"/>
      <c r="AC1071" s="53"/>
      <c r="AD1071" s="54"/>
      <c r="AE1071" s="54"/>
      <c r="AF1071" s="54"/>
      <c r="AG1071" s="54"/>
      <c r="AH1071" s="54"/>
      <c r="AI1071" s="54"/>
      <c r="AJ1071" s="54"/>
      <c r="AK1071" s="54"/>
      <c r="AL1071" s="27"/>
      <c r="AM1071" s="27"/>
      <c r="AN1071" s="27"/>
      <c r="AO1071" s="27"/>
      <c r="AP1071" s="27"/>
      <c r="AQ1071" s="53"/>
      <c r="AR1071" s="53"/>
      <c r="AS1071" s="52"/>
      <c r="AT1071" s="52"/>
      <c r="AU1071" s="52"/>
      <c r="AV1071" s="52"/>
      <c r="AW1071" s="52"/>
      <c r="AX1071" s="27"/>
      <c r="AY1071" s="27"/>
      <c r="AZ1071" s="27"/>
      <c r="BA1071" s="45"/>
      <c r="BB1071" s="45"/>
      <c r="BC1071" s="45"/>
      <c r="BD1071" s="45"/>
      <c r="BE1071" s="45"/>
      <c r="BF1071" s="45"/>
      <c r="BG1071" s="45"/>
      <c r="BH1071" s="45"/>
      <c r="BI1071" s="45"/>
      <c r="BJ1071" s="45"/>
      <c r="BK1071" s="45"/>
      <c r="BL1071" s="45"/>
      <c r="BM1071" s="27"/>
      <c r="BN1071" s="27"/>
      <c r="BO1071" s="45"/>
      <c r="BP1071" s="45"/>
      <c r="BQ1071" s="45"/>
      <c r="BR1071" s="45"/>
      <c r="BS1071" s="27"/>
      <c r="BT1071" s="27"/>
      <c r="BU1071" s="27"/>
      <c r="BV1071" s="30"/>
      <c r="BW1071" s="30"/>
      <c r="BX1071" s="27"/>
      <c r="BY1071" s="27"/>
      <c r="BZ1071" s="27"/>
      <c r="CA1071" s="27"/>
      <c r="CB1071" s="27"/>
      <c r="CC1071" s="27"/>
      <c r="CD1071" s="27"/>
      <c r="CE1071" s="27"/>
      <c r="CF1071" s="27"/>
      <c r="CG1071" s="27"/>
      <c r="CH1071" s="27"/>
      <c r="CI1071" s="27"/>
      <c r="CJ1071" s="27"/>
      <c r="CK1071" s="27"/>
      <c r="CL1071" s="27"/>
      <c r="CM1071" s="27"/>
      <c r="CN1071" s="27"/>
      <c r="CO1071" s="27"/>
    </row>
    <row r="1072" spans="1:93" ht="13">
      <c r="A1072" s="18"/>
      <c r="B1072" s="45"/>
      <c r="C1072" s="52"/>
      <c r="D1072" s="52"/>
      <c r="E1072" s="53"/>
      <c r="F1072" s="53"/>
      <c r="G1072" s="52"/>
      <c r="H1072" s="52"/>
      <c r="I1072" s="53"/>
      <c r="J1072" s="52"/>
      <c r="K1072" s="52"/>
      <c r="L1072" s="52"/>
      <c r="M1072" s="53"/>
      <c r="N1072" s="76"/>
      <c r="O1072" s="52"/>
      <c r="P1072" s="45"/>
      <c r="Q1072" s="45"/>
      <c r="R1072" s="45"/>
      <c r="S1072" s="45"/>
      <c r="T1072" s="45"/>
      <c r="U1072" s="45"/>
      <c r="V1072" s="54"/>
      <c r="W1072" s="54"/>
      <c r="X1072" s="53"/>
      <c r="Y1072" s="53"/>
      <c r="Z1072" s="53"/>
      <c r="AA1072" s="53"/>
      <c r="AB1072" s="53"/>
      <c r="AC1072" s="53"/>
      <c r="AD1072" s="54"/>
      <c r="AE1072" s="54"/>
      <c r="AF1072" s="54"/>
      <c r="AG1072" s="54"/>
      <c r="AH1072" s="54"/>
      <c r="AI1072" s="54"/>
      <c r="AJ1072" s="54"/>
      <c r="AK1072" s="54"/>
      <c r="AL1072" s="27"/>
      <c r="AM1072" s="27"/>
      <c r="AN1072" s="27"/>
      <c r="AO1072" s="27"/>
      <c r="AP1072" s="27"/>
      <c r="AQ1072" s="53"/>
      <c r="AR1072" s="53"/>
      <c r="AS1072" s="52"/>
      <c r="AT1072" s="52"/>
      <c r="AU1072" s="52"/>
      <c r="AV1072" s="52"/>
      <c r="AW1072" s="52"/>
      <c r="AX1072" s="27"/>
      <c r="AY1072" s="27"/>
      <c r="AZ1072" s="27"/>
      <c r="BA1072" s="45"/>
      <c r="BB1072" s="45"/>
      <c r="BC1072" s="45"/>
      <c r="BD1072" s="45"/>
      <c r="BE1072" s="45"/>
      <c r="BF1072" s="45"/>
      <c r="BG1072" s="45"/>
      <c r="BH1072" s="45"/>
      <c r="BI1072" s="45"/>
      <c r="BJ1072" s="45"/>
      <c r="BK1072" s="45"/>
      <c r="BL1072" s="45"/>
      <c r="BM1072" s="27"/>
      <c r="BN1072" s="27"/>
      <c r="BO1072" s="45"/>
      <c r="BP1072" s="45"/>
      <c r="BQ1072" s="45"/>
      <c r="BR1072" s="45"/>
      <c r="BS1072" s="27"/>
      <c r="BT1072" s="27"/>
      <c r="BU1072" s="27"/>
      <c r="BV1072" s="30"/>
      <c r="BW1072" s="30"/>
      <c r="BX1072" s="27"/>
      <c r="BY1072" s="27"/>
      <c r="BZ1072" s="27"/>
      <c r="CA1072" s="27"/>
      <c r="CB1072" s="27"/>
      <c r="CC1072" s="27"/>
      <c r="CD1072" s="27"/>
      <c r="CE1072" s="27"/>
      <c r="CF1072" s="27"/>
      <c r="CG1072" s="27"/>
      <c r="CH1072" s="27"/>
      <c r="CI1072" s="27"/>
      <c r="CJ1072" s="27"/>
      <c r="CK1072" s="27"/>
      <c r="CL1072" s="27"/>
      <c r="CM1072" s="27"/>
      <c r="CN1072" s="27"/>
      <c r="CO1072" s="27"/>
    </row>
    <row r="1073" spans="1:93" ht="13">
      <c r="A1073" s="18"/>
      <c r="B1073" s="45"/>
      <c r="C1073" s="52"/>
      <c r="D1073" s="52"/>
      <c r="E1073" s="53"/>
      <c r="F1073" s="53"/>
      <c r="G1073" s="52"/>
      <c r="H1073" s="52"/>
      <c r="I1073" s="53"/>
      <c r="J1073" s="52"/>
      <c r="K1073" s="52"/>
      <c r="L1073" s="52"/>
      <c r="M1073" s="53"/>
      <c r="N1073" s="76"/>
      <c r="O1073" s="52"/>
      <c r="P1073" s="45"/>
      <c r="Q1073" s="45"/>
      <c r="R1073" s="45"/>
      <c r="S1073" s="45"/>
      <c r="T1073" s="45"/>
      <c r="U1073" s="45"/>
      <c r="V1073" s="54"/>
      <c r="W1073" s="54"/>
      <c r="X1073" s="53"/>
      <c r="Y1073" s="53"/>
      <c r="Z1073" s="53"/>
      <c r="AA1073" s="53"/>
      <c r="AB1073" s="53"/>
      <c r="AC1073" s="53"/>
      <c r="AD1073" s="54"/>
      <c r="AE1073" s="54"/>
      <c r="AF1073" s="54"/>
      <c r="AG1073" s="54"/>
      <c r="AH1073" s="54"/>
      <c r="AI1073" s="54"/>
      <c r="AJ1073" s="54"/>
      <c r="AK1073" s="54"/>
      <c r="AL1073" s="27"/>
      <c r="AM1073" s="27"/>
      <c r="AN1073" s="27"/>
      <c r="AO1073" s="27"/>
      <c r="AP1073" s="27"/>
      <c r="AQ1073" s="53"/>
      <c r="AR1073" s="53"/>
      <c r="AS1073" s="52"/>
      <c r="AT1073" s="52"/>
      <c r="AU1073" s="52"/>
      <c r="AV1073" s="52"/>
      <c r="AW1073" s="52"/>
      <c r="AX1073" s="27"/>
      <c r="AY1073" s="27"/>
      <c r="AZ1073" s="27"/>
      <c r="BA1073" s="45"/>
      <c r="BB1073" s="45"/>
      <c r="BC1073" s="45"/>
      <c r="BD1073" s="45"/>
      <c r="BE1073" s="45"/>
      <c r="BF1073" s="45"/>
      <c r="BG1073" s="45"/>
      <c r="BH1073" s="45"/>
      <c r="BI1073" s="45"/>
      <c r="BJ1073" s="45"/>
      <c r="BK1073" s="45"/>
      <c r="BL1073" s="45"/>
      <c r="BM1073" s="27"/>
      <c r="BN1073" s="27"/>
      <c r="BO1073" s="45"/>
      <c r="BP1073" s="45"/>
      <c r="BQ1073" s="45"/>
      <c r="BR1073" s="45"/>
      <c r="BS1073" s="27"/>
      <c r="BT1073" s="27"/>
      <c r="BU1073" s="27"/>
      <c r="BV1073" s="30"/>
      <c r="BW1073" s="30"/>
      <c r="BX1073" s="27"/>
      <c r="BY1073" s="27"/>
      <c r="BZ1073" s="27"/>
      <c r="CA1073" s="27"/>
      <c r="CB1073" s="27"/>
      <c r="CC1073" s="27"/>
      <c r="CD1073" s="27"/>
      <c r="CE1073" s="27"/>
      <c r="CF1073" s="27"/>
      <c r="CG1073" s="27"/>
      <c r="CH1073" s="27"/>
      <c r="CI1073" s="27"/>
      <c r="CJ1073" s="27"/>
      <c r="CK1073" s="27"/>
      <c r="CL1073" s="27"/>
      <c r="CM1073" s="27"/>
      <c r="CN1073" s="27"/>
      <c r="CO1073" s="27"/>
    </row>
    <row r="1074" spans="1:93" ht="13">
      <c r="A1074" s="18"/>
      <c r="B1074" s="45"/>
      <c r="C1074" s="52"/>
      <c r="D1074" s="52"/>
      <c r="E1074" s="53"/>
      <c r="F1074" s="53"/>
      <c r="G1074" s="52"/>
      <c r="H1074" s="52"/>
      <c r="I1074" s="53"/>
      <c r="J1074" s="52"/>
      <c r="K1074" s="52"/>
      <c r="L1074" s="52"/>
      <c r="M1074" s="53"/>
      <c r="N1074" s="76"/>
      <c r="O1074" s="52"/>
      <c r="P1074" s="45"/>
      <c r="Q1074" s="45"/>
      <c r="R1074" s="45"/>
      <c r="S1074" s="45"/>
      <c r="T1074" s="45"/>
      <c r="U1074" s="45"/>
      <c r="V1074" s="54"/>
      <c r="W1074" s="54"/>
      <c r="X1074" s="53"/>
      <c r="Y1074" s="53"/>
      <c r="Z1074" s="53"/>
      <c r="AA1074" s="53"/>
      <c r="AB1074" s="53"/>
      <c r="AC1074" s="53"/>
      <c r="AD1074" s="54"/>
      <c r="AE1074" s="54"/>
      <c r="AF1074" s="54"/>
      <c r="AG1074" s="54"/>
      <c r="AH1074" s="54"/>
      <c r="AI1074" s="54"/>
      <c r="AJ1074" s="54"/>
      <c r="AK1074" s="54"/>
      <c r="AL1074" s="27"/>
      <c r="AM1074" s="27"/>
      <c r="AN1074" s="27"/>
      <c r="AO1074" s="27"/>
      <c r="AP1074" s="27"/>
      <c r="AQ1074" s="53"/>
      <c r="AR1074" s="53"/>
      <c r="AS1074" s="52"/>
      <c r="AT1074" s="52"/>
      <c r="AU1074" s="52"/>
      <c r="AV1074" s="52"/>
      <c r="AW1074" s="52"/>
      <c r="AX1074" s="27"/>
      <c r="AY1074" s="27"/>
      <c r="AZ1074" s="27"/>
      <c r="BA1074" s="45"/>
      <c r="BB1074" s="45"/>
      <c r="BC1074" s="45"/>
      <c r="BD1074" s="45"/>
      <c r="BE1074" s="45"/>
      <c r="BF1074" s="45"/>
      <c r="BG1074" s="45"/>
      <c r="BH1074" s="45"/>
      <c r="BI1074" s="45"/>
      <c r="BJ1074" s="45"/>
      <c r="BK1074" s="45"/>
      <c r="BL1074" s="45"/>
      <c r="BM1074" s="27"/>
      <c r="BN1074" s="27"/>
      <c r="BO1074" s="45"/>
      <c r="BP1074" s="45"/>
      <c r="BQ1074" s="45"/>
      <c r="BR1074" s="45"/>
      <c r="BS1074" s="27"/>
      <c r="BT1074" s="27"/>
      <c r="BU1074" s="27"/>
      <c r="BV1074" s="30"/>
      <c r="BW1074" s="30"/>
      <c r="BX1074" s="27"/>
      <c r="BY1074" s="27"/>
      <c r="BZ1074" s="27"/>
      <c r="CA1074" s="27"/>
      <c r="CB1074" s="27"/>
      <c r="CC1074" s="27"/>
      <c r="CD1074" s="27"/>
      <c r="CE1074" s="27"/>
      <c r="CF1074" s="27"/>
      <c r="CG1074" s="27"/>
      <c r="CH1074" s="27"/>
      <c r="CI1074" s="27"/>
      <c r="CJ1074" s="27"/>
      <c r="CK1074" s="27"/>
      <c r="CL1074" s="27"/>
      <c r="CM1074" s="27"/>
      <c r="CN1074" s="27"/>
      <c r="CO1074" s="27"/>
    </row>
    <row r="1075" spans="1:93" ht="13">
      <c r="A1075" s="18"/>
      <c r="B1075" s="45"/>
      <c r="C1075" s="52"/>
      <c r="D1075" s="52"/>
      <c r="E1075" s="53"/>
      <c r="F1075" s="53"/>
      <c r="G1075" s="52"/>
      <c r="H1075" s="52"/>
      <c r="I1075" s="53"/>
      <c r="J1075" s="52"/>
      <c r="K1075" s="52"/>
      <c r="L1075" s="52"/>
      <c r="M1075" s="53"/>
      <c r="N1075" s="76"/>
      <c r="O1075" s="52"/>
      <c r="P1075" s="45"/>
      <c r="Q1075" s="45"/>
      <c r="R1075" s="45"/>
      <c r="S1075" s="45"/>
      <c r="T1075" s="45"/>
      <c r="U1075" s="45"/>
      <c r="V1075" s="54"/>
      <c r="W1075" s="54"/>
      <c r="X1075" s="53"/>
      <c r="Y1075" s="53"/>
      <c r="Z1075" s="53"/>
      <c r="AA1075" s="53"/>
      <c r="AB1075" s="53"/>
      <c r="AC1075" s="53"/>
      <c r="AD1075" s="54"/>
      <c r="AE1075" s="54"/>
      <c r="AF1075" s="54"/>
      <c r="AG1075" s="54"/>
      <c r="AH1075" s="54"/>
      <c r="AI1075" s="54"/>
      <c r="AJ1075" s="54"/>
      <c r="AK1075" s="54"/>
      <c r="AL1075" s="27"/>
      <c r="AM1075" s="27"/>
      <c r="AN1075" s="27"/>
      <c r="AO1075" s="27"/>
      <c r="AP1075" s="27"/>
      <c r="AQ1075" s="53"/>
      <c r="AR1075" s="53"/>
      <c r="AS1075" s="52"/>
      <c r="AT1075" s="52"/>
      <c r="AU1075" s="52"/>
      <c r="AV1075" s="52"/>
      <c r="AW1075" s="52"/>
      <c r="AX1075" s="27"/>
      <c r="AY1075" s="27"/>
      <c r="AZ1075" s="27"/>
      <c r="BA1075" s="45"/>
      <c r="BB1075" s="45"/>
      <c r="BC1075" s="45"/>
      <c r="BD1075" s="45"/>
      <c r="BE1075" s="45"/>
      <c r="BF1075" s="45"/>
      <c r="BG1075" s="45"/>
      <c r="BH1075" s="45"/>
      <c r="BI1075" s="45"/>
      <c r="BJ1075" s="45"/>
      <c r="BK1075" s="45"/>
      <c r="BL1075" s="45"/>
      <c r="BM1075" s="27"/>
      <c r="BN1075" s="27"/>
      <c r="BO1075" s="45"/>
      <c r="BP1075" s="45"/>
      <c r="BQ1075" s="45"/>
      <c r="BR1075" s="45"/>
      <c r="BS1075" s="27"/>
      <c r="BT1075" s="27"/>
      <c r="BU1075" s="27"/>
      <c r="BV1075" s="30"/>
      <c r="BW1075" s="30"/>
      <c r="BX1075" s="27"/>
      <c r="BY1075" s="27"/>
      <c r="BZ1075" s="27"/>
      <c r="CA1075" s="27"/>
      <c r="CB1075" s="27"/>
      <c r="CC1075" s="27"/>
      <c r="CD1075" s="27"/>
      <c r="CE1075" s="27"/>
      <c r="CF1075" s="27"/>
      <c r="CG1075" s="27"/>
      <c r="CH1075" s="27"/>
      <c r="CI1075" s="27"/>
      <c r="CJ1075" s="27"/>
      <c r="CK1075" s="27"/>
      <c r="CL1075" s="27"/>
      <c r="CM1075" s="27"/>
      <c r="CN1075" s="27"/>
      <c r="CO1075" s="27"/>
    </row>
    <row r="1076" spans="1:93" ht="13">
      <c r="A1076" s="18"/>
      <c r="B1076" s="45"/>
      <c r="C1076" s="52"/>
      <c r="D1076" s="52"/>
      <c r="E1076" s="53"/>
      <c r="F1076" s="53"/>
      <c r="G1076" s="52"/>
      <c r="H1076" s="52"/>
      <c r="I1076" s="53"/>
      <c r="J1076" s="52"/>
      <c r="K1076" s="52"/>
      <c r="L1076" s="52"/>
      <c r="M1076" s="53"/>
      <c r="N1076" s="76"/>
      <c r="O1076" s="52"/>
      <c r="P1076" s="45"/>
      <c r="Q1076" s="45"/>
      <c r="R1076" s="45"/>
      <c r="S1076" s="45"/>
      <c r="T1076" s="45"/>
      <c r="U1076" s="45"/>
      <c r="V1076" s="54"/>
      <c r="W1076" s="54"/>
      <c r="X1076" s="53"/>
      <c r="Y1076" s="53"/>
      <c r="Z1076" s="53"/>
      <c r="AA1076" s="53"/>
      <c r="AB1076" s="53"/>
      <c r="AC1076" s="53"/>
      <c r="AD1076" s="54"/>
      <c r="AE1076" s="54"/>
      <c r="AF1076" s="54"/>
      <c r="AG1076" s="54"/>
      <c r="AH1076" s="54"/>
      <c r="AI1076" s="54"/>
      <c r="AJ1076" s="54"/>
      <c r="AK1076" s="54"/>
      <c r="AL1076" s="27"/>
      <c r="AM1076" s="27"/>
      <c r="AN1076" s="27"/>
      <c r="AO1076" s="27"/>
      <c r="AP1076" s="27"/>
      <c r="AQ1076" s="53"/>
      <c r="AR1076" s="53"/>
      <c r="AS1076" s="52"/>
      <c r="AT1076" s="52"/>
      <c r="AU1076" s="52"/>
      <c r="AV1076" s="52"/>
      <c r="AW1076" s="52"/>
      <c r="AX1076" s="27"/>
      <c r="AY1076" s="27"/>
      <c r="AZ1076" s="27"/>
      <c r="BA1076" s="45"/>
      <c r="BB1076" s="45"/>
      <c r="BC1076" s="45"/>
      <c r="BD1076" s="45"/>
      <c r="BE1076" s="45"/>
      <c r="BF1076" s="45"/>
      <c r="BG1076" s="45"/>
      <c r="BH1076" s="45"/>
      <c r="BI1076" s="45"/>
      <c r="BJ1076" s="45"/>
      <c r="BK1076" s="45"/>
      <c r="BL1076" s="45"/>
      <c r="BM1076" s="27"/>
      <c r="BN1076" s="27"/>
      <c r="BO1076" s="45"/>
      <c r="BP1076" s="45"/>
      <c r="BQ1076" s="45"/>
      <c r="BR1076" s="45"/>
      <c r="BS1076" s="27"/>
      <c r="BT1076" s="27"/>
      <c r="BU1076" s="27"/>
      <c r="BV1076" s="30"/>
      <c r="BW1076" s="30"/>
      <c r="BX1076" s="27"/>
      <c r="BY1076" s="27"/>
      <c r="BZ1076" s="27"/>
      <c r="CA1076" s="27"/>
      <c r="CB1076" s="27"/>
      <c r="CC1076" s="27"/>
      <c r="CD1076" s="27"/>
      <c r="CE1076" s="27"/>
      <c r="CF1076" s="27"/>
      <c r="CG1076" s="27"/>
      <c r="CH1076" s="27"/>
      <c r="CI1076" s="27"/>
      <c r="CJ1076" s="27"/>
      <c r="CK1076" s="27"/>
      <c r="CL1076" s="27"/>
      <c r="CM1076" s="27"/>
      <c r="CN1076" s="27"/>
      <c r="CO1076" s="27"/>
    </row>
    <row r="1077" spans="1:93" ht="13">
      <c r="A1077" s="18"/>
      <c r="B1077" s="45"/>
      <c r="C1077" s="52"/>
      <c r="D1077" s="52"/>
      <c r="E1077" s="53"/>
      <c r="F1077" s="53"/>
      <c r="G1077" s="52"/>
      <c r="H1077" s="52"/>
      <c r="I1077" s="53"/>
      <c r="J1077" s="52"/>
      <c r="K1077" s="52"/>
      <c r="L1077" s="52"/>
      <c r="M1077" s="53"/>
      <c r="N1077" s="76"/>
      <c r="O1077" s="52"/>
      <c r="P1077" s="45"/>
      <c r="Q1077" s="45"/>
      <c r="R1077" s="45"/>
      <c r="S1077" s="45"/>
      <c r="T1077" s="45"/>
      <c r="U1077" s="45"/>
      <c r="V1077" s="54"/>
      <c r="W1077" s="54"/>
      <c r="X1077" s="53"/>
      <c r="Y1077" s="53"/>
      <c r="Z1077" s="53"/>
      <c r="AA1077" s="53"/>
      <c r="AB1077" s="53"/>
      <c r="AC1077" s="53"/>
      <c r="AD1077" s="54"/>
      <c r="AE1077" s="54"/>
      <c r="AF1077" s="54"/>
      <c r="AG1077" s="54"/>
      <c r="AH1077" s="54"/>
      <c r="AI1077" s="54"/>
      <c r="AJ1077" s="54"/>
      <c r="AK1077" s="54"/>
      <c r="AL1077" s="27"/>
      <c r="AM1077" s="27"/>
      <c r="AN1077" s="27"/>
      <c r="AO1077" s="27"/>
      <c r="AP1077" s="27"/>
      <c r="AQ1077" s="53"/>
      <c r="AR1077" s="53"/>
      <c r="AS1077" s="52"/>
      <c r="AT1077" s="52"/>
      <c r="AU1077" s="52"/>
      <c r="AV1077" s="52"/>
      <c r="AW1077" s="52"/>
      <c r="AX1077" s="27"/>
      <c r="AY1077" s="27"/>
      <c r="AZ1077" s="27"/>
      <c r="BA1077" s="45"/>
      <c r="BB1077" s="45"/>
      <c r="BC1077" s="45"/>
      <c r="BD1077" s="45"/>
      <c r="BE1077" s="45"/>
      <c r="BF1077" s="45"/>
      <c r="BG1077" s="45"/>
      <c r="BH1077" s="45"/>
      <c r="BI1077" s="45"/>
      <c r="BJ1077" s="45"/>
      <c r="BK1077" s="45"/>
      <c r="BL1077" s="45"/>
      <c r="BM1077" s="27"/>
      <c r="BN1077" s="27"/>
      <c r="BO1077" s="45"/>
      <c r="BP1077" s="45"/>
      <c r="BQ1077" s="45"/>
      <c r="BR1077" s="45"/>
      <c r="BS1077" s="27"/>
      <c r="BT1077" s="27"/>
      <c r="BU1077" s="27"/>
      <c r="BV1077" s="30"/>
      <c r="BW1077" s="30"/>
      <c r="BX1077" s="27"/>
      <c r="BY1077" s="27"/>
      <c r="BZ1077" s="27"/>
      <c r="CA1077" s="27"/>
      <c r="CB1077" s="27"/>
      <c r="CC1077" s="27"/>
      <c r="CD1077" s="27"/>
      <c r="CE1077" s="27"/>
      <c r="CF1077" s="27"/>
      <c r="CG1077" s="27"/>
      <c r="CH1077" s="27"/>
      <c r="CI1077" s="27"/>
      <c r="CJ1077" s="27"/>
      <c r="CK1077" s="27"/>
      <c r="CL1077" s="27"/>
      <c r="CM1077" s="27"/>
      <c r="CN1077" s="27"/>
      <c r="CO1077" s="27"/>
    </row>
    <row r="1078" spans="1:93" ht="13">
      <c r="A1078" s="18"/>
      <c r="B1078" s="45"/>
      <c r="C1078" s="52"/>
      <c r="D1078" s="52"/>
      <c r="E1078" s="53"/>
      <c r="F1078" s="53"/>
      <c r="G1078" s="52"/>
      <c r="H1078" s="52"/>
      <c r="I1078" s="53"/>
      <c r="J1078" s="52"/>
      <c r="K1078" s="52"/>
      <c r="L1078" s="52"/>
      <c r="M1078" s="53"/>
      <c r="N1078" s="76"/>
      <c r="O1078" s="52"/>
      <c r="P1078" s="45"/>
      <c r="Q1078" s="45"/>
      <c r="R1078" s="45"/>
      <c r="S1078" s="45"/>
      <c r="T1078" s="45"/>
      <c r="U1078" s="45"/>
      <c r="V1078" s="54"/>
      <c r="W1078" s="54"/>
      <c r="X1078" s="53"/>
      <c r="Y1078" s="53"/>
      <c r="Z1078" s="53"/>
      <c r="AA1078" s="53"/>
      <c r="AB1078" s="53"/>
      <c r="AC1078" s="53"/>
      <c r="AD1078" s="54"/>
      <c r="AE1078" s="54"/>
      <c r="AF1078" s="54"/>
      <c r="AG1078" s="54"/>
      <c r="AH1078" s="54"/>
      <c r="AI1078" s="54"/>
      <c r="AJ1078" s="54"/>
      <c r="AK1078" s="54"/>
      <c r="AL1078" s="27"/>
      <c r="AM1078" s="27"/>
      <c r="AN1078" s="27"/>
      <c r="AO1078" s="27"/>
      <c r="AP1078" s="27"/>
      <c r="AQ1078" s="53"/>
      <c r="AR1078" s="53"/>
      <c r="AS1078" s="52"/>
      <c r="AT1078" s="52"/>
      <c r="AU1078" s="52"/>
      <c r="AV1078" s="52"/>
      <c r="AW1078" s="52"/>
      <c r="AX1078" s="27"/>
      <c r="AY1078" s="27"/>
      <c r="AZ1078" s="27"/>
      <c r="BA1078" s="45"/>
      <c r="BB1078" s="45"/>
      <c r="BC1078" s="45"/>
      <c r="BD1078" s="45"/>
      <c r="BE1078" s="45"/>
      <c r="BF1078" s="45"/>
      <c r="BG1078" s="45"/>
      <c r="BH1078" s="45"/>
      <c r="BI1078" s="45"/>
      <c r="BJ1078" s="45"/>
      <c r="BK1078" s="45"/>
      <c r="BL1078" s="45"/>
      <c r="BM1078" s="27"/>
      <c r="BN1078" s="27"/>
      <c r="BO1078" s="45"/>
      <c r="BP1078" s="45"/>
      <c r="BQ1078" s="45"/>
      <c r="BR1078" s="45"/>
      <c r="BS1078" s="27"/>
      <c r="BT1078" s="27"/>
      <c r="BU1078" s="27"/>
      <c r="BV1078" s="30"/>
      <c r="BW1078" s="30"/>
      <c r="BX1078" s="27"/>
      <c r="BY1078" s="27"/>
      <c r="BZ1078" s="27"/>
      <c r="CA1078" s="27"/>
      <c r="CB1078" s="27"/>
      <c r="CC1078" s="27"/>
      <c r="CD1078" s="27"/>
      <c r="CE1078" s="27"/>
      <c r="CF1078" s="27"/>
      <c r="CG1078" s="27"/>
      <c r="CH1078" s="27"/>
      <c r="CI1078" s="27"/>
      <c r="CJ1078" s="27"/>
      <c r="CK1078" s="27"/>
      <c r="CL1078" s="27"/>
      <c r="CM1078" s="27"/>
      <c r="CN1078" s="27"/>
      <c r="CO1078" s="27"/>
    </row>
    <row r="1079" spans="1:93" ht="13">
      <c r="A1079" s="18"/>
      <c r="B1079" s="45"/>
      <c r="C1079" s="52"/>
      <c r="D1079" s="52"/>
      <c r="E1079" s="53"/>
      <c r="F1079" s="53"/>
      <c r="G1079" s="52"/>
      <c r="H1079" s="52"/>
      <c r="I1079" s="53"/>
      <c r="J1079" s="52"/>
      <c r="K1079" s="52"/>
      <c r="L1079" s="52"/>
      <c r="M1079" s="53"/>
      <c r="N1079" s="76"/>
      <c r="O1079" s="52"/>
      <c r="P1079" s="45"/>
      <c r="Q1079" s="45"/>
      <c r="R1079" s="45"/>
      <c r="S1079" s="45"/>
      <c r="T1079" s="45"/>
      <c r="U1079" s="45"/>
      <c r="V1079" s="54"/>
      <c r="W1079" s="54"/>
      <c r="X1079" s="53"/>
      <c r="Y1079" s="53"/>
      <c r="Z1079" s="53"/>
      <c r="AA1079" s="53"/>
      <c r="AB1079" s="53"/>
      <c r="AC1079" s="53"/>
      <c r="AD1079" s="54"/>
      <c r="AE1079" s="54"/>
      <c r="AF1079" s="54"/>
      <c r="AG1079" s="54"/>
      <c r="AH1079" s="54"/>
      <c r="AI1079" s="54"/>
      <c r="AJ1079" s="54"/>
      <c r="AK1079" s="54"/>
      <c r="AL1079" s="27"/>
      <c r="AM1079" s="27"/>
      <c r="AN1079" s="27"/>
      <c r="AO1079" s="27"/>
      <c r="AP1079" s="27"/>
      <c r="AQ1079" s="53"/>
      <c r="AR1079" s="53"/>
      <c r="AS1079" s="52"/>
      <c r="AT1079" s="52"/>
      <c r="AU1079" s="52"/>
      <c r="AV1079" s="52"/>
      <c r="AW1079" s="52"/>
      <c r="AX1079" s="27"/>
      <c r="AY1079" s="27"/>
      <c r="AZ1079" s="27"/>
      <c r="BA1079" s="45"/>
      <c r="BB1079" s="45"/>
      <c r="BC1079" s="45"/>
      <c r="BD1079" s="45"/>
      <c r="BE1079" s="45"/>
      <c r="BF1079" s="45"/>
      <c r="BG1079" s="45"/>
      <c r="BH1079" s="45"/>
      <c r="BI1079" s="45"/>
      <c r="BJ1079" s="45"/>
      <c r="BK1079" s="45"/>
      <c r="BL1079" s="45"/>
      <c r="BM1079" s="27"/>
      <c r="BN1079" s="27"/>
      <c r="BO1079" s="45"/>
      <c r="BP1079" s="45"/>
      <c r="BQ1079" s="45"/>
      <c r="BR1079" s="45"/>
      <c r="BS1079" s="27"/>
      <c r="BT1079" s="27"/>
      <c r="BU1079" s="27"/>
      <c r="BV1079" s="30"/>
      <c r="BW1079" s="30"/>
      <c r="BX1079" s="27"/>
      <c r="BY1079" s="27"/>
      <c r="BZ1079" s="27"/>
      <c r="CA1079" s="27"/>
      <c r="CB1079" s="27"/>
      <c r="CC1079" s="27"/>
      <c r="CD1079" s="27"/>
      <c r="CE1079" s="27"/>
      <c r="CF1079" s="27"/>
      <c r="CG1079" s="27"/>
      <c r="CH1079" s="27"/>
      <c r="CI1079" s="27"/>
      <c r="CJ1079" s="27"/>
      <c r="CK1079" s="27"/>
      <c r="CL1079" s="27"/>
      <c r="CM1079" s="27"/>
      <c r="CN1079" s="27"/>
      <c r="CO1079" s="27"/>
    </row>
    <row r="1080" spans="1:93" ht="13">
      <c r="A1080" s="18"/>
      <c r="B1080" s="45"/>
      <c r="C1080" s="52"/>
      <c r="D1080" s="52"/>
      <c r="E1080" s="53"/>
      <c r="F1080" s="53"/>
      <c r="G1080" s="52"/>
      <c r="H1080" s="52"/>
      <c r="I1080" s="53"/>
      <c r="J1080" s="52"/>
      <c r="K1080" s="52"/>
      <c r="L1080" s="52"/>
      <c r="M1080" s="53"/>
      <c r="N1080" s="76"/>
      <c r="O1080" s="52"/>
      <c r="P1080" s="45"/>
      <c r="Q1080" s="45"/>
      <c r="R1080" s="45"/>
      <c r="S1080" s="45"/>
      <c r="T1080" s="45"/>
      <c r="U1080" s="45"/>
      <c r="V1080" s="54"/>
      <c r="W1080" s="54"/>
      <c r="X1080" s="53"/>
      <c r="Y1080" s="53"/>
      <c r="Z1080" s="53"/>
      <c r="AA1080" s="53"/>
      <c r="AB1080" s="53"/>
      <c r="AC1080" s="53"/>
      <c r="AD1080" s="54"/>
      <c r="AE1080" s="54"/>
      <c r="AF1080" s="54"/>
      <c r="AG1080" s="54"/>
      <c r="AH1080" s="54"/>
      <c r="AI1080" s="54"/>
      <c r="AJ1080" s="54"/>
      <c r="AK1080" s="54"/>
      <c r="AL1080" s="27"/>
      <c r="AM1080" s="27"/>
      <c r="AN1080" s="27"/>
      <c r="AO1080" s="27"/>
      <c r="AP1080" s="27"/>
      <c r="AQ1080" s="53"/>
      <c r="AR1080" s="53"/>
      <c r="AS1080" s="52"/>
      <c r="AT1080" s="52"/>
      <c r="AU1080" s="52"/>
      <c r="AV1080" s="52"/>
      <c r="AW1080" s="52"/>
      <c r="AX1080" s="27"/>
      <c r="AY1080" s="27"/>
      <c r="AZ1080" s="27"/>
      <c r="BA1080" s="45"/>
      <c r="BB1080" s="45"/>
      <c r="BC1080" s="45"/>
      <c r="BD1080" s="45"/>
      <c r="BE1080" s="45"/>
      <c r="BF1080" s="45"/>
      <c r="BG1080" s="45"/>
      <c r="BH1080" s="45"/>
      <c r="BI1080" s="45"/>
      <c r="BJ1080" s="45"/>
      <c r="BK1080" s="45"/>
      <c r="BL1080" s="45"/>
      <c r="BM1080" s="27"/>
      <c r="BN1080" s="27"/>
      <c r="BO1080" s="45"/>
      <c r="BP1080" s="45"/>
      <c r="BQ1080" s="45"/>
      <c r="BR1080" s="45"/>
      <c r="BS1080" s="27"/>
      <c r="BT1080" s="27"/>
      <c r="BU1080" s="27"/>
      <c r="BV1080" s="30"/>
      <c r="BW1080" s="30"/>
      <c r="BX1080" s="27"/>
      <c r="BY1080" s="27"/>
      <c r="BZ1080" s="27"/>
      <c r="CA1080" s="27"/>
      <c r="CB1080" s="27"/>
      <c r="CC1080" s="27"/>
      <c r="CD1080" s="27"/>
      <c r="CE1080" s="27"/>
      <c r="CF1080" s="27"/>
      <c r="CG1080" s="27"/>
      <c r="CH1080" s="27"/>
      <c r="CI1080" s="27"/>
      <c r="CJ1080" s="27"/>
      <c r="CK1080" s="27"/>
      <c r="CL1080" s="27"/>
      <c r="CM1080" s="27"/>
      <c r="CN1080" s="27"/>
      <c r="CO1080" s="27"/>
    </row>
    <row r="1081" spans="1:93" ht="13">
      <c r="A1081" s="18"/>
      <c r="B1081" s="45"/>
      <c r="C1081" s="52"/>
      <c r="D1081" s="52"/>
      <c r="E1081" s="53"/>
      <c r="F1081" s="53"/>
      <c r="G1081" s="52"/>
      <c r="H1081" s="52"/>
      <c r="I1081" s="53"/>
      <c r="J1081" s="52"/>
      <c r="K1081" s="52"/>
      <c r="L1081" s="52"/>
      <c r="M1081" s="53"/>
      <c r="N1081" s="76"/>
      <c r="O1081" s="52"/>
      <c r="P1081" s="45"/>
      <c r="Q1081" s="45"/>
      <c r="R1081" s="45"/>
      <c r="S1081" s="45"/>
      <c r="T1081" s="45"/>
      <c r="U1081" s="45"/>
      <c r="V1081" s="54"/>
      <c r="W1081" s="54"/>
      <c r="X1081" s="53"/>
      <c r="Y1081" s="53"/>
      <c r="Z1081" s="53"/>
      <c r="AA1081" s="53"/>
      <c r="AB1081" s="53"/>
      <c r="AC1081" s="53"/>
      <c r="AD1081" s="54"/>
      <c r="AE1081" s="54"/>
      <c r="AF1081" s="54"/>
      <c r="AG1081" s="54"/>
      <c r="AH1081" s="54"/>
      <c r="AI1081" s="54"/>
      <c r="AJ1081" s="54"/>
      <c r="AK1081" s="54"/>
      <c r="AL1081" s="27"/>
      <c r="AM1081" s="27"/>
      <c r="AN1081" s="27"/>
      <c r="AO1081" s="27"/>
      <c r="AP1081" s="27"/>
      <c r="AQ1081" s="53"/>
      <c r="AR1081" s="53"/>
      <c r="AS1081" s="52"/>
      <c r="AT1081" s="52"/>
      <c r="AU1081" s="52"/>
      <c r="AV1081" s="52"/>
      <c r="AW1081" s="52"/>
      <c r="AX1081" s="27"/>
      <c r="AY1081" s="27"/>
      <c r="AZ1081" s="27"/>
      <c r="BA1081" s="45"/>
      <c r="BB1081" s="45"/>
      <c r="BC1081" s="45"/>
      <c r="BD1081" s="45"/>
      <c r="BE1081" s="45"/>
      <c r="BF1081" s="45"/>
      <c r="BG1081" s="45"/>
      <c r="BH1081" s="45"/>
      <c r="BI1081" s="45"/>
      <c r="BJ1081" s="45"/>
      <c r="BK1081" s="45"/>
      <c r="BL1081" s="45"/>
      <c r="BM1081" s="27"/>
      <c r="BN1081" s="27"/>
      <c r="BO1081" s="45"/>
      <c r="BP1081" s="45"/>
      <c r="BQ1081" s="45"/>
      <c r="BR1081" s="45"/>
      <c r="BS1081" s="27"/>
      <c r="BT1081" s="27"/>
      <c r="BU1081" s="27"/>
      <c r="BV1081" s="30"/>
      <c r="BW1081" s="30"/>
      <c r="BX1081" s="27"/>
      <c r="BY1081" s="27"/>
      <c r="BZ1081" s="27"/>
      <c r="CA1081" s="27"/>
      <c r="CB1081" s="27"/>
      <c r="CC1081" s="27"/>
      <c r="CD1081" s="27"/>
      <c r="CE1081" s="27"/>
      <c r="CF1081" s="27"/>
      <c r="CG1081" s="27"/>
      <c r="CH1081" s="27"/>
      <c r="CI1081" s="27"/>
      <c r="CJ1081" s="27"/>
      <c r="CK1081" s="27"/>
      <c r="CL1081" s="27"/>
      <c r="CM1081" s="27"/>
      <c r="CN1081" s="27"/>
      <c r="CO1081" s="27"/>
    </row>
    <row r="1082" spans="1:93" ht="13">
      <c r="A1082" s="18"/>
      <c r="B1082" s="45"/>
      <c r="C1082" s="52"/>
      <c r="D1082" s="52"/>
      <c r="E1082" s="53"/>
      <c r="F1082" s="53"/>
      <c r="G1082" s="52"/>
      <c r="H1082" s="52"/>
      <c r="I1082" s="53"/>
      <c r="J1082" s="52"/>
      <c r="K1082" s="52"/>
      <c r="L1082" s="52"/>
      <c r="M1082" s="53"/>
      <c r="N1082" s="76"/>
      <c r="O1082" s="52"/>
      <c r="P1082" s="45"/>
      <c r="Q1082" s="45"/>
      <c r="R1082" s="45"/>
      <c r="S1082" s="45"/>
      <c r="T1082" s="45"/>
      <c r="U1082" s="45"/>
      <c r="V1082" s="54"/>
      <c r="W1082" s="54"/>
      <c r="X1082" s="53"/>
      <c r="Y1082" s="53"/>
      <c r="Z1082" s="53"/>
      <c r="AA1082" s="53"/>
      <c r="AB1082" s="53"/>
      <c r="AC1082" s="53"/>
      <c r="AD1082" s="54"/>
      <c r="AE1082" s="54"/>
      <c r="AF1082" s="54"/>
      <c r="AG1082" s="54"/>
      <c r="AH1082" s="54"/>
      <c r="AI1082" s="54"/>
      <c r="AJ1082" s="54"/>
      <c r="AK1082" s="54"/>
      <c r="AL1082" s="27"/>
      <c r="AM1082" s="27"/>
      <c r="AN1082" s="27"/>
      <c r="AO1082" s="27"/>
      <c r="AP1082" s="27"/>
      <c r="AQ1082" s="53"/>
      <c r="AR1082" s="53"/>
      <c r="AS1082" s="52"/>
      <c r="AT1082" s="52"/>
      <c r="AU1082" s="52"/>
      <c r="AV1082" s="52"/>
      <c r="AW1082" s="52"/>
      <c r="AX1082" s="27"/>
      <c r="AY1082" s="27"/>
      <c r="AZ1082" s="27"/>
      <c r="BA1082" s="45"/>
      <c r="BB1082" s="45"/>
      <c r="BC1082" s="45"/>
      <c r="BD1082" s="45"/>
      <c r="BE1082" s="45"/>
      <c r="BF1082" s="45"/>
      <c r="BG1082" s="45"/>
      <c r="BH1082" s="45"/>
      <c r="BI1082" s="45"/>
      <c r="BJ1082" s="45"/>
      <c r="BK1082" s="45"/>
      <c r="BL1082" s="45"/>
      <c r="BM1082" s="27"/>
      <c r="BN1082" s="27"/>
      <c r="BO1082" s="45"/>
      <c r="BP1082" s="45"/>
      <c r="BQ1082" s="45"/>
      <c r="BR1082" s="45"/>
      <c r="BS1082" s="27"/>
      <c r="BT1082" s="27"/>
      <c r="BU1082" s="27"/>
      <c r="BV1082" s="30"/>
      <c r="BW1082" s="30"/>
      <c r="BX1082" s="27"/>
      <c r="BY1082" s="27"/>
      <c r="BZ1082" s="27"/>
      <c r="CA1082" s="27"/>
      <c r="CB1082" s="27"/>
      <c r="CC1082" s="27"/>
      <c r="CD1082" s="27"/>
      <c r="CE1082" s="27"/>
      <c r="CF1082" s="27"/>
      <c r="CG1082" s="27"/>
      <c r="CH1082" s="27"/>
      <c r="CI1082" s="27"/>
      <c r="CJ1082" s="27"/>
      <c r="CK1082" s="27"/>
      <c r="CL1082" s="27"/>
      <c r="CM1082" s="27"/>
      <c r="CN1082" s="27"/>
      <c r="CO1082" s="27"/>
    </row>
    <row r="1083" spans="1:93" ht="13">
      <c r="A1083" s="18"/>
      <c r="B1083" s="45"/>
      <c r="C1083" s="52"/>
      <c r="D1083" s="52"/>
      <c r="E1083" s="53"/>
      <c r="F1083" s="53"/>
      <c r="G1083" s="52"/>
      <c r="H1083" s="52"/>
      <c r="I1083" s="53"/>
      <c r="J1083" s="52"/>
      <c r="K1083" s="52"/>
      <c r="L1083" s="52"/>
      <c r="M1083" s="53"/>
      <c r="N1083" s="76"/>
      <c r="O1083" s="52"/>
      <c r="P1083" s="45"/>
      <c r="Q1083" s="45"/>
      <c r="R1083" s="45"/>
      <c r="S1083" s="45"/>
      <c r="T1083" s="45"/>
      <c r="U1083" s="45"/>
      <c r="V1083" s="54"/>
      <c r="W1083" s="54"/>
      <c r="X1083" s="53"/>
      <c r="Y1083" s="53"/>
      <c r="Z1083" s="53"/>
      <c r="AA1083" s="53"/>
      <c r="AB1083" s="53"/>
      <c r="AC1083" s="53"/>
      <c r="AD1083" s="54"/>
      <c r="AE1083" s="54"/>
      <c r="AF1083" s="54"/>
      <c r="AG1083" s="54"/>
      <c r="AH1083" s="54"/>
      <c r="AI1083" s="54"/>
      <c r="AJ1083" s="54"/>
      <c r="AK1083" s="54"/>
      <c r="AL1083" s="27"/>
      <c r="AM1083" s="27"/>
      <c r="AN1083" s="27"/>
      <c r="AO1083" s="27"/>
      <c r="AP1083" s="27"/>
      <c r="AQ1083" s="53"/>
      <c r="AR1083" s="53"/>
      <c r="AS1083" s="52"/>
      <c r="AT1083" s="52"/>
      <c r="AU1083" s="52"/>
      <c r="AV1083" s="52"/>
      <c r="AW1083" s="52"/>
      <c r="AX1083" s="27"/>
      <c r="AY1083" s="27"/>
      <c r="AZ1083" s="27"/>
      <c r="BA1083" s="45"/>
      <c r="BB1083" s="45"/>
      <c r="BC1083" s="45"/>
      <c r="BD1083" s="45"/>
      <c r="BE1083" s="45"/>
      <c r="BF1083" s="45"/>
      <c r="BG1083" s="45"/>
      <c r="BH1083" s="45"/>
      <c r="BI1083" s="45"/>
      <c r="BJ1083" s="45"/>
      <c r="BK1083" s="45"/>
      <c r="BL1083" s="45"/>
      <c r="BM1083" s="27"/>
      <c r="BN1083" s="27"/>
      <c r="BO1083" s="45"/>
      <c r="BP1083" s="45"/>
      <c r="BQ1083" s="45"/>
      <c r="BR1083" s="45"/>
      <c r="BS1083" s="27"/>
      <c r="BT1083" s="27"/>
      <c r="BU1083" s="27"/>
      <c r="BV1083" s="30"/>
      <c r="BW1083" s="30"/>
      <c r="BX1083" s="27"/>
      <c r="BY1083" s="27"/>
      <c r="BZ1083" s="27"/>
      <c r="CA1083" s="27"/>
      <c r="CB1083" s="27"/>
      <c r="CC1083" s="27"/>
      <c r="CD1083" s="27"/>
      <c r="CE1083" s="27"/>
      <c r="CF1083" s="27"/>
      <c r="CG1083" s="27"/>
      <c r="CH1083" s="27"/>
      <c r="CI1083" s="27"/>
      <c r="CJ1083" s="27"/>
      <c r="CK1083" s="27"/>
      <c r="CL1083" s="27"/>
      <c r="CM1083" s="27"/>
      <c r="CN1083" s="27"/>
      <c r="CO1083" s="27"/>
    </row>
    <row r="1084" spans="1:93" ht="13">
      <c r="A1084" s="18"/>
      <c r="B1084" s="45"/>
      <c r="C1084" s="52"/>
      <c r="D1084" s="52"/>
      <c r="E1084" s="53"/>
      <c r="F1084" s="53"/>
      <c r="G1084" s="52"/>
      <c r="H1084" s="52"/>
      <c r="I1084" s="53"/>
      <c r="J1084" s="52"/>
      <c r="K1084" s="52"/>
      <c r="L1084" s="52"/>
      <c r="M1084" s="53"/>
      <c r="N1084" s="76"/>
      <c r="O1084" s="52"/>
      <c r="P1084" s="45"/>
      <c r="Q1084" s="45"/>
      <c r="R1084" s="45"/>
      <c r="S1084" s="45"/>
      <c r="T1084" s="45"/>
      <c r="U1084" s="45"/>
      <c r="V1084" s="54"/>
      <c r="W1084" s="54"/>
      <c r="X1084" s="53"/>
      <c r="Y1084" s="53"/>
      <c r="Z1084" s="53"/>
      <c r="AA1084" s="53"/>
      <c r="AB1084" s="53"/>
      <c r="AC1084" s="53"/>
      <c r="AD1084" s="54"/>
      <c r="AE1084" s="54"/>
      <c r="AF1084" s="54"/>
      <c r="AG1084" s="54"/>
      <c r="AH1084" s="54"/>
      <c r="AI1084" s="54"/>
      <c r="AJ1084" s="54"/>
      <c r="AK1084" s="54"/>
      <c r="AL1084" s="27"/>
      <c r="AM1084" s="27"/>
      <c r="AN1084" s="27"/>
      <c r="AO1084" s="27"/>
      <c r="AP1084" s="27"/>
      <c r="AQ1084" s="53"/>
      <c r="AR1084" s="53"/>
      <c r="AS1084" s="52"/>
      <c r="AT1084" s="52"/>
      <c r="AU1084" s="52"/>
      <c r="AV1084" s="52"/>
      <c r="AW1084" s="52"/>
      <c r="AX1084" s="27"/>
      <c r="AY1084" s="27"/>
      <c r="AZ1084" s="27"/>
      <c r="BA1084" s="45"/>
      <c r="BB1084" s="45"/>
      <c r="BC1084" s="45"/>
      <c r="BD1084" s="45"/>
      <c r="BE1084" s="45"/>
      <c r="BF1084" s="45"/>
      <c r="BG1084" s="45"/>
      <c r="BH1084" s="45"/>
      <c r="BI1084" s="45"/>
      <c r="BJ1084" s="45"/>
      <c r="BK1084" s="45"/>
      <c r="BL1084" s="45"/>
      <c r="BM1084" s="27"/>
      <c r="BN1084" s="27"/>
      <c r="BO1084" s="45"/>
      <c r="BP1084" s="45"/>
      <c r="BQ1084" s="45"/>
      <c r="BR1084" s="45"/>
      <c r="BS1084" s="27"/>
      <c r="BT1084" s="27"/>
      <c r="BU1084" s="27"/>
      <c r="BV1084" s="30"/>
      <c r="BW1084" s="30"/>
      <c r="BX1084" s="27"/>
      <c r="BY1084" s="27"/>
      <c r="BZ1084" s="27"/>
      <c r="CA1084" s="27"/>
      <c r="CB1084" s="27"/>
      <c r="CC1084" s="27"/>
      <c r="CD1084" s="27"/>
      <c r="CE1084" s="27"/>
      <c r="CF1084" s="27"/>
      <c r="CG1084" s="27"/>
      <c r="CH1084" s="27"/>
      <c r="CI1084" s="27"/>
      <c r="CJ1084" s="27"/>
      <c r="CK1084" s="27"/>
      <c r="CL1084" s="27"/>
      <c r="CM1084" s="27"/>
      <c r="CN1084" s="27"/>
      <c r="CO1084" s="27"/>
    </row>
    <row r="1085" spans="1:93" ht="13">
      <c r="A1085" s="18"/>
      <c r="B1085" s="45"/>
      <c r="C1085" s="52"/>
      <c r="D1085" s="52"/>
      <c r="E1085" s="53"/>
      <c r="F1085" s="53"/>
      <c r="G1085" s="52"/>
      <c r="H1085" s="52"/>
      <c r="I1085" s="53"/>
      <c r="J1085" s="52"/>
      <c r="K1085" s="52"/>
      <c r="L1085" s="52"/>
      <c r="M1085" s="53"/>
      <c r="N1085" s="76"/>
      <c r="O1085" s="52"/>
      <c r="P1085" s="45"/>
      <c r="Q1085" s="45"/>
      <c r="R1085" s="45"/>
      <c r="S1085" s="45"/>
      <c r="T1085" s="45"/>
      <c r="U1085" s="45"/>
      <c r="V1085" s="54"/>
      <c r="W1085" s="54"/>
      <c r="X1085" s="53"/>
      <c r="Y1085" s="53"/>
      <c r="Z1085" s="53"/>
      <c r="AA1085" s="53"/>
      <c r="AB1085" s="53"/>
      <c r="AC1085" s="53"/>
      <c r="AD1085" s="54"/>
      <c r="AE1085" s="54"/>
      <c r="AF1085" s="54"/>
      <c r="AG1085" s="54"/>
      <c r="AH1085" s="54"/>
      <c r="AI1085" s="54"/>
      <c r="AJ1085" s="54"/>
      <c r="AK1085" s="54"/>
      <c r="AL1085" s="27"/>
      <c r="AM1085" s="27"/>
      <c r="AN1085" s="27"/>
      <c r="AO1085" s="27"/>
      <c r="AP1085" s="27"/>
      <c r="AQ1085" s="53"/>
      <c r="AR1085" s="53"/>
      <c r="AS1085" s="52"/>
      <c r="AT1085" s="52"/>
      <c r="AU1085" s="52"/>
      <c r="AV1085" s="52"/>
      <c r="AW1085" s="52"/>
      <c r="AX1085" s="27"/>
      <c r="AY1085" s="27"/>
      <c r="AZ1085" s="27"/>
      <c r="BA1085" s="45"/>
      <c r="BB1085" s="45"/>
      <c r="BC1085" s="45"/>
      <c r="BD1085" s="45"/>
      <c r="BE1085" s="45"/>
      <c r="BF1085" s="45"/>
      <c r="BG1085" s="45"/>
      <c r="BH1085" s="45"/>
      <c r="BI1085" s="45"/>
      <c r="BJ1085" s="45"/>
      <c r="BK1085" s="45"/>
      <c r="BL1085" s="45"/>
      <c r="BM1085" s="27"/>
      <c r="BN1085" s="27"/>
      <c r="BO1085" s="45"/>
      <c r="BP1085" s="45"/>
      <c r="BQ1085" s="45"/>
      <c r="BR1085" s="45"/>
      <c r="BS1085" s="27"/>
      <c r="BT1085" s="27"/>
      <c r="BU1085" s="27"/>
      <c r="BV1085" s="30"/>
      <c r="BW1085" s="30"/>
      <c r="BX1085" s="27"/>
      <c r="BY1085" s="27"/>
      <c r="BZ1085" s="27"/>
      <c r="CA1085" s="27"/>
      <c r="CB1085" s="27"/>
      <c r="CC1085" s="27"/>
      <c r="CD1085" s="27"/>
      <c r="CE1085" s="27"/>
      <c r="CF1085" s="27"/>
      <c r="CG1085" s="27"/>
      <c r="CH1085" s="27"/>
      <c r="CI1085" s="27"/>
      <c r="CJ1085" s="27"/>
      <c r="CK1085" s="27"/>
      <c r="CL1085" s="27"/>
      <c r="CM1085" s="27"/>
      <c r="CN1085" s="27"/>
      <c r="CO1085" s="27"/>
    </row>
    <row r="1086" spans="1:93" ht="13">
      <c r="A1086" s="18"/>
      <c r="B1086" s="45"/>
      <c r="C1086" s="52"/>
      <c r="D1086" s="52"/>
      <c r="E1086" s="53"/>
      <c r="F1086" s="53"/>
      <c r="G1086" s="52"/>
      <c r="H1086" s="52"/>
      <c r="I1086" s="53"/>
      <c r="J1086" s="52"/>
      <c r="K1086" s="52"/>
      <c r="L1086" s="52"/>
      <c r="M1086" s="53"/>
      <c r="N1086" s="76"/>
      <c r="O1086" s="52"/>
      <c r="P1086" s="45"/>
      <c r="Q1086" s="45"/>
      <c r="R1086" s="45"/>
      <c r="S1086" s="45"/>
      <c r="T1086" s="45"/>
      <c r="U1086" s="45"/>
      <c r="V1086" s="54"/>
      <c r="W1086" s="54"/>
      <c r="X1086" s="53"/>
      <c r="Y1086" s="53"/>
      <c r="Z1086" s="53"/>
      <c r="AA1086" s="53"/>
      <c r="AB1086" s="53"/>
      <c r="AC1086" s="53"/>
      <c r="AD1086" s="54"/>
      <c r="AE1086" s="54"/>
      <c r="AF1086" s="54"/>
      <c r="AG1086" s="54"/>
      <c r="AH1086" s="54"/>
      <c r="AI1086" s="54"/>
      <c r="AJ1086" s="54"/>
      <c r="AK1086" s="54"/>
      <c r="AL1086" s="27"/>
      <c r="AM1086" s="27"/>
      <c r="AN1086" s="27"/>
      <c r="AO1086" s="27"/>
      <c r="AP1086" s="27"/>
      <c r="AQ1086" s="53"/>
      <c r="AR1086" s="53"/>
      <c r="AS1086" s="52"/>
      <c r="AT1086" s="52"/>
      <c r="AU1086" s="52"/>
      <c r="AV1086" s="52"/>
      <c r="AW1086" s="52"/>
      <c r="AX1086" s="27"/>
      <c r="AY1086" s="27"/>
      <c r="AZ1086" s="27"/>
      <c r="BA1086" s="45"/>
      <c r="BB1086" s="45"/>
      <c r="BC1086" s="45"/>
      <c r="BD1086" s="45"/>
      <c r="BE1086" s="45"/>
      <c r="BF1086" s="45"/>
      <c r="BG1086" s="45"/>
      <c r="BH1086" s="45"/>
      <c r="BI1086" s="45"/>
      <c r="BJ1086" s="45"/>
      <c r="BK1086" s="45"/>
      <c r="BL1086" s="45"/>
      <c r="BM1086" s="27"/>
      <c r="BN1086" s="27"/>
      <c r="BO1086" s="45"/>
      <c r="BP1086" s="45"/>
      <c r="BQ1086" s="45"/>
      <c r="BR1086" s="45"/>
      <c r="BS1086" s="27"/>
      <c r="BT1086" s="27"/>
      <c r="BU1086" s="27"/>
      <c r="BV1086" s="30"/>
      <c r="BW1086" s="30"/>
      <c r="BX1086" s="27"/>
      <c r="BY1086" s="27"/>
      <c r="BZ1086" s="27"/>
      <c r="CA1086" s="27"/>
      <c r="CB1086" s="27"/>
      <c r="CC1086" s="27"/>
      <c r="CD1086" s="27"/>
      <c r="CE1086" s="27"/>
      <c r="CF1086" s="27"/>
      <c r="CG1086" s="27"/>
      <c r="CH1086" s="27"/>
      <c r="CI1086" s="27"/>
      <c r="CJ1086" s="27"/>
      <c r="CK1086" s="27"/>
      <c r="CL1086" s="27"/>
      <c r="CM1086" s="27"/>
      <c r="CN1086" s="27"/>
      <c r="CO1086" s="27"/>
    </row>
    <row r="1087" spans="1:93" ht="13">
      <c r="A1087" s="18"/>
      <c r="B1087" s="45"/>
      <c r="C1087" s="52"/>
      <c r="D1087" s="52"/>
      <c r="E1087" s="53"/>
      <c r="F1087" s="53"/>
      <c r="G1087" s="52"/>
      <c r="H1087" s="52"/>
      <c r="I1087" s="53"/>
      <c r="J1087" s="52"/>
      <c r="K1087" s="52"/>
      <c r="L1087" s="52"/>
      <c r="M1087" s="53"/>
      <c r="N1087" s="76"/>
      <c r="O1087" s="52"/>
      <c r="P1087" s="45"/>
      <c r="Q1087" s="45"/>
      <c r="R1087" s="45"/>
      <c r="S1087" s="45"/>
      <c r="T1087" s="45"/>
      <c r="U1087" s="45"/>
      <c r="V1087" s="54"/>
      <c r="W1087" s="54"/>
      <c r="X1087" s="53"/>
      <c r="Y1087" s="53"/>
      <c r="Z1087" s="53"/>
      <c r="AA1087" s="53"/>
      <c r="AB1087" s="53"/>
      <c r="AC1087" s="53"/>
      <c r="AD1087" s="54"/>
      <c r="AE1087" s="54"/>
      <c r="AF1087" s="54"/>
      <c r="AG1087" s="54"/>
      <c r="AH1087" s="54"/>
      <c r="AI1087" s="54"/>
      <c r="AJ1087" s="54"/>
      <c r="AK1087" s="54"/>
      <c r="AL1087" s="27"/>
      <c r="AM1087" s="27"/>
      <c r="AN1087" s="27"/>
      <c r="AO1087" s="27"/>
      <c r="AP1087" s="27"/>
      <c r="AQ1087" s="53"/>
      <c r="AR1087" s="53"/>
      <c r="AS1087" s="52"/>
      <c r="AT1087" s="52"/>
      <c r="AU1087" s="52"/>
      <c r="AV1087" s="52"/>
      <c r="AW1087" s="52"/>
      <c r="AX1087" s="27"/>
      <c r="AY1087" s="27"/>
      <c r="AZ1087" s="27"/>
      <c r="BA1087" s="45"/>
      <c r="BB1087" s="45"/>
      <c r="BC1087" s="45"/>
      <c r="BD1087" s="45"/>
      <c r="BE1087" s="45"/>
      <c r="BF1087" s="45"/>
      <c r="BG1087" s="45"/>
      <c r="BH1087" s="45"/>
      <c r="BI1087" s="45"/>
      <c r="BJ1087" s="45"/>
      <c r="BK1087" s="45"/>
      <c r="BL1087" s="45"/>
      <c r="BM1087" s="27"/>
      <c r="BN1087" s="27"/>
      <c r="BO1087" s="45"/>
      <c r="BP1087" s="45"/>
      <c r="BQ1087" s="45"/>
      <c r="BR1087" s="45"/>
      <c r="BS1087" s="27"/>
      <c r="BT1087" s="27"/>
      <c r="BU1087" s="27"/>
      <c r="BV1087" s="30"/>
      <c r="BW1087" s="30"/>
      <c r="BX1087" s="27"/>
      <c r="BY1087" s="27"/>
      <c r="BZ1087" s="27"/>
      <c r="CA1087" s="27"/>
      <c r="CB1087" s="27"/>
      <c r="CC1087" s="27"/>
      <c r="CD1087" s="27"/>
      <c r="CE1087" s="27"/>
      <c r="CF1087" s="27"/>
      <c r="CG1087" s="27"/>
      <c r="CH1087" s="27"/>
      <c r="CI1087" s="27"/>
      <c r="CJ1087" s="27"/>
      <c r="CK1087" s="27"/>
      <c r="CL1087" s="27"/>
      <c r="CM1087" s="27"/>
      <c r="CN1087" s="27"/>
      <c r="CO1087" s="27"/>
    </row>
    <row r="1088" spans="1:93" ht="13">
      <c r="A1088" s="18"/>
      <c r="B1088" s="45"/>
      <c r="C1088" s="52"/>
      <c r="D1088" s="52"/>
      <c r="E1088" s="53"/>
      <c r="F1088" s="53"/>
      <c r="G1088" s="52"/>
      <c r="H1088" s="52"/>
      <c r="I1088" s="53"/>
      <c r="J1088" s="52"/>
      <c r="K1088" s="52"/>
      <c r="L1088" s="52"/>
      <c r="M1088" s="53"/>
      <c r="N1088" s="76"/>
      <c r="O1088" s="52"/>
      <c r="P1088" s="45"/>
      <c r="Q1088" s="45"/>
      <c r="R1088" s="45"/>
      <c r="S1088" s="45"/>
      <c r="T1088" s="45"/>
      <c r="U1088" s="45"/>
      <c r="V1088" s="54"/>
      <c r="W1088" s="54"/>
      <c r="X1088" s="53"/>
      <c r="Y1088" s="53"/>
      <c r="Z1088" s="53"/>
      <c r="AA1088" s="53"/>
      <c r="AB1088" s="53"/>
      <c r="AC1088" s="53"/>
      <c r="AD1088" s="54"/>
      <c r="AE1088" s="54"/>
      <c r="AF1088" s="54"/>
      <c r="AG1088" s="54"/>
      <c r="AH1088" s="54"/>
      <c r="AI1088" s="54"/>
      <c r="AJ1088" s="54"/>
      <c r="AK1088" s="54"/>
      <c r="AL1088" s="27"/>
      <c r="AM1088" s="27"/>
      <c r="AN1088" s="27"/>
      <c r="AO1088" s="27"/>
      <c r="AP1088" s="27"/>
      <c r="AQ1088" s="53"/>
      <c r="AR1088" s="53"/>
      <c r="AS1088" s="52"/>
      <c r="AT1088" s="52"/>
      <c r="AU1088" s="52"/>
      <c r="AV1088" s="52"/>
      <c r="AW1088" s="52"/>
      <c r="AX1088" s="27"/>
      <c r="AY1088" s="27"/>
      <c r="AZ1088" s="27"/>
      <c r="BA1088" s="45"/>
      <c r="BB1088" s="45"/>
      <c r="BC1088" s="45"/>
      <c r="BD1088" s="45"/>
      <c r="BE1088" s="45"/>
      <c r="BF1088" s="45"/>
      <c r="BG1088" s="45"/>
      <c r="BH1088" s="45"/>
      <c r="BI1088" s="45"/>
      <c r="BJ1088" s="45"/>
      <c r="BK1088" s="45"/>
      <c r="BL1088" s="45"/>
      <c r="BM1088" s="27"/>
      <c r="BN1088" s="27"/>
      <c r="BO1088" s="45"/>
      <c r="BP1088" s="45"/>
      <c r="BQ1088" s="45"/>
      <c r="BR1088" s="45"/>
      <c r="BS1088" s="27"/>
      <c r="BT1088" s="27"/>
      <c r="BU1088" s="27"/>
      <c r="BV1088" s="30"/>
      <c r="BW1088" s="30"/>
      <c r="BX1088" s="27"/>
      <c r="BY1088" s="27"/>
      <c r="BZ1088" s="27"/>
      <c r="CA1088" s="27"/>
      <c r="CB1088" s="27"/>
      <c r="CC1088" s="27"/>
      <c r="CD1088" s="27"/>
      <c r="CE1088" s="27"/>
      <c r="CF1088" s="27"/>
      <c r="CG1088" s="27"/>
      <c r="CH1088" s="27"/>
      <c r="CI1088" s="27"/>
      <c r="CJ1088" s="27"/>
      <c r="CK1088" s="27"/>
      <c r="CL1088" s="27"/>
      <c r="CM1088" s="27"/>
      <c r="CN1088" s="27"/>
      <c r="CO1088" s="27"/>
    </row>
    <row r="1089" spans="1:93" ht="13">
      <c r="A1089" s="18"/>
      <c r="B1089" s="45"/>
      <c r="C1089" s="52"/>
      <c r="D1089" s="52"/>
      <c r="E1089" s="53"/>
      <c r="F1089" s="53"/>
      <c r="G1089" s="52"/>
      <c r="H1089" s="52"/>
      <c r="I1089" s="53"/>
      <c r="J1089" s="52"/>
      <c r="K1089" s="52"/>
      <c r="L1089" s="52"/>
      <c r="M1089" s="53"/>
      <c r="N1089" s="76"/>
      <c r="O1089" s="52"/>
      <c r="P1089" s="45"/>
      <c r="Q1089" s="45"/>
      <c r="R1089" s="45"/>
      <c r="S1089" s="45"/>
      <c r="T1089" s="45"/>
      <c r="U1089" s="45"/>
      <c r="V1089" s="54"/>
      <c r="W1089" s="54"/>
      <c r="X1089" s="53"/>
      <c r="Y1089" s="53"/>
      <c r="Z1089" s="53"/>
      <c r="AA1089" s="53"/>
      <c r="AB1089" s="53"/>
      <c r="AC1089" s="53"/>
      <c r="AD1089" s="54"/>
      <c r="AE1089" s="54"/>
      <c r="AF1089" s="54"/>
      <c r="AG1089" s="54"/>
      <c r="AH1089" s="54"/>
      <c r="AI1089" s="54"/>
      <c r="AJ1089" s="54"/>
      <c r="AK1089" s="54"/>
      <c r="AL1089" s="27"/>
      <c r="AM1089" s="27"/>
      <c r="AN1089" s="27"/>
      <c r="AO1089" s="27"/>
      <c r="AP1089" s="27"/>
      <c r="AQ1089" s="53"/>
      <c r="AR1089" s="53"/>
      <c r="AS1089" s="52"/>
      <c r="AT1089" s="52"/>
      <c r="AU1089" s="52"/>
      <c r="AV1089" s="52"/>
      <c r="AW1089" s="52"/>
      <c r="AX1089" s="27"/>
      <c r="AY1089" s="27"/>
      <c r="AZ1089" s="27"/>
      <c r="BA1089" s="45"/>
      <c r="BB1089" s="45"/>
      <c r="BC1089" s="45"/>
      <c r="BD1089" s="45"/>
      <c r="BE1089" s="45"/>
      <c r="BF1089" s="45"/>
      <c r="BG1089" s="45"/>
      <c r="BH1089" s="45"/>
      <c r="BI1089" s="45"/>
      <c r="BJ1089" s="45"/>
      <c r="BK1089" s="45"/>
      <c r="BL1089" s="45"/>
      <c r="BM1089" s="27"/>
      <c r="BN1089" s="27"/>
      <c r="BO1089" s="45"/>
      <c r="BP1089" s="45"/>
      <c r="BQ1089" s="45"/>
      <c r="BR1089" s="45"/>
      <c r="BS1089" s="27"/>
      <c r="BT1089" s="27"/>
      <c r="BU1089" s="27"/>
      <c r="BV1089" s="30"/>
      <c r="BW1089" s="30"/>
      <c r="BX1089" s="27"/>
      <c r="BY1089" s="27"/>
      <c r="BZ1089" s="27"/>
      <c r="CA1089" s="27"/>
      <c r="CB1089" s="27"/>
      <c r="CC1089" s="27"/>
      <c r="CD1089" s="27"/>
      <c r="CE1089" s="27"/>
      <c r="CF1089" s="27"/>
      <c r="CG1089" s="27"/>
      <c r="CH1089" s="27"/>
      <c r="CI1089" s="27"/>
      <c r="CJ1089" s="27"/>
      <c r="CK1089" s="27"/>
      <c r="CL1089" s="27"/>
      <c r="CM1089" s="27"/>
      <c r="CN1089" s="27"/>
      <c r="CO1089" s="27"/>
    </row>
    <row r="1090" spans="1:93" ht="13">
      <c r="A1090" s="18"/>
      <c r="B1090" s="45"/>
      <c r="C1090" s="52"/>
      <c r="D1090" s="52"/>
      <c r="E1090" s="53"/>
      <c r="F1090" s="53"/>
      <c r="G1090" s="52"/>
      <c r="H1090" s="52"/>
      <c r="I1090" s="53"/>
      <c r="J1090" s="52"/>
      <c r="K1090" s="52"/>
      <c r="L1090" s="52"/>
      <c r="M1090" s="53"/>
      <c r="N1090" s="76"/>
      <c r="O1090" s="52"/>
      <c r="P1090" s="45"/>
      <c r="Q1090" s="45"/>
      <c r="R1090" s="45"/>
      <c r="S1090" s="45"/>
      <c r="T1090" s="45"/>
      <c r="U1090" s="45"/>
      <c r="V1090" s="54"/>
      <c r="W1090" s="54"/>
      <c r="X1090" s="53"/>
      <c r="Y1090" s="53"/>
      <c r="Z1090" s="53"/>
      <c r="AA1090" s="53"/>
      <c r="AB1090" s="53"/>
      <c r="AC1090" s="53"/>
      <c r="AD1090" s="54"/>
      <c r="AE1090" s="54"/>
      <c r="AF1090" s="54"/>
      <c r="AG1090" s="54"/>
      <c r="AH1090" s="54"/>
      <c r="AI1090" s="54"/>
      <c r="AJ1090" s="54"/>
      <c r="AK1090" s="54"/>
      <c r="AL1090" s="27"/>
      <c r="AM1090" s="27"/>
      <c r="AN1090" s="27"/>
      <c r="AO1090" s="27"/>
      <c r="AP1090" s="27"/>
      <c r="AQ1090" s="53"/>
      <c r="AR1090" s="53"/>
      <c r="AS1090" s="52"/>
      <c r="AT1090" s="52"/>
      <c r="AU1090" s="52"/>
      <c r="AV1090" s="52"/>
      <c r="AW1090" s="52"/>
      <c r="AX1090" s="27"/>
      <c r="AY1090" s="27"/>
      <c r="AZ1090" s="27"/>
      <c r="BA1090" s="45"/>
      <c r="BB1090" s="45"/>
      <c r="BC1090" s="45"/>
      <c r="BD1090" s="45"/>
      <c r="BE1090" s="45"/>
      <c r="BF1090" s="45"/>
      <c r="BG1090" s="45"/>
      <c r="BH1090" s="45"/>
      <c r="BI1090" s="45"/>
      <c r="BJ1090" s="45"/>
      <c r="BK1090" s="45"/>
      <c r="BL1090" s="45"/>
      <c r="BM1090" s="27"/>
      <c r="BN1090" s="27"/>
      <c r="BO1090" s="45"/>
      <c r="BP1090" s="45"/>
      <c r="BQ1090" s="45"/>
      <c r="BR1090" s="45"/>
      <c r="BS1090" s="27"/>
      <c r="BT1090" s="27"/>
      <c r="BU1090" s="27"/>
      <c r="BV1090" s="30"/>
      <c r="BW1090" s="30"/>
      <c r="BX1090" s="27"/>
      <c r="BY1090" s="27"/>
      <c r="BZ1090" s="27"/>
      <c r="CA1090" s="27"/>
      <c r="CB1090" s="27"/>
      <c r="CC1090" s="27"/>
      <c r="CD1090" s="27"/>
      <c r="CE1090" s="27"/>
      <c r="CF1090" s="27"/>
      <c r="CG1090" s="27"/>
      <c r="CH1090" s="27"/>
      <c r="CI1090" s="27"/>
      <c r="CJ1090" s="27"/>
      <c r="CK1090" s="27"/>
      <c r="CL1090" s="27"/>
      <c r="CM1090" s="27"/>
      <c r="CN1090" s="27"/>
      <c r="CO1090" s="27"/>
    </row>
    <row r="1091" spans="1:93" ht="13">
      <c r="A1091" s="18"/>
      <c r="B1091" s="45"/>
      <c r="C1091" s="52"/>
      <c r="D1091" s="52"/>
      <c r="E1091" s="53"/>
      <c r="F1091" s="53"/>
      <c r="G1091" s="52"/>
      <c r="H1091" s="52"/>
      <c r="I1091" s="53"/>
      <c r="J1091" s="52"/>
      <c r="K1091" s="52"/>
      <c r="L1091" s="52"/>
      <c r="M1091" s="53"/>
      <c r="N1091" s="76"/>
      <c r="O1091" s="52"/>
      <c r="P1091" s="45"/>
      <c r="Q1091" s="45"/>
      <c r="R1091" s="45"/>
      <c r="S1091" s="45"/>
      <c r="T1091" s="45"/>
      <c r="U1091" s="45"/>
      <c r="V1091" s="54"/>
      <c r="W1091" s="54"/>
      <c r="X1091" s="53"/>
      <c r="Y1091" s="53"/>
      <c r="Z1091" s="53"/>
      <c r="AA1091" s="53"/>
      <c r="AB1091" s="53"/>
      <c r="AC1091" s="53"/>
      <c r="AD1091" s="54"/>
      <c r="AE1091" s="54"/>
      <c r="AF1091" s="54"/>
      <c r="AG1091" s="54"/>
      <c r="AH1091" s="54"/>
      <c r="AI1091" s="54"/>
      <c r="AJ1091" s="54"/>
      <c r="AK1091" s="54"/>
      <c r="AL1091" s="27"/>
      <c r="AM1091" s="27"/>
      <c r="AN1091" s="27"/>
      <c r="AO1091" s="27"/>
      <c r="AP1091" s="27"/>
      <c r="AQ1091" s="53"/>
      <c r="AR1091" s="53"/>
      <c r="AS1091" s="52"/>
      <c r="AT1091" s="52"/>
      <c r="AU1091" s="52"/>
      <c r="AV1091" s="52"/>
      <c r="AW1091" s="52"/>
      <c r="AX1091" s="27"/>
      <c r="AY1091" s="27"/>
      <c r="AZ1091" s="27"/>
      <c r="BA1091" s="45"/>
      <c r="BB1091" s="45"/>
      <c r="BC1091" s="45"/>
      <c r="BD1091" s="45"/>
      <c r="BE1091" s="45"/>
      <c r="BF1091" s="45"/>
      <c r="BG1091" s="45"/>
      <c r="BH1091" s="45"/>
      <c r="BI1091" s="45"/>
      <c r="BJ1091" s="45"/>
      <c r="BK1091" s="45"/>
      <c r="BL1091" s="45"/>
      <c r="BM1091" s="27"/>
      <c r="BN1091" s="27"/>
      <c r="BO1091" s="45"/>
      <c r="BP1091" s="45"/>
      <c r="BQ1091" s="45"/>
      <c r="BR1091" s="45"/>
      <c r="BS1091" s="27"/>
      <c r="BT1091" s="27"/>
      <c r="BU1091" s="27"/>
      <c r="BV1091" s="30"/>
      <c r="BW1091" s="30"/>
      <c r="BX1091" s="27"/>
      <c r="BY1091" s="27"/>
      <c r="BZ1091" s="27"/>
      <c r="CA1091" s="27"/>
      <c r="CB1091" s="27"/>
      <c r="CC1091" s="27"/>
      <c r="CD1091" s="27"/>
      <c r="CE1091" s="27"/>
      <c r="CF1091" s="27"/>
      <c r="CG1091" s="27"/>
      <c r="CH1091" s="27"/>
      <c r="CI1091" s="27"/>
      <c r="CJ1091" s="27"/>
      <c r="CK1091" s="27"/>
      <c r="CL1091" s="27"/>
      <c r="CM1091" s="27"/>
      <c r="CN1091" s="27"/>
      <c r="CO1091" s="27"/>
    </row>
    <row r="1092" spans="1:93" ht="13">
      <c r="A1092" s="18"/>
      <c r="B1092" s="45"/>
      <c r="C1092" s="52"/>
      <c r="D1092" s="52"/>
      <c r="E1092" s="53"/>
      <c r="F1092" s="53"/>
      <c r="G1092" s="52"/>
      <c r="H1092" s="52"/>
      <c r="I1092" s="53"/>
      <c r="J1092" s="52"/>
      <c r="K1092" s="52"/>
      <c r="L1092" s="52"/>
      <c r="M1092" s="53"/>
      <c r="N1092" s="76"/>
      <c r="O1092" s="52"/>
      <c r="P1092" s="45"/>
      <c r="Q1092" s="45"/>
      <c r="R1092" s="45"/>
      <c r="S1092" s="45"/>
      <c r="T1092" s="45"/>
      <c r="U1092" s="45"/>
      <c r="V1092" s="54"/>
      <c r="W1092" s="54"/>
      <c r="X1092" s="53"/>
      <c r="Y1092" s="53"/>
      <c r="Z1092" s="53"/>
      <c r="AA1092" s="53"/>
      <c r="AB1092" s="53"/>
      <c r="AC1092" s="53"/>
      <c r="AD1092" s="54"/>
      <c r="AE1092" s="54"/>
      <c r="AF1092" s="54"/>
      <c r="AG1092" s="54"/>
      <c r="AH1092" s="54"/>
      <c r="AI1092" s="54"/>
      <c r="AJ1092" s="54"/>
      <c r="AK1092" s="54"/>
      <c r="AL1092" s="27"/>
      <c r="AM1092" s="27"/>
      <c r="AN1092" s="27"/>
      <c r="AO1092" s="27"/>
      <c r="AP1092" s="27"/>
      <c r="AQ1092" s="53"/>
      <c r="AR1092" s="53"/>
      <c r="AS1092" s="52"/>
      <c r="AT1092" s="52"/>
      <c r="AU1092" s="52"/>
      <c r="AV1092" s="52"/>
      <c r="AW1092" s="52"/>
      <c r="AX1092" s="27"/>
      <c r="AY1092" s="27"/>
      <c r="AZ1092" s="27"/>
      <c r="BA1092" s="45"/>
      <c r="BB1092" s="45"/>
      <c r="BC1092" s="45"/>
      <c r="BD1092" s="45"/>
      <c r="BE1092" s="45"/>
      <c r="BF1092" s="45"/>
      <c r="BG1092" s="45"/>
      <c r="BH1092" s="45"/>
      <c r="BI1092" s="45"/>
      <c r="BJ1092" s="45"/>
      <c r="BK1092" s="45"/>
      <c r="BL1092" s="45"/>
      <c r="BM1092" s="27"/>
      <c r="BN1092" s="27"/>
      <c r="BO1092" s="45"/>
      <c r="BP1092" s="45"/>
      <c r="BQ1092" s="45"/>
      <c r="BR1092" s="45"/>
      <c r="BS1092" s="27"/>
      <c r="BT1092" s="27"/>
      <c r="BU1092" s="27"/>
      <c r="BV1092" s="30"/>
      <c r="BW1092" s="30"/>
      <c r="BX1092" s="27"/>
      <c r="BY1092" s="27"/>
      <c r="BZ1092" s="27"/>
      <c r="CA1092" s="27"/>
      <c r="CB1092" s="27"/>
      <c r="CC1092" s="27"/>
      <c r="CD1092" s="27"/>
      <c r="CE1092" s="27"/>
      <c r="CF1092" s="27"/>
      <c r="CG1092" s="27"/>
      <c r="CH1092" s="27"/>
      <c r="CI1092" s="27"/>
      <c r="CJ1092" s="27"/>
      <c r="CK1092" s="27"/>
      <c r="CL1092" s="27"/>
      <c r="CM1092" s="27"/>
      <c r="CN1092" s="27"/>
      <c r="CO1092" s="27"/>
    </row>
    <row r="1093" spans="1:93" ht="13">
      <c r="A1093" s="18"/>
      <c r="B1093" s="45"/>
      <c r="C1093" s="52"/>
      <c r="D1093" s="52"/>
      <c r="E1093" s="53"/>
      <c r="F1093" s="53"/>
      <c r="G1093" s="52"/>
      <c r="H1093" s="52"/>
      <c r="I1093" s="53"/>
      <c r="J1093" s="52"/>
      <c r="K1093" s="52"/>
      <c r="L1093" s="52"/>
      <c r="M1093" s="53"/>
      <c r="N1093" s="76"/>
      <c r="O1093" s="52"/>
      <c r="P1093" s="45"/>
      <c r="Q1093" s="45"/>
      <c r="R1093" s="45"/>
      <c r="S1093" s="45"/>
      <c r="T1093" s="45"/>
      <c r="U1093" s="45"/>
      <c r="V1093" s="54"/>
      <c r="W1093" s="54"/>
      <c r="X1093" s="53"/>
      <c r="Y1093" s="53"/>
      <c r="Z1093" s="53"/>
      <c r="AA1093" s="53"/>
      <c r="AB1093" s="53"/>
      <c r="AC1093" s="53"/>
      <c r="AD1093" s="54"/>
      <c r="AE1093" s="54"/>
      <c r="AF1093" s="54"/>
      <c r="AG1093" s="54"/>
      <c r="AH1093" s="54"/>
      <c r="AI1093" s="54"/>
      <c r="AJ1093" s="54"/>
      <c r="AK1093" s="54"/>
      <c r="AL1093" s="27"/>
      <c r="AM1093" s="27"/>
      <c r="AN1093" s="27"/>
      <c r="AO1093" s="27"/>
      <c r="AP1093" s="27"/>
      <c r="AQ1093" s="53"/>
      <c r="AR1093" s="53"/>
      <c r="AS1093" s="52"/>
      <c r="AT1093" s="52"/>
      <c r="AU1093" s="52"/>
      <c r="AV1093" s="52"/>
      <c r="AW1093" s="52"/>
      <c r="AX1093" s="27"/>
      <c r="AY1093" s="27"/>
      <c r="AZ1093" s="27"/>
      <c r="BA1093" s="45"/>
      <c r="BB1093" s="45"/>
      <c r="BC1093" s="45"/>
      <c r="BD1093" s="45"/>
      <c r="BE1093" s="45"/>
      <c r="BF1093" s="45"/>
      <c r="BG1093" s="45"/>
      <c r="BH1093" s="45"/>
      <c r="BI1093" s="45"/>
      <c r="BJ1093" s="45"/>
      <c r="BK1093" s="45"/>
      <c r="BL1093" s="45"/>
      <c r="BM1093" s="27"/>
      <c r="BN1093" s="27"/>
      <c r="BO1093" s="45"/>
      <c r="BP1093" s="45"/>
      <c r="BQ1093" s="45"/>
      <c r="BR1093" s="45"/>
      <c r="BS1093" s="27"/>
      <c r="BT1093" s="27"/>
      <c r="BU1093" s="27"/>
      <c r="BV1093" s="30"/>
      <c r="BW1093" s="30"/>
      <c r="BX1093" s="27"/>
      <c r="BY1093" s="27"/>
      <c r="BZ1093" s="27"/>
      <c r="CA1093" s="27"/>
      <c r="CB1093" s="27"/>
      <c r="CC1093" s="27"/>
      <c r="CD1093" s="27"/>
      <c r="CE1093" s="27"/>
      <c r="CF1093" s="27"/>
      <c r="CG1093" s="27"/>
      <c r="CH1093" s="27"/>
      <c r="CI1093" s="27"/>
      <c r="CJ1093" s="27"/>
      <c r="CK1093" s="27"/>
      <c r="CL1093" s="27"/>
      <c r="CM1093" s="27"/>
      <c r="CN1093" s="27"/>
      <c r="CO1093" s="27"/>
    </row>
    <row r="1094" spans="1:93" ht="13">
      <c r="A1094" s="18"/>
      <c r="B1094" s="45"/>
      <c r="C1094" s="52"/>
      <c r="D1094" s="52"/>
      <c r="E1094" s="53"/>
      <c r="F1094" s="53"/>
      <c r="G1094" s="52"/>
      <c r="H1094" s="52"/>
      <c r="I1094" s="53"/>
      <c r="J1094" s="52"/>
      <c r="K1094" s="52"/>
      <c r="L1094" s="52"/>
      <c r="M1094" s="53"/>
      <c r="N1094" s="76"/>
      <c r="O1094" s="52"/>
      <c r="P1094" s="45"/>
      <c r="Q1094" s="45"/>
      <c r="R1094" s="45"/>
      <c r="S1094" s="45"/>
      <c r="T1094" s="45"/>
      <c r="U1094" s="45"/>
      <c r="V1094" s="54"/>
      <c r="W1094" s="54"/>
      <c r="X1094" s="53"/>
      <c r="Y1094" s="53"/>
      <c r="Z1094" s="53"/>
      <c r="AA1094" s="53"/>
      <c r="AB1094" s="53"/>
      <c r="AC1094" s="53"/>
      <c r="AD1094" s="54"/>
      <c r="AE1094" s="54"/>
      <c r="AF1094" s="54"/>
      <c r="AG1094" s="54"/>
      <c r="AH1094" s="54"/>
      <c r="AI1094" s="54"/>
      <c r="AJ1094" s="54"/>
      <c r="AK1094" s="54"/>
      <c r="AL1094" s="27"/>
      <c r="AM1094" s="27"/>
      <c r="AN1094" s="27"/>
      <c r="AO1094" s="27"/>
      <c r="AP1094" s="27"/>
      <c r="AQ1094" s="53"/>
      <c r="AR1094" s="53"/>
      <c r="AS1094" s="52"/>
      <c r="AT1094" s="52"/>
      <c r="AU1094" s="52"/>
      <c r="AV1094" s="52"/>
      <c r="AW1094" s="52"/>
      <c r="AX1094" s="27"/>
      <c r="AY1094" s="27"/>
      <c r="AZ1094" s="27"/>
      <c r="BA1094" s="45"/>
      <c r="BB1094" s="45"/>
      <c r="BC1094" s="45"/>
      <c r="BD1094" s="45"/>
      <c r="BE1094" s="45"/>
      <c r="BF1094" s="45"/>
      <c r="BG1094" s="45"/>
      <c r="BH1094" s="45"/>
      <c r="BI1094" s="45"/>
      <c r="BJ1094" s="45"/>
      <c r="BK1094" s="45"/>
      <c r="BL1094" s="45"/>
      <c r="BM1094" s="27"/>
      <c r="BN1094" s="27"/>
      <c r="BO1094" s="45"/>
      <c r="BP1094" s="45"/>
      <c r="BQ1094" s="45"/>
      <c r="BR1094" s="45"/>
      <c r="BS1094" s="27"/>
      <c r="BT1094" s="27"/>
      <c r="BU1094" s="27"/>
      <c r="BV1094" s="30"/>
      <c r="BW1094" s="30"/>
      <c r="BX1094" s="27"/>
      <c r="BY1094" s="27"/>
      <c r="BZ1094" s="27"/>
      <c r="CA1094" s="27"/>
      <c r="CB1094" s="27"/>
      <c r="CC1094" s="27"/>
      <c r="CD1094" s="27"/>
      <c r="CE1094" s="27"/>
      <c r="CF1094" s="27"/>
      <c r="CG1094" s="27"/>
      <c r="CH1094" s="27"/>
      <c r="CI1094" s="27"/>
      <c r="CJ1094" s="27"/>
      <c r="CK1094" s="27"/>
      <c r="CL1094" s="27"/>
      <c r="CM1094" s="27"/>
      <c r="CN1094" s="27"/>
      <c r="CO1094" s="27"/>
    </row>
    <row r="1095" spans="1:93" ht="13">
      <c r="A1095" s="18"/>
      <c r="B1095" s="45"/>
      <c r="C1095" s="52"/>
      <c r="D1095" s="52"/>
      <c r="E1095" s="53"/>
      <c r="F1095" s="53"/>
      <c r="G1095" s="52"/>
      <c r="H1095" s="52"/>
      <c r="I1095" s="53"/>
      <c r="J1095" s="52"/>
      <c r="K1095" s="52"/>
      <c r="L1095" s="52"/>
      <c r="M1095" s="53"/>
      <c r="N1095" s="76"/>
      <c r="O1095" s="52"/>
      <c r="P1095" s="45"/>
      <c r="Q1095" s="45"/>
      <c r="R1095" s="45"/>
      <c r="S1095" s="45"/>
      <c r="T1095" s="45"/>
      <c r="U1095" s="45"/>
      <c r="V1095" s="54"/>
      <c r="W1095" s="54"/>
      <c r="X1095" s="53"/>
      <c r="Y1095" s="53"/>
      <c r="Z1095" s="53"/>
      <c r="AA1095" s="53"/>
      <c r="AB1095" s="53"/>
      <c r="AC1095" s="53"/>
      <c r="AD1095" s="54"/>
      <c r="AE1095" s="54"/>
      <c r="AF1095" s="54"/>
      <c r="AG1095" s="54"/>
      <c r="AH1095" s="54"/>
      <c r="AI1095" s="54"/>
      <c r="AJ1095" s="54"/>
      <c r="AK1095" s="54"/>
      <c r="AL1095" s="27"/>
      <c r="AM1095" s="27"/>
      <c r="AN1095" s="27"/>
      <c r="AO1095" s="27"/>
      <c r="AP1095" s="27"/>
      <c r="AQ1095" s="53"/>
      <c r="AR1095" s="53"/>
      <c r="AS1095" s="52"/>
      <c r="AT1095" s="52"/>
      <c r="AU1095" s="52"/>
      <c r="AV1095" s="52"/>
      <c r="AW1095" s="52"/>
      <c r="AX1095" s="27"/>
      <c r="AY1095" s="27"/>
      <c r="AZ1095" s="27"/>
      <c r="BA1095" s="45"/>
      <c r="BB1095" s="45"/>
      <c r="BC1095" s="45"/>
      <c r="BD1095" s="45"/>
      <c r="BE1095" s="45"/>
      <c r="BF1095" s="45"/>
      <c r="BG1095" s="45"/>
      <c r="BH1095" s="45"/>
      <c r="BI1095" s="45"/>
      <c r="BJ1095" s="45"/>
      <c r="BK1095" s="45"/>
      <c r="BL1095" s="45"/>
      <c r="BM1095" s="27"/>
      <c r="BN1095" s="27"/>
      <c r="BO1095" s="45"/>
      <c r="BP1095" s="45"/>
      <c r="BQ1095" s="45"/>
      <c r="BR1095" s="45"/>
      <c r="BS1095" s="27"/>
      <c r="BT1095" s="27"/>
      <c r="BU1095" s="27"/>
      <c r="BV1095" s="30"/>
      <c r="BW1095" s="30"/>
      <c r="BX1095" s="27"/>
      <c r="BY1095" s="27"/>
      <c r="BZ1095" s="27"/>
      <c r="CA1095" s="27"/>
      <c r="CB1095" s="27"/>
      <c r="CC1095" s="27"/>
      <c r="CD1095" s="27"/>
      <c r="CE1095" s="27"/>
      <c r="CF1095" s="27"/>
      <c r="CG1095" s="27"/>
      <c r="CH1095" s="27"/>
      <c r="CI1095" s="27"/>
      <c r="CJ1095" s="27"/>
      <c r="CK1095" s="27"/>
      <c r="CL1095" s="27"/>
      <c r="CM1095" s="27"/>
      <c r="CN1095" s="27"/>
      <c r="CO1095" s="27"/>
    </row>
    <row r="1096" spans="1:93" ht="13">
      <c r="A1096" s="18"/>
      <c r="B1096" s="45"/>
      <c r="C1096" s="52"/>
      <c r="D1096" s="52"/>
      <c r="E1096" s="53"/>
      <c r="F1096" s="53"/>
      <c r="G1096" s="52"/>
      <c r="H1096" s="52"/>
      <c r="I1096" s="53"/>
      <c r="J1096" s="52"/>
      <c r="K1096" s="52"/>
      <c r="L1096" s="52"/>
      <c r="M1096" s="53"/>
      <c r="N1096" s="76"/>
      <c r="O1096" s="52"/>
      <c r="P1096" s="45"/>
      <c r="Q1096" s="45"/>
      <c r="R1096" s="45"/>
      <c r="S1096" s="45"/>
      <c r="T1096" s="45"/>
      <c r="U1096" s="45"/>
      <c r="V1096" s="54"/>
      <c r="W1096" s="54"/>
      <c r="X1096" s="53"/>
      <c r="Y1096" s="53"/>
      <c r="Z1096" s="53"/>
      <c r="AA1096" s="53"/>
      <c r="AB1096" s="53"/>
      <c r="AC1096" s="53"/>
      <c r="AD1096" s="54"/>
      <c r="AE1096" s="54"/>
      <c r="AF1096" s="54"/>
      <c r="AG1096" s="54"/>
      <c r="AH1096" s="54"/>
      <c r="AI1096" s="54"/>
      <c r="AJ1096" s="54"/>
      <c r="AK1096" s="54"/>
      <c r="AL1096" s="27"/>
      <c r="AM1096" s="27"/>
      <c r="AN1096" s="27"/>
      <c r="AO1096" s="27"/>
      <c r="AP1096" s="27"/>
      <c r="AQ1096" s="53"/>
      <c r="AR1096" s="53"/>
      <c r="AS1096" s="52"/>
      <c r="AT1096" s="52"/>
      <c r="AU1096" s="52"/>
      <c r="AV1096" s="52"/>
      <c r="AW1096" s="52"/>
      <c r="AX1096" s="27"/>
      <c r="AY1096" s="27"/>
      <c r="AZ1096" s="27"/>
      <c r="BA1096" s="45"/>
      <c r="BB1096" s="45"/>
      <c r="BC1096" s="45"/>
      <c r="BD1096" s="45"/>
      <c r="BE1096" s="45"/>
      <c r="BF1096" s="45"/>
      <c r="BG1096" s="45"/>
      <c r="BH1096" s="45"/>
      <c r="BI1096" s="45"/>
      <c r="BJ1096" s="45"/>
      <c r="BK1096" s="45"/>
      <c r="BL1096" s="45"/>
      <c r="BM1096" s="27"/>
      <c r="BN1096" s="27"/>
      <c r="BO1096" s="45"/>
      <c r="BP1096" s="45"/>
      <c r="BQ1096" s="45"/>
      <c r="BR1096" s="45"/>
      <c r="BS1096" s="27"/>
      <c r="BT1096" s="27"/>
      <c r="BU1096" s="27"/>
      <c r="BV1096" s="30"/>
      <c r="BW1096" s="30"/>
      <c r="BX1096" s="27"/>
      <c r="BY1096" s="27"/>
      <c r="BZ1096" s="27"/>
      <c r="CA1096" s="27"/>
      <c r="CB1096" s="27"/>
      <c r="CC1096" s="27"/>
      <c r="CD1096" s="27"/>
      <c r="CE1096" s="27"/>
      <c r="CF1096" s="27"/>
      <c r="CG1096" s="27"/>
      <c r="CH1096" s="27"/>
      <c r="CI1096" s="27"/>
      <c r="CJ1096" s="27"/>
      <c r="CK1096" s="27"/>
      <c r="CL1096" s="27"/>
      <c r="CM1096" s="27"/>
      <c r="CN1096" s="27"/>
      <c r="CO1096" s="27"/>
    </row>
    <row r="1097" spans="1:93" ht="13">
      <c r="A1097" s="18"/>
      <c r="B1097" s="45"/>
      <c r="C1097" s="52"/>
      <c r="D1097" s="52"/>
      <c r="E1097" s="53"/>
      <c r="F1097" s="53"/>
      <c r="G1097" s="52"/>
      <c r="H1097" s="52"/>
      <c r="I1097" s="53"/>
      <c r="J1097" s="52"/>
      <c r="K1097" s="52"/>
      <c r="L1097" s="52"/>
      <c r="M1097" s="53"/>
      <c r="N1097" s="76"/>
      <c r="O1097" s="52"/>
      <c r="P1097" s="45"/>
      <c r="Q1097" s="45"/>
      <c r="R1097" s="45"/>
      <c r="S1097" s="45"/>
      <c r="T1097" s="45"/>
      <c r="U1097" s="45"/>
      <c r="V1097" s="54"/>
      <c r="W1097" s="54"/>
      <c r="X1097" s="53"/>
      <c r="Y1097" s="53"/>
      <c r="Z1097" s="53"/>
      <c r="AA1097" s="53"/>
      <c r="AB1097" s="53"/>
      <c r="AC1097" s="53"/>
      <c r="AD1097" s="54"/>
      <c r="AE1097" s="54"/>
      <c r="AF1097" s="54"/>
      <c r="AG1097" s="54"/>
      <c r="AH1097" s="54"/>
      <c r="AI1097" s="54"/>
      <c r="AJ1097" s="54"/>
      <c r="AK1097" s="54"/>
      <c r="AL1097" s="27"/>
      <c r="AM1097" s="27"/>
      <c r="AN1097" s="27"/>
      <c r="AO1097" s="27"/>
      <c r="AP1097" s="27"/>
      <c r="AQ1097" s="53"/>
      <c r="AR1097" s="53"/>
      <c r="AS1097" s="52"/>
      <c r="AT1097" s="52"/>
      <c r="AU1097" s="52"/>
      <c r="AV1097" s="52"/>
      <c r="AW1097" s="52"/>
      <c r="AX1097" s="27"/>
      <c r="AY1097" s="27"/>
      <c r="AZ1097" s="27"/>
      <c r="BA1097" s="45"/>
      <c r="BB1097" s="45"/>
      <c r="BC1097" s="45"/>
      <c r="BD1097" s="45"/>
      <c r="BE1097" s="45"/>
      <c r="BF1097" s="45"/>
      <c r="BG1097" s="45"/>
      <c r="BH1097" s="45"/>
      <c r="BI1097" s="45"/>
      <c r="BJ1097" s="45"/>
      <c r="BK1097" s="45"/>
      <c r="BL1097" s="45"/>
      <c r="BM1097" s="27"/>
      <c r="BN1097" s="27"/>
      <c r="BO1097" s="45"/>
      <c r="BP1097" s="45"/>
      <c r="BQ1097" s="45"/>
      <c r="BR1097" s="45"/>
      <c r="BS1097" s="27"/>
      <c r="BT1097" s="27"/>
      <c r="BU1097" s="27"/>
      <c r="BV1097" s="30"/>
      <c r="BW1097" s="30"/>
      <c r="BX1097" s="27"/>
      <c r="BY1097" s="27"/>
      <c r="BZ1097" s="27"/>
      <c r="CA1097" s="27"/>
      <c r="CB1097" s="27"/>
      <c r="CC1097" s="27"/>
      <c r="CD1097" s="27"/>
      <c r="CE1097" s="27"/>
      <c r="CF1097" s="27"/>
      <c r="CG1097" s="27"/>
      <c r="CH1097" s="27"/>
      <c r="CI1097" s="27"/>
      <c r="CJ1097" s="27"/>
      <c r="CK1097" s="27"/>
      <c r="CL1097" s="27"/>
      <c r="CM1097" s="27"/>
      <c r="CN1097" s="27"/>
      <c r="CO1097" s="27"/>
    </row>
    <row r="1098" spans="1:93" ht="13">
      <c r="A1098" s="18"/>
      <c r="B1098" s="45"/>
      <c r="C1098" s="52"/>
      <c r="D1098" s="52"/>
      <c r="E1098" s="53"/>
      <c r="F1098" s="53"/>
      <c r="G1098" s="52"/>
      <c r="H1098" s="52"/>
      <c r="I1098" s="53"/>
      <c r="J1098" s="52"/>
      <c r="K1098" s="52"/>
      <c r="L1098" s="52"/>
      <c r="M1098" s="53"/>
      <c r="N1098" s="76"/>
      <c r="O1098" s="52"/>
      <c r="P1098" s="45"/>
      <c r="Q1098" s="45"/>
      <c r="R1098" s="45"/>
      <c r="S1098" s="45"/>
      <c r="T1098" s="45"/>
      <c r="U1098" s="45"/>
      <c r="V1098" s="54"/>
      <c r="W1098" s="54"/>
      <c r="X1098" s="53"/>
      <c r="Y1098" s="53"/>
      <c r="Z1098" s="53"/>
      <c r="AA1098" s="53"/>
      <c r="AB1098" s="53"/>
      <c r="AC1098" s="53"/>
      <c r="AD1098" s="54"/>
      <c r="AE1098" s="54"/>
      <c r="AF1098" s="54"/>
      <c r="AG1098" s="54"/>
      <c r="AH1098" s="54"/>
      <c r="AI1098" s="54"/>
      <c r="AJ1098" s="54"/>
      <c r="AK1098" s="54"/>
      <c r="AL1098" s="27"/>
      <c r="AM1098" s="27"/>
      <c r="AN1098" s="27"/>
      <c r="AO1098" s="27"/>
      <c r="AP1098" s="27"/>
      <c r="AQ1098" s="53"/>
      <c r="AR1098" s="53"/>
      <c r="AS1098" s="52"/>
      <c r="AT1098" s="52"/>
      <c r="AU1098" s="52"/>
      <c r="AV1098" s="52"/>
      <c r="AW1098" s="52"/>
      <c r="AX1098" s="27"/>
      <c r="AY1098" s="27"/>
      <c r="AZ1098" s="27"/>
      <c r="BA1098" s="45"/>
      <c r="BB1098" s="45"/>
      <c r="BC1098" s="45"/>
      <c r="BD1098" s="45"/>
      <c r="BE1098" s="45"/>
      <c r="BF1098" s="45"/>
      <c r="BG1098" s="45"/>
      <c r="BH1098" s="45"/>
      <c r="BI1098" s="45"/>
      <c r="BJ1098" s="45"/>
      <c r="BK1098" s="45"/>
      <c r="BL1098" s="45"/>
      <c r="BM1098" s="27"/>
      <c r="BN1098" s="27"/>
      <c r="BO1098" s="45"/>
      <c r="BP1098" s="45"/>
      <c r="BQ1098" s="45"/>
      <c r="BR1098" s="45"/>
      <c r="BS1098" s="27"/>
      <c r="BT1098" s="27"/>
      <c r="BU1098" s="27"/>
      <c r="BV1098" s="30"/>
      <c r="BW1098" s="30"/>
      <c r="BX1098" s="27"/>
      <c r="BY1098" s="27"/>
      <c r="BZ1098" s="27"/>
      <c r="CA1098" s="27"/>
      <c r="CB1098" s="27"/>
      <c r="CC1098" s="27"/>
      <c r="CD1098" s="27"/>
      <c r="CE1098" s="27"/>
      <c r="CF1098" s="27"/>
      <c r="CG1098" s="27"/>
      <c r="CH1098" s="27"/>
      <c r="CI1098" s="27"/>
      <c r="CJ1098" s="27"/>
      <c r="CK1098" s="27"/>
      <c r="CL1098" s="27"/>
      <c r="CM1098" s="27"/>
      <c r="CN1098" s="27"/>
      <c r="CO1098" s="27"/>
    </row>
    <row r="1099" spans="1:93" ht="13">
      <c r="A1099" s="18"/>
      <c r="B1099" s="45"/>
      <c r="C1099" s="52"/>
      <c r="D1099" s="52"/>
      <c r="E1099" s="53"/>
      <c r="F1099" s="53"/>
      <c r="G1099" s="52"/>
      <c r="H1099" s="52"/>
      <c r="I1099" s="53"/>
      <c r="J1099" s="52"/>
      <c r="K1099" s="52"/>
      <c r="L1099" s="52"/>
      <c r="M1099" s="53"/>
      <c r="N1099" s="76"/>
      <c r="O1099" s="52"/>
      <c r="P1099" s="45"/>
      <c r="Q1099" s="45"/>
      <c r="R1099" s="45"/>
      <c r="S1099" s="45"/>
      <c r="T1099" s="45"/>
      <c r="U1099" s="45"/>
      <c r="V1099" s="54"/>
      <c r="W1099" s="54"/>
      <c r="X1099" s="53"/>
      <c r="Y1099" s="53"/>
      <c r="Z1099" s="53"/>
      <c r="AA1099" s="53"/>
      <c r="AB1099" s="53"/>
      <c r="AC1099" s="53"/>
      <c r="AD1099" s="54"/>
      <c r="AE1099" s="54"/>
      <c r="AF1099" s="54"/>
      <c r="AG1099" s="54"/>
      <c r="AH1099" s="54"/>
      <c r="AI1099" s="54"/>
      <c r="AJ1099" s="54"/>
      <c r="AK1099" s="54"/>
      <c r="AL1099" s="27"/>
      <c r="AM1099" s="27"/>
      <c r="AN1099" s="27"/>
      <c r="AO1099" s="27"/>
      <c r="AP1099" s="27"/>
      <c r="AQ1099" s="53"/>
      <c r="AR1099" s="53"/>
      <c r="AS1099" s="52"/>
      <c r="AT1099" s="52"/>
      <c r="AU1099" s="52"/>
      <c r="AV1099" s="52"/>
      <c r="AW1099" s="52"/>
      <c r="AX1099" s="27"/>
      <c r="AY1099" s="27"/>
      <c r="AZ1099" s="27"/>
      <c r="BA1099" s="45"/>
      <c r="BB1099" s="45"/>
      <c r="BC1099" s="45"/>
      <c r="BD1099" s="45"/>
      <c r="BE1099" s="45"/>
      <c r="BF1099" s="45"/>
      <c r="BG1099" s="45"/>
      <c r="BH1099" s="45"/>
      <c r="BI1099" s="45"/>
      <c r="BJ1099" s="45"/>
      <c r="BK1099" s="45"/>
      <c r="BL1099" s="45"/>
      <c r="BM1099" s="27"/>
      <c r="BN1099" s="27"/>
      <c r="BO1099" s="45"/>
      <c r="BP1099" s="45"/>
      <c r="BQ1099" s="45"/>
      <c r="BR1099" s="45"/>
      <c r="BS1099" s="27"/>
      <c r="BT1099" s="27"/>
      <c r="BU1099" s="27"/>
      <c r="BV1099" s="30"/>
      <c r="BW1099" s="30"/>
      <c r="BX1099" s="27"/>
      <c r="BY1099" s="27"/>
      <c r="BZ1099" s="27"/>
      <c r="CA1099" s="27"/>
      <c r="CB1099" s="27"/>
      <c r="CC1099" s="27"/>
      <c r="CD1099" s="27"/>
      <c r="CE1099" s="27"/>
      <c r="CF1099" s="27"/>
      <c r="CG1099" s="27"/>
      <c r="CH1099" s="27"/>
      <c r="CI1099" s="27"/>
      <c r="CJ1099" s="27"/>
      <c r="CK1099" s="27"/>
      <c r="CL1099" s="27"/>
      <c r="CM1099" s="27"/>
      <c r="CN1099" s="27"/>
      <c r="CO1099" s="27"/>
    </row>
    <row r="1100" spans="1:93" ht="13">
      <c r="A1100" s="18"/>
      <c r="B1100" s="45"/>
      <c r="C1100" s="52"/>
      <c r="D1100" s="52"/>
      <c r="E1100" s="53"/>
      <c r="F1100" s="53"/>
      <c r="G1100" s="52"/>
      <c r="H1100" s="52"/>
      <c r="I1100" s="53"/>
      <c r="J1100" s="52"/>
      <c r="K1100" s="52"/>
      <c r="L1100" s="52"/>
      <c r="M1100" s="53"/>
      <c r="N1100" s="76"/>
      <c r="O1100" s="52"/>
      <c r="P1100" s="45"/>
      <c r="Q1100" s="45"/>
      <c r="R1100" s="45"/>
      <c r="S1100" s="45"/>
      <c r="T1100" s="45"/>
      <c r="U1100" s="45"/>
      <c r="V1100" s="54"/>
      <c r="W1100" s="54"/>
      <c r="X1100" s="53"/>
      <c r="Y1100" s="53"/>
      <c r="Z1100" s="53"/>
      <c r="AA1100" s="53"/>
      <c r="AB1100" s="53"/>
      <c r="AC1100" s="53"/>
      <c r="AD1100" s="54"/>
      <c r="AE1100" s="54"/>
      <c r="AF1100" s="54"/>
      <c r="AG1100" s="54"/>
      <c r="AH1100" s="54"/>
      <c r="AI1100" s="54"/>
      <c r="AJ1100" s="54"/>
      <c r="AK1100" s="54"/>
      <c r="AL1100" s="27"/>
      <c r="AM1100" s="27"/>
      <c r="AN1100" s="27"/>
      <c r="AO1100" s="27"/>
      <c r="AP1100" s="27"/>
      <c r="AQ1100" s="53"/>
      <c r="AR1100" s="53"/>
      <c r="AS1100" s="52"/>
      <c r="AT1100" s="52"/>
      <c r="AU1100" s="52"/>
      <c r="AV1100" s="52"/>
      <c r="AW1100" s="52"/>
      <c r="AX1100" s="27"/>
      <c r="AY1100" s="27"/>
      <c r="AZ1100" s="27"/>
      <c r="BA1100" s="45"/>
      <c r="BB1100" s="45"/>
      <c r="BC1100" s="45"/>
      <c r="BD1100" s="45"/>
      <c r="BE1100" s="45"/>
      <c r="BF1100" s="45"/>
      <c r="BG1100" s="45"/>
      <c r="BH1100" s="45"/>
      <c r="BI1100" s="45"/>
      <c r="BJ1100" s="45"/>
      <c r="BK1100" s="45"/>
      <c r="BL1100" s="45"/>
      <c r="BM1100" s="27"/>
      <c r="BN1100" s="27"/>
      <c r="BO1100" s="45"/>
      <c r="BP1100" s="45"/>
      <c r="BQ1100" s="45"/>
      <c r="BR1100" s="45"/>
      <c r="BS1100" s="27"/>
      <c r="BT1100" s="27"/>
      <c r="BU1100" s="27"/>
      <c r="BV1100" s="30"/>
      <c r="BW1100" s="30"/>
      <c r="BX1100" s="27"/>
      <c r="BY1100" s="27"/>
      <c r="BZ1100" s="27"/>
      <c r="CA1100" s="27"/>
      <c r="CB1100" s="27"/>
      <c r="CC1100" s="27"/>
      <c r="CD1100" s="27"/>
      <c r="CE1100" s="27"/>
      <c r="CF1100" s="27"/>
      <c r="CG1100" s="27"/>
      <c r="CH1100" s="27"/>
      <c r="CI1100" s="27"/>
      <c r="CJ1100" s="27"/>
      <c r="CK1100" s="27"/>
      <c r="CL1100" s="27"/>
      <c r="CM1100" s="27"/>
      <c r="CN1100" s="27"/>
      <c r="CO1100" s="27"/>
    </row>
    <row r="1101" spans="1:93" ht="13">
      <c r="A1101" s="18"/>
      <c r="B1101" s="45"/>
      <c r="C1101" s="52"/>
      <c r="D1101" s="52"/>
      <c r="E1101" s="53"/>
      <c r="F1101" s="53"/>
      <c r="G1101" s="52"/>
      <c r="H1101" s="52"/>
      <c r="I1101" s="53"/>
      <c r="J1101" s="52"/>
      <c r="K1101" s="52"/>
      <c r="L1101" s="52"/>
      <c r="M1101" s="53"/>
      <c r="N1101" s="76"/>
      <c r="O1101" s="52"/>
      <c r="P1101" s="45"/>
      <c r="Q1101" s="45"/>
      <c r="R1101" s="45"/>
      <c r="S1101" s="45"/>
      <c r="T1101" s="45"/>
      <c r="U1101" s="45"/>
      <c r="V1101" s="54"/>
      <c r="W1101" s="54"/>
      <c r="X1101" s="53"/>
      <c r="Y1101" s="53"/>
      <c r="Z1101" s="53"/>
      <c r="AA1101" s="53"/>
      <c r="AB1101" s="53"/>
      <c r="AC1101" s="53"/>
      <c r="AD1101" s="54"/>
      <c r="AE1101" s="54"/>
      <c r="AF1101" s="54"/>
      <c r="AG1101" s="54"/>
      <c r="AH1101" s="54"/>
      <c r="AI1101" s="54"/>
      <c r="AJ1101" s="54"/>
      <c r="AK1101" s="54"/>
      <c r="AL1101" s="27"/>
      <c r="AM1101" s="27"/>
      <c r="AN1101" s="27"/>
      <c r="AO1101" s="27"/>
      <c r="AP1101" s="27"/>
      <c r="AQ1101" s="53"/>
      <c r="AR1101" s="53"/>
      <c r="AS1101" s="52"/>
      <c r="AT1101" s="52"/>
      <c r="AU1101" s="52"/>
      <c r="AV1101" s="52"/>
      <c r="AW1101" s="52"/>
      <c r="AX1101" s="27"/>
      <c r="AY1101" s="27"/>
      <c r="AZ1101" s="27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45"/>
      <c r="BL1101" s="45"/>
      <c r="BM1101" s="27"/>
      <c r="BN1101" s="27"/>
      <c r="BO1101" s="45"/>
      <c r="BP1101" s="45"/>
      <c r="BQ1101" s="45"/>
      <c r="BR1101" s="45"/>
      <c r="BS1101" s="27"/>
      <c r="BT1101" s="27"/>
      <c r="BU1101" s="27"/>
      <c r="BV1101" s="30"/>
      <c r="BW1101" s="30"/>
      <c r="BX1101" s="27"/>
      <c r="BY1101" s="27"/>
      <c r="BZ1101" s="27"/>
      <c r="CA1101" s="27"/>
      <c r="CB1101" s="27"/>
      <c r="CC1101" s="27"/>
      <c r="CD1101" s="27"/>
      <c r="CE1101" s="27"/>
      <c r="CF1101" s="27"/>
      <c r="CG1101" s="27"/>
      <c r="CH1101" s="27"/>
      <c r="CI1101" s="27"/>
      <c r="CJ1101" s="27"/>
      <c r="CK1101" s="27"/>
      <c r="CL1101" s="27"/>
      <c r="CM1101" s="27"/>
      <c r="CN1101" s="27"/>
      <c r="CO1101" s="27"/>
    </row>
    <row r="1102" spans="1:93" ht="13">
      <c r="A1102" s="18"/>
      <c r="B1102" s="45"/>
      <c r="C1102" s="52"/>
      <c r="D1102" s="52"/>
      <c r="E1102" s="53"/>
      <c r="F1102" s="53"/>
      <c r="G1102" s="52"/>
      <c r="H1102" s="52"/>
      <c r="I1102" s="53"/>
      <c r="J1102" s="52"/>
      <c r="K1102" s="52"/>
      <c r="L1102" s="52"/>
      <c r="M1102" s="53"/>
      <c r="N1102" s="76"/>
      <c r="O1102" s="52"/>
      <c r="P1102" s="45"/>
      <c r="Q1102" s="45"/>
      <c r="R1102" s="45"/>
      <c r="S1102" s="45"/>
      <c r="T1102" s="45"/>
      <c r="U1102" s="45"/>
      <c r="V1102" s="54"/>
      <c r="W1102" s="54"/>
      <c r="X1102" s="53"/>
      <c r="Y1102" s="53"/>
      <c r="Z1102" s="53"/>
      <c r="AA1102" s="53"/>
      <c r="AB1102" s="53"/>
      <c r="AC1102" s="53"/>
      <c r="AD1102" s="54"/>
      <c r="AE1102" s="54"/>
      <c r="AF1102" s="54"/>
      <c r="AG1102" s="54"/>
      <c r="AH1102" s="54"/>
      <c r="AI1102" s="54"/>
      <c r="AJ1102" s="54"/>
      <c r="AK1102" s="54"/>
      <c r="AL1102" s="27"/>
      <c r="AM1102" s="27"/>
      <c r="AN1102" s="27"/>
      <c r="AO1102" s="27"/>
      <c r="AP1102" s="27"/>
      <c r="AQ1102" s="53"/>
      <c r="AR1102" s="53"/>
      <c r="AS1102" s="52"/>
      <c r="AT1102" s="52"/>
      <c r="AU1102" s="52"/>
      <c r="AV1102" s="52"/>
      <c r="AW1102" s="52"/>
      <c r="AX1102" s="27"/>
      <c r="AY1102" s="27"/>
      <c r="AZ1102" s="27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45"/>
      <c r="BL1102" s="45"/>
      <c r="BM1102" s="27"/>
      <c r="BN1102" s="27"/>
      <c r="BO1102" s="45"/>
      <c r="BP1102" s="45"/>
      <c r="BQ1102" s="45"/>
      <c r="BR1102" s="45"/>
      <c r="BS1102" s="27"/>
      <c r="BT1102" s="27"/>
      <c r="BU1102" s="27"/>
      <c r="BV1102" s="30"/>
      <c r="BW1102" s="30"/>
      <c r="BX1102" s="27"/>
      <c r="BY1102" s="27"/>
      <c r="BZ1102" s="27"/>
      <c r="CA1102" s="27"/>
      <c r="CB1102" s="27"/>
      <c r="CC1102" s="27"/>
      <c r="CD1102" s="27"/>
      <c r="CE1102" s="27"/>
      <c r="CF1102" s="27"/>
      <c r="CG1102" s="27"/>
      <c r="CH1102" s="27"/>
      <c r="CI1102" s="27"/>
      <c r="CJ1102" s="27"/>
      <c r="CK1102" s="27"/>
      <c r="CL1102" s="27"/>
      <c r="CM1102" s="27"/>
      <c r="CN1102" s="27"/>
      <c r="CO1102" s="27"/>
    </row>
    <row r="1103" spans="1:93" ht="13">
      <c r="A1103" s="18"/>
      <c r="B1103" s="45"/>
      <c r="C1103" s="52"/>
      <c r="D1103" s="52"/>
      <c r="E1103" s="53"/>
      <c r="F1103" s="53"/>
      <c r="G1103" s="52"/>
      <c r="H1103" s="52"/>
      <c r="I1103" s="53"/>
      <c r="J1103" s="52"/>
      <c r="K1103" s="52"/>
      <c r="L1103" s="52"/>
      <c r="M1103" s="53"/>
      <c r="N1103" s="76"/>
      <c r="O1103" s="52"/>
      <c r="P1103" s="45"/>
      <c r="Q1103" s="45"/>
      <c r="R1103" s="45"/>
      <c r="S1103" s="45"/>
      <c r="T1103" s="45"/>
      <c r="U1103" s="45"/>
      <c r="V1103" s="54"/>
      <c r="W1103" s="54"/>
      <c r="X1103" s="53"/>
      <c r="Y1103" s="53"/>
      <c r="Z1103" s="53"/>
      <c r="AA1103" s="53"/>
      <c r="AB1103" s="53"/>
      <c r="AC1103" s="53"/>
      <c r="AD1103" s="54"/>
      <c r="AE1103" s="54"/>
      <c r="AF1103" s="54"/>
      <c r="AG1103" s="54"/>
      <c r="AH1103" s="54"/>
      <c r="AI1103" s="54"/>
      <c r="AJ1103" s="54"/>
      <c r="AK1103" s="54"/>
      <c r="AL1103" s="27"/>
      <c r="AM1103" s="27"/>
      <c r="AN1103" s="27"/>
      <c r="AO1103" s="27"/>
      <c r="AP1103" s="27"/>
      <c r="AQ1103" s="53"/>
      <c r="AR1103" s="53"/>
      <c r="AS1103" s="52"/>
      <c r="AT1103" s="52"/>
      <c r="AU1103" s="52"/>
      <c r="AV1103" s="52"/>
      <c r="AW1103" s="52"/>
      <c r="AX1103" s="27"/>
      <c r="AY1103" s="27"/>
      <c r="AZ1103" s="27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45"/>
      <c r="BL1103" s="45"/>
      <c r="BM1103" s="27"/>
      <c r="BN1103" s="27"/>
      <c r="BO1103" s="45"/>
      <c r="BP1103" s="45"/>
      <c r="BQ1103" s="45"/>
      <c r="BR1103" s="45"/>
      <c r="BS1103" s="27"/>
      <c r="BT1103" s="27"/>
      <c r="BU1103" s="27"/>
      <c r="BV1103" s="30"/>
      <c r="BW1103" s="30"/>
      <c r="BX1103" s="27"/>
      <c r="BY1103" s="27"/>
      <c r="BZ1103" s="27"/>
      <c r="CA1103" s="27"/>
      <c r="CB1103" s="27"/>
      <c r="CC1103" s="27"/>
      <c r="CD1103" s="27"/>
      <c r="CE1103" s="27"/>
      <c r="CF1103" s="27"/>
      <c r="CG1103" s="27"/>
      <c r="CH1103" s="27"/>
      <c r="CI1103" s="27"/>
      <c r="CJ1103" s="27"/>
      <c r="CK1103" s="27"/>
      <c r="CL1103" s="27"/>
      <c r="CM1103" s="27"/>
      <c r="CN1103" s="27"/>
      <c r="CO1103" s="27"/>
    </row>
    <row r="1104" spans="1:93" ht="13">
      <c r="A1104" s="18"/>
      <c r="B1104" s="45"/>
      <c r="C1104" s="52"/>
      <c r="D1104" s="52"/>
      <c r="E1104" s="53"/>
      <c r="F1104" s="53"/>
      <c r="G1104" s="52"/>
      <c r="H1104" s="52"/>
      <c r="I1104" s="53"/>
      <c r="J1104" s="52"/>
      <c r="K1104" s="52"/>
      <c r="L1104" s="52"/>
      <c r="M1104" s="53"/>
      <c r="N1104" s="76"/>
      <c r="O1104" s="52"/>
      <c r="P1104" s="45"/>
      <c r="Q1104" s="45"/>
      <c r="R1104" s="45"/>
      <c r="S1104" s="45"/>
      <c r="T1104" s="45"/>
      <c r="U1104" s="45"/>
      <c r="V1104" s="54"/>
      <c r="W1104" s="54"/>
      <c r="X1104" s="53"/>
      <c r="Y1104" s="53"/>
      <c r="Z1104" s="53"/>
      <c r="AA1104" s="53"/>
      <c r="AB1104" s="53"/>
      <c r="AC1104" s="53"/>
      <c r="AD1104" s="54"/>
      <c r="AE1104" s="54"/>
      <c r="AF1104" s="54"/>
      <c r="AG1104" s="54"/>
      <c r="AH1104" s="54"/>
      <c r="AI1104" s="54"/>
      <c r="AJ1104" s="54"/>
      <c r="AK1104" s="54"/>
      <c r="AL1104" s="27"/>
      <c r="AM1104" s="27"/>
      <c r="AN1104" s="27"/>
      <c r="AO1104" s="27"/>
      <c r="AP1104" s="27"/>
      <c r="AQ1104" s="53"/>
      <c r="AR1104" s="53"/>
      <c r="AS1104" s="52"/>
      <c r="AT1104" s="52"/>
      <c r="AU1104" s="52"/>
      <c r="AV1104" s="52"/>
      <c r="AW1104" s="52"/>
      <c r="AX1104" s="27"/>
      <c r="AY1104" s="27"/>
      <c r="AZ1104" s="27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45"/>
      <c r="BL1104" s="45"/>
      <c r="BM1104" s="27"/>
      <c r="BN1104" s="27"/>
      <c r="BO1104" s="45"/>
      <c r="BP1104" s="45"/>
      <c r="BQ1104" s="45"/>
      <c r="BR1104" s="45"/>
      <c r="BS1104" s="27"/>
      <c r="BT1104" s="27"/>
      <c r="BU1104" s="27"/>
      <c r="BV1104" s="30"/>
      <c r="BW1104" s="30"/>
      <c r="BX1104" s="27"/>
      <c r="BY1104" s="27"/>
      <c r="BZ1104" s="27"/>
      <c r="CA1104" s="27"/>
      <c r="CB1104" s="27"/>
      <c r="CC1104" s="27"/>
      <c r="CD1104" s="27"/>
      <c r="CE1104" s="27"/>
      <c r="CF1104" s="27"/>
      <c r="CG1104" s="27"/>
      <c r="CH1104" s="27"/>
      <c r="CI1104" s="27"/>
      <c r="CJ1104" s="27"/>
      <c r="CK1104" s="27"/>
      <c r="CL1104" s="27"/>
      <c r="CM1104" s="27"/>
      <c r="CN1104" s="27"/>
      <c r="CO1104" s="27"/>
    </row>
    <row r="1105" spans="1:93" ht="13">
      <c r="A1105" s="18"/>
      <c r="B1105" s="45"/>
      <c r="C1105" s="52"/>
      <c r="D1105" s="52"/>
      <c r="E1105" s="53"/>
      <c r="F1105" s="53"/>
      <c r="G1105" s="52"/>
      <c r="H1105" s="52"/>
      <c r="I1105" s="53"/>
      <c r="J1105" s="52"/>
      <c r="K1105" s="52"/>
      <c r="L1105" s="52"/>
      <c r="M1105" s="53"/>
      <c r="N1105" s="76"/>
      <c r="O1105" s="52"/>
      <c r="P1105" s="45"/>
      <c r="Q1105" s="45"/>
      <c r="R1105" s="45"/>
      <c r="S1105" s="45"/>
      <c r="T1105" s="45"/>
      <c r="U1105" s="45"/>
      <c r="V1105" s="54"/>
      <c r="W1105" s="54"/>
      <c r="X1105" s="53"/>
      <c r="Y1105" s="53"/>
      <c r="Z1105" s="53"/>
      <c r="AA1105" s="53"/>
      <c r="AB1105" s="53"/>
      <c r="AC1105" s="53"/>
      <c r="AD1105" s="54"/>
      <c r="AE1105" s="54"/>
      <c r="AF1105" s="54"/>
      <c r="AG1105" s="54"/>
      <c r="AH1105" s="54"/>
      <c r="AI1105" s="54"/>
      <c r="AJ1105" s="54"/>
      <c r="AK1105" s="54"/>
      <c r="AL1105" s="27"/>
      <c r="AM1105" s="27"/>
      <c r="AN1105" s="27"/>
      <c r="AO1105" s="27"/>
      <c r="AP1105" s="27"/>
      <c r="AQ1105" s="53"/>
      <c r="AR1105" s="53"/>
      <c r="AS1105" s="52"/>
      <c r="AT1105" s="52"/>
      <c r="AU1105" s="52"/>
      <c r="AV1105" s="52"/>
      <c r="AW1105" s="52"/>
      <c r="AX1105" s="27"/>
      <c r="AY1105" s="27"/>
      <c r="AZ1105" s="27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45"/>
      <c r="BL1105" s="45"/>
      <c r="BM1105" s="27"/>
      <c r="BN1105" s="27"/>
      <c r="BO1105" s="45"/>
      <c r="BP1105" s="45"/>
      <c r="BQ1105" s="45"/>
      <c r="BR1105" s="45"/>
      <c r="BS1105" s="27"/>
      <c r="BT1105" s="27"/>
      <c r="BU1105" s="27"/>
      <c r="BV1105" s="30"/>
      <c r="BW1105" s="30"/>
      <c r="BX1105" s="27"/>
      <c r="BY1105" s="27"/>
      <c r="BZ1105" s="27"/>
      <c r="CA1105" s="27"/>
      <c r="CB1105" s="27"/>
      <c r="CC1105" s="27"/>
      <c r="CD1105" s="27"/>
      <c r="CE1105" s="27"/>
      <c r="CF1105" s="27"/>
      <c r="CG1105" s="27"/>
      <c r="CH1105" s="27"/>
      <c r="CI1105" s="27"/>
      <c r="CJ1105" s="27"/>
      <c r="CK1105" s="27"/>
      <c r="CL1105" s="27"/>
      <c r="CM1105" s="27"/>
      <c r="CN1105" s="27"/>
      <c r="CO1105" s="27"/>
    </row>
    <row r="1106" spans="1:93" ht="13">
      <c r="A1106" s="18"/>
      <c r="B1106" s="45"/>
      <c r="C1106" s="52"/>
      <c r="D1106" s="52"/>
      <c r="E1106" s="53"/>
      <c r="F1106" s="53"/>
      <c r="G1106" s="52"/>
      <c r="H1106" s="52"/>
      <c r="I1106" s="53"/>
      <c r="J1106" s="52"/>
      <c r="K1106" s="52"/>
      <c r="L1106" s="52"/>
      <c r="M1106" s="53"/>
      <c r="N1106" s="76"/>
      <c r="O1106" s="52"/>
      <c r="P1106" s="45"/>
      <c r="Q1106" s="45"/>
      <c r="R1106" s="45"/>
      <c r="S1106" s="45"/>
      <c r="T1106" s="45"/>
      <c r="U1106" s="45"/>
      <c r="V1106" s="54"/>
      <c r="W1106" s="54"/>
      <c r="X1106" s="53"/>
      <c r="Y1106" s="53"/>
      <c r="Z1106" s="53"/>
      <c r="AA1106" s="53"/>
      <c r="AB1106" s="53"/>
      <c r="AC1106" s="53"/>
      <c r="AD1106" s="54"/>
      <c r="AE1106" s="54"/>
      <c r="AF1106" s="54"/>
      <c r="AG1106" s="54"/>
      <c r="AH1106" s="54"/>
      <c r="AI1106" s="54"/>
      <c r="AJ1106" s="54"/>
      <c r="AK1106" s="54"/>
      <c r="AL1106" s="27"/>
      <c r="AM1106" s="27"/>
      <c r="AN1106" s="27"/>
      <c r="AO1106" s="27"/>
      <c r="AP1106" s="27"/>
      <c r="AQ1106" s="53"/>
      <c r="AR1106" s="53"/>
      <c r="AS1106" s="52"/>
      <c r="AT1106" s="52"/>
      <c r="AU1106" s="52"/>
      <c r="AV1106" s="52"/>
      <c r="AW1106" s="52"/>
      <c r="AX1106" s="27"/>
      <c r="AY1106" s="27"/>
      <c r="AZ1106" s="27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45"/>
      <c r="BL1106" s="45"/>
      <c r="BM1106" s="27"/>
      <c r="BN1106" s="27"/>
      <c r="BO1106" s="45"/>
      <c r="BP1106" s="45"/>
      <c r="BQ1106" s="45"/>
      <c r="BR1106" s="45"/>
      <c r="BS1106" s="27"/>
      <c r="BT1106" s="27"/>
      <c r="BU1106" s="27"/>
      <c r="BV1106" s="30"/>
      <c r="BW1106" s="30"/>
      <c r="BX1106" s="27"/>
      <c r="BY1106" s="27"/>
      <c r="BZ1106" s="27"/>
      <c r="CA1106" s="27"/>
      <c r="CB1106" s="27"/>
      <c r="CC1106" s="27"/>
      <c r="CD1106" s="27"/>
      <c r="CE1106" s="27"/>
      <c r="CF1106" s="27"/>
      <c r="CG1106" s="27"/>
      <c r="CH1106" s="27"/>
      <c r="CI1106" s="27"/>
      <c r="CJ1106" s="27"/>
      <c r="CK1106" s="27"/>
      <c r="CL1106" s="27"/>
      <c r="CM1106" s="27"/>
      <c r="CN1106" s="27"/>
      <c r="CO1106" s="27"/>
    </row>
    <row r="1107" spans="1:93" ht="13">
      <c r="A1107" s="18"/>
      <c r="B1107" s="45"/>
      <c r="C1107" s="52"/>
      <c r="D1107" s="52"/>
      <c r="E1107" s="53"/>
      <c r="F1107" s="53"/>
      <c r="G1107" s="52"/>
      <c r="H1107" s="52"/>
      <c r="I1107" s="53"/>
      <c r="J1107" s="52"/>
      <c r="K1107" s="52"/>
      <c r="L1107" s="52"/>
      <c r="M1107" s="53"/>
      <c r="N1107" s="76"/>
      <c r="O1107" s="52"/>
      <c r="P1107" s="45"/>
      <c r="Q1107" s="45"/>
      <c r="R1107" s="45"/>
      <c r="S1107" s="45"/>
      <c r="T1107" s="45"/>
      <c r="U1107" s="45"/>
      <c r="V1107" s="54"/>
      <c r="W1107" s="54"/>
      <c r="X1107" s="53"/>
      <c r="Y1107" s="53"/>
      <c r="Z1107" s="53"/>
      <c r="AA1107" s="53"/>
      <c r="AB1107" s="53"/>
      <c r="AC1107" s="53"/>
      <c r="AD1107" s="54"/>
      <c r="AE1107" s="54"/>
      <c r="AF1107" s="54"/>
      <c r="AG1107" s="54"/>
      <c r="AH1107" s="54"/>
      <c r="AI1107" s="54"/>
      <c r="AJ1107" s="54"/>
      <c r="AK1107" s="54"/>
      <c r="AL1107" s="27"/>
      <c r="AM1107" s="27"/>
      <c r="AN1107" s="27"/>
      <c r="AO1107" s="27"/>
      <c r="AP1107" s="27"/>
      <c r="AQ1107" s="53"/>
      <c r="AR1107" s="53"/>
      <c r="AS1107" s="52"/>
      <c r="AT1107" s="52"/>
      <c r="AU1107" s="52"/>
      <c r="AV1107" s="52"/>
      <c r="AW1107" s="52"/>
      <c r="AX1107" s="27"/>
      <c r="AY1107" s="27"/>
      <c r="AZ1107" s="27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45"/>
      <c r="BL1107" s="45"/>
      <c r="BM1107" s="27"/>
      <c r="BN1107" s="27"/>
      <c r="BO1107" s="45"/>
      <c r="BP1107" s="45"/>
      <c r="BQ1107" s="45"/>
      <c r="BR1107" s="45"/>
      <c r="BS1107" s="27"/>
      <c r="BT1107" s="27"/>
      <c r="BU1107" s="27"/>
      <c r="BV1107" s="30"/>
      <c r="BW1107" s="30"/>
      <c r="BX1107" s="27"/>
      <c r="BY1107" s="27"/>
      <c r="BZ1107" s="27"/>
      <c r="CA1107" s="27"/>
      <c r="CB1107" s="27"/>
      <c r="CC1107" s="27"/>
      <c r="CD1107" s="27"/>
      <c r="CE1107" s="27"/>
      <c r="CF1107" s="27"/>
      <c r="CG1107" s="27"/>
      <c r="CH1107" s="27"/>
      <c r="CI1107" s="27"/>
      <c r="CJ1107" s="27"/>
      <c r="CK1107" s="27"/>
      <c r="CL1107" s="27"/>
      <c r="CM1107" s="27"/>
      <c r="CN1107" s="27"/>
      <c r="CO1107" s="27"/>
    </row>
    <row r="1108" spans="1:93" ht="13">
      <c r="A1108" s="18"/>
      <c r="B1108" s="45"/>
      <c r="C1108" s="52"/>
      <c r="D1108" s="52"/>
      <c r="E1108" s="53"/>
      <c r="F1108" s="53"/>
      <c r="G1108" s="52"/>
      <c r="H1108" s="52"/>
      <c r="I1108" s="53"/>
      <c r="J1108" s="52"/>
      <c r="K1108" s="52"/>
      <c r="L1108" s="52"/>
      <c r="M1108" s="53"/>
      <c r="N1108" s="76"/>
      <c r="O1108" s="52"/>
      <c r="P1108" s="45"/>
      <c r="Q1108" s="45"/>
      <c r="R1108" s="45"/>
      <c r="S1108" s="45"/>
      <c r="T1108" s="45"/>
      <c r="U1108" s="45"/>
      <c r="V1108" s="54"/>
      <c r="W1108" s="54"/>
      <c r="X1108" s="53"/>
      <c r="Y1108" s="53"/>
      <c r="Z1108" s="53"/>
      <c r="AA1108" s="53"/>
      <c r="AB1108" s="53"/>
      <c r="AC1108" s="53"/>
      <c r="AD1108" s="54"/>
      <c r="AE1108" s="54"/>
      <c r="AF1108" s="54"/>
      <c r="AG1108" s="54"/>
      <c r="AH1108" s="54"/>
      <c r="AI1108" s="54"/>
      <c r="AJ1108" s="54"/>
      <c r="AK1108" s="54"/>
      <c r="AL1108" s="27"/>
      <c r="AM1108" s="27"/>
      <c r="AN1108" s="27"/>
      <c r="AO1108" s="27"/>
      <c r="AP1108" s="27"/>
      <c r="AQ1108" s="53"/>
      <c r="AR1108" s="53"/>
      <c r="AS1108" s="52"/>
      <c r="AT1108" s="52"/>
      <c r="AU1108" s="52"/>
      <c r="AV1108" s="52"/>
      <c r="AW1108" s="52"/>
      <c r="AX1108" s="27"/>
      <c r="AY1108" s="27"/>
      <c r="AZ1108" s="27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45"/>
      <c r="BL1108" s="45"/>
      <c r="BM1108" s="27"/>
      <c r="BN1108" s="27"/>
      <c r="BO1108" s="45"/>
      <c r="BP1108" s="45"/>
      <c r="BQ1108" s="45"/>
      <c r="BR1108" s="45"/>
      <c r="BS1108" s="27"/>
      <c r="BT1108" s="27"/>
      <c r="BU1108" s="27"/>
      <c r="BV1108" s="30"/>
      <c r="BW1108" s="30"/>
      <c r="BX1108" s="27"/>
      <c r="BY1108" s="27"/>
      <c r="BZ1108" s="27"/>
      <c r="CA1108" s="27"/>
      <c r="CB1108" s="27"/>
      <c r="CC1108" s="27"/>
      <c r="CD1108" s="27"/>
      <c r="CE1108" s="27"/>
      <c r="CF1108" s="27"/>
      <c r="CG1108" s="27"/>
      <c r="CH1108" s="27"/>
      <c r="CI1108" s="27"/>
      <c r="CJ1108" s="27"/>
      <c r="CK1108" s="27"/>
      <c r="CL1108" s="27"/>
      <c r="CM1108" s="27"/>
      <c r="CN1108" s="27"/>
      <c r="CO1108" s="27"/>
    </row>
    <row r="1109" spans="1:93" ht="13">
      <c r="A1109" s="18"/>
      <c r="B1109" s="45"/>
      <c r="C1109" s="52"/>
      <c r="D1109" s="52"/>
      <c r="E1109" s="53"/>
      <c r="F1109" s="53"/>
      <c r="G1109" s="52"/>
      <c r="H1109" s="52"/>
      <c r="I1109" s="53"/>
      <c r="J1109" s="52"/>
      <c r="K1109" s="52"/>
      <c r="L1109" s="52"/>
      <c r="M1109" s="53"/>
      <c r="N1109" s="76"/>
      <c r="O1109" s="52"/>
      <c r="P1109" s="45"/>
      <c r="Q1109" s="45"/>
      <c r="R1109" s="45"/>
      <c r="S1109" s="45"/>
      <c r="T1109" s="45"/>
      <c r="U1109" s="45"/>
      <c r="V1109" s="54"/>
      <c r="W1109" s="54"/>
      <c r="X1109" s="53"/>
      <c r="Y1109" s="53"/>
      <c r="Z1109" s="53"/>
      <c r="AA1109" s="53"/>
      <c r="AB1109" s="53"/>
      <c r="AC1109" s="53"/>
      <c r="AD1109" s="54"/>
      <c r="AE1109" s="54"/>
      <c r="AF1109" s="54"/>
      <c r="AG1109" s="54"/>
      <c r="AH1109" s="54"/>
      <c r="AI1109" s="54"/>
      <c r="AJ1109" s="54"/>
      <c r="AK1109" s="54"/>
      <c r="AL1109" s="27"/>
      <c r="AM1109" s="27"/>
      <c r="AN1109" s="27"/>
      <c r="AO1109" s="27"/>
      <c r="AP1109" s="27"/>
      <c r="AQ1109" s="53"/>
      <c r="AR1109" s="53"/>
      <c r="AS1109" s="52"/>
      <c r="AT1109" s="52"/>
      <c r="AU1109" s="52"/>
      <c r="AV1109" s="52"/>
      <c r="AW1109" s="52"/>
      <c r="AX1109" s="27"/>
      <c r="AY1109" s="27"/>
      <c r="AZ1109" s="27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45"/>
      <c r="BL1109" s="45"/>
      <c r="BM1109" s="27"/>
      <c r="BN1109" s="27"/>
      <c r="BO1109" s="45"/>
      <c r="BP1109" s="45"/>
      <c r="BQ1109" s="45"/>
      <c r="BR1109" s="45"/>
      <c r="BS1109" s="27"/>
      <c r="BT1109" s="27"/>
      <c r="BU1109" s="27"/>
      <c r="BV1109" s="30"/>
      <c r="BW1109" s="30"/>
      <c r="BX1109" s="27"/>
      <c r="BY1109" s="27"/>
      <c r="BZ1109" s="27"/>
      <c r="CA1109" s="27"/>
      <c r="CB1109" s="27"/>
      <c r="CC1109" s="27"/>
      <c r="CD1109" s="27"/>
      <c r="CE1109" s="27"/>
      <c r="CF1109" s="27"/>
      <c r="CG1109" s="27"/>
      <c r="CH1109" s="27"/>
      <c r="CI1109" s="27"/>
      <c r="CJ1109" s="27"/>
      <c r="CK1109" s="27"/>
      <c r="CL1109" s="27"/>
      <c r="CM1109" s="27"/>
      <c r="CN1109" s="27"/>
      <c r="CO1109" s="27"/>
    </row>
    <row r="1110" spans="1:93" ht="13">
      <c r="A1110" s="18"/>
      <c r="B1110" s="45"/>
      <c r="C1110" s="52"/>
      <c r="D1110" s="52"/>
      <c r="E1110" s="53"/>
      <c r="F1110" s="53"/>
      <c r="G1110" s="52"/>
      <c r="H1110" s="52"/>
      <c r="I1110" s="53"/>
      <c r="J1110" s="52"/>
      <c r="K1110" s="52"/>
      <c r="L1110" s="52"/>
      <c r="M1110" s="53"/>
      <c r="N1110" s="76"/>
      <c r="O1110" s="52"/>
      <c r="P1110" s="45"/>
      <c r="Q1110" s="45"/>
      <c r="R1110" s="45"/>
      <c r="S1110" s="45"/>
      <c r="T1110" s="45"/>
      <c r="U1110" s="45"/>
      <c r="V1110" s="54"/>
      <c r="W1110" s="54"/>
      <c r="X1110" s="53"/>
      <c r="Y1110" s="53"/>
      <c r="Z1110" s="53"/>
      <c r="AA1110" s="53"/>
      <c r="AB1110" s="53"/>
      <c r="AC1110" s="53"/>
      <c r="AD1110" s="54"/>
      <c r="AE1110" s="54"/>
      <c r="AF1110" s="54"/>
      <c r="AG1110" s="54"/>
      <c r="AH1110" s="54"/>
      <c r="AI1110" s="54"/>
      <c r="AJ1110" s="54"/>
      <c r="AK1110" s="54"/>
      <c r="AL1110" s="27"/>
      <c r="AM1110" s="27"/>
      <c r="AN1110" s="27"/>
      <c r="AO1110" s="27"/>
      <c r="AP1110" s="27"/>
      <c r="AQ1110" s="53"/>
      <c r="AR1110" s="53"/>
      <c r="AS1110" s="52"/>
      <c r="AT1110" s="52"/>
      <c r="AU1110" s="52"/>
      <c r="AV1110" s="52"/>
      <c r="AW1110" s="52"/>
      <c r="AX1110" s="27"/>
      <c r="AY1110" s="27"/>
      <c r="AZ1110" s="27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45"/>
      <c r="BL1110" s="45"/>
      <c r="BM1110" s="27"/>
      <c r="BN1110" s="27"/>
      <c r="BO1110" s="45"/>
      <c r="BP1110" s="45"/>
      <c r="BQ1110" s="45"/>
      <c r="BR1110" s="45"/>
      <c r="BS1110" s="27"/>
      <c r="BT1110" s="27"/>
      <c r="BU1110" s="27"/>
      <c r="BV1110" s="30"/>
      <c r="BW1110" s="30"/>
      <c r="BX1110" s="27"/>
      <c r="BY1110" s="27"/>
      <c r="BZ1110" s="27"/>
      <c r="CA1110" s="27"/>
      <c r="CB1110" s="27"/>
      <c r="CC1110" s="27"/>
      <c r="CD1110" s="27"/>
      <c r="CE1110" s="27"/>
      <c r="CF1110" s="27"/>
      <c r="CG1110" s="27"/>
      <c r="CH1110" s="27"/>
      <c r="CI1110" s="27"/>
      <c r="CJ1110" s="27"/>
      <c r="CK1110" s="27"/>
      <c r="CL1110" s="27"/>
      <c r="CM1110" s="27"/>
      <c r="CN1110" s="27"/>
      <c r="CO1110" s="27"/>
    </row>
    <row r="1111" spans="1:93" ht="13">
      <c r="A1111" s="18"/>
      <c r="B1111" s="45"/>
      <c r="C1111" s="52"/>
      <c r="D1111" s="52"/>
      <c r="E1111" s="53"/>
      <c r="F1111" s="53"/>
      <c r="G1111" s="52"/>
      <c r="H1111" s="52"/>
      <c r="I1111" s="53"/>
      <c r="J1111" s="52"/>
      <c r="K1111" s="52"/>
      <c r="L1111" s="52"/>
      <c r="M1111" s="53"/>
      <c r="N1111" s="76"/>
      <c r="O1111" s="52"/>
      <c r="P1111" s="45"/>
      <c r="Q1111" s="45"/>
      <c r="R1111" s="45"/>
      <c r="S1111" s="45"/>
      <c r="T1111" s="45"/>
      <c r="U1111" s="45"/>
      <c r="V1111" s="54"/>
      <c r="W1111" s="54"/>
      <c r="X1111" s="53"/>
      <c r="Y1111" s="53"/>
      <c r="Z1111" s="53"/>
      <c r="AA1111" s="53"/>
      <c r="AB1111" s="53"/>
      <c r="AC1111" s="53"/>
      <c r="AD1111" s="54"/>
      <c r="AE1111" s="54"/>
      <c r="AF1111" s="54"/>
      <c r="AG1111" s="54"/>
      <c r="AH1111" s="54"/>
      <c r="AI1111" s="54"/>
      <c r="AJ1111" s="54"/>
      <c r="AK1111" s="54"/>
      <c r="AL1111" s="27"/>
      <c r="AM1111" s="27"/>
      <c r="AN1111" s="27"/>
      <c r="AO1111" s="27"/>
      <c r="AP1111" s="27"/>
      <c r="AQ1111" s="53"/>
      <c r="AR1111" s="53"/>
      <c r="AS1111" s="52"/>
      <c r="AT1111" s="52"/>
      <c r="AU1111" s="52"/>
      <c r="AV1111" s="52"/>
      <c r="AW1111" s="52"/>
      <c r="AX1111" s="27"/>
      <c r="AY1111" s="27"/>
      <c r="AZ1111" s="27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45"/>
      <c r="BL1111" s="45"/>
      <c r="BM1111" s="27"/>
      <c r="BN1111" s="27"/>
      <c r="BO1111" s="45"/>
      <c r="BP1111" s="45"/>
      <c r="BQ1111" s="45"/>
      <c r="BR1111" s="45"/>
      <c r="BS1111" s="27"/>
      <c r="BT1111" s="27"/>
      <c r="BU1111" s="27"/>
      <c r="BV1111" s="30"/>
      <c r="BW1111" s="30"/>
      <c r="BX1111" s="27"/>
      <c r="BY1111" s="27"/>
      <c r="BZ1111" s="27"/>
      <c r="CA1111" s="27"/>
      <c r="CB1111" s="27"/>
      <c r="CC1111" s="27"/>
      <c r="CD1111" s="27"/>
      <c r="CE1111" s="27"/>
      <c r="CF1111" s="27"/>
      <c r="CG1111" s="27"/>
      <c r="CH1111" s="27"/>
      <c r="CI1111" s="27"/>
      <c r="CJ1111" s="27"/>
      <c r="CK1111" s="27"/>
      <c r="CL1111" s="27"/>
      <c r="CM1111" s="27"/>
      <c r="CN1111" s="27"/>
      <c r="CO1111" s="27"/>
    </row>
    <row r="1112" spans="1:93" ht="13">
      <c r="A1112" s="18"/>
      <c r="B1112" s="45"/>
      <c r="C1112" s="52"/>
      <c r="D1112" s="52"/>
      <c r="E1112" s="53"/>
      <c r="F1112" s="53"/>
      <c r="G1112" s="52"/>
      <c r="H1112" s="52"/>
      <c r="I1112" s="53"/>
      <c r="J1112" s="52"/>
      <c r="K1112" s="52"/>
      <c r="L1112" s="52"/>
      <c r="M1112" s="53"/>
      <c r="N1112" s="76"/>
      <c r="O1112" s="52"/>
      <c r="P1112" s="45"/>
      <c r="Q1112" s="45"/>
      <c r="R1112" s="45"/>
      <c r="S1112" s="45"/>
      <c r="T1112" s="45"/>
      <c r="U1112" s="45"/>
      <c r="V1112" s="54"/>
      <c r="W1112" s="54"/>
      <c r="X1112" s="53"/>
      <c r="Y1112" s="53"/>
      <c r="Z1112" s="53"/>
      <c r="AA1112" s="53"/>
      <c r="AB1112" s="53"/>
      <c r="AC1112" s="53"/>
      <c r="AD1112" s="54"/>
      <c r="AE1112" s="54"/>
      <c r="AF1112" s="54"/>
      <c r="AG1112" s="54"/>
      <c r="AH1112" s="54"/>
      <c r="AI1112" s="54"/>
      <c r="AJ1112" s="54"/>
      <c r="AK1112" s="54"/>
      <c r="AL1112" s="27"/>
      <c r="AM1112" s="27"/>
      <c r="AN1112" s="27"/>
      <c r="AO1112" s="27"/>
      <c r="AP1112" s="27"/>
      <c r="AQ1112" s="53"/>
      <c r="AR1112" s="53"/>
      <c r="AS1112" s="52"/>
      <c r="AT1112" s="52"/>
      <c r="AU1112" s="52"/>
      <c r="AV1112" s="52"/>
      <c r="AW1112" s="52"/>
      <c r="AX1112" s="27"/>
      <c r="AY1112" s="27"/>
      <c r="AZ1112" s="27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45"/>
      <c r="BL1112" s="45"/>
      <c r="BM1112" s="27"/>
      <c r="BN1112" s="27"/>
      <c r="BO1112" s="45"/>
      <c r="BP1112" s="45"/>
      <c r="BQ1112" s="45"/>
      <c r="BR1112" s="45"/>
      <c r="BS1112" s="27"/>
      <c r="BT1112" s="27"/>
      <c r="BU1112" s="27"/>
      <c r="BV1112" s="30"/>
      <c r="BW1112" s="30"/>
      <c r="BX1112" s="27"/>
      <c r="BY1112" s="27"/>
      <c r="BZ1112" s="27"/>
      <c r="CA1112" s="27"/>
      <c r="CB1112" s="27"/>
      <c r="CC1112" s="27"/>
      <c r="CD1112" s="27"/>
      <c r="CE1112" s="27"/>
      <c r="CF1112" s="27"/>
      <c r="CG1112" s="27"/>
      <c r="CH1112" s="27"/>
      <c r="CI1112" s="27"/>
      <c r="CJ1112" s="27"/>
      <c r="CK1112" s="27"/>
      <c r="CL1112" s="27"/>
      <c r="CM1112" s="27"/>
      <c r="CN1112" s="27"/>
      <c r="CO1112" s="27"/>
    </row>
    <row r="1113" spans="1:93" ht="13">
      <c r="A1113" s="18"/>
      <c r="B1113" s="45"/>
      <c r="C1113" s="52"/>
      <c r="D1113" s="52"/>
      <c r="E1113" s="53"/>
      <c r="F1113" s="53"/>
      <c r="G1113" s="52"/>
      <c r="H1113" s="52"/>
      <c r="I1113" s="53"/>
      <c r="J1113" s="52"/>
      <c r="K1113" s="52"/>
      <c r="L1113" s="52"/>
      <c r="M1113" s="53"/>
      <c r="N1113" s="76"/>
      <c r="O1113" s="52"/>
      <c r="P1113" s="45"/>
      <c r="Q1113" s="45"/>
      <c r="R1113" s="45"/>
      <c r="S1113" s="45"/>
      <c r="T1113" s="45"/>
      <c r="U1113" s="45"/>
      <c r="V1113" s="54"/>
      <c r="W1113" s="54"/>
      <c r="X1113" s="53"/>
      <c r="Y1113" s="53"/>
      <c r="Z1113" s="53"/>
      <c r="AA1113" s="53"/>
      <c r="AB1113" s="53"/>
      <c r="AC1113" s="53"/>
      <c r="AD1113" s="54"/>
      <c r="AE1113" s="54"/>
      <c r="AF1113" s="54"/>
      <c r="AG1113" s="54"/>
      <c r="AH1113" s="54"/>
      <c r="AI1113" s="54"/>
      <c r="AJ1113" s="54"/>
      <c r="AK1113" s="54"/>
      <c r="AL1113" s="27"/>
      <c r="AM1113" s="27"/>
      <c r="AN1113" s="27"/>
      <c r="AO1113" s="27"/>
      <c r="AP1113" s="27"/>
      <c r="AQ1113" s="53"/>
      <c r="AR1113" s="53"/>
      <c r="AS1113" s="52"/>
      <c r="AT1113" s="52"/>
      <c r="AU1113" s="52"/>
      <c r="AV1113" s="52"/>
      <c r="AW1113" s="52"/>
      <c r="AX1113" s="27"/>
      <c r="AY1113" s="27"/>
      <c r="AZ1113" s="27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45"/>
      <c r="BL1113" s="45"/>
      <c r="BM1113" s="27"/>
      <c r="BN1113" s="27"/>
      <c r="BO1113" s="45"/>
      <c r="BP1113" s="45"/>
      <c r="BQ1113" s="45"/>
      <c r="BR1113" s="45"/>
      <c r="BS1113" s="27"/>
      <c r="BT1113" s="27"/>
      <c r="BU1113" s="27"/>
      <c r="BV1113" s="30"/>
      <c r="BW1113" s="30"/>
      <c r="BX1113" s="27"/>
      <c r="BY1113" s="27"/>
      <c r="BZ1113" s="27"/>
      <c r="CA1113" s="27"/>
      <c r="CB1113" s="27"/>
      <c r="CC1113" s="27"/>
      <c r="CD1113" s="27"/>
      <c r="CE1113" s="27"/>
      <c r="CF1113" s="27"/>
      <c r="CG1113" s="27"/>
      <c r="CH1113" s="27"/>
      <c r="CI1113" s="27"/>
      <c r="CJ1113" s="27"/>
      <c r="CK1113" s="27"/>
      <c r="CL1113" s="27"/>
      <c r="CM1113" s="27"/>
      <c r="CN1113" s="27"/>
      <c r="CO1113" s="27"/>
    </row>
    <row r="1114" spans="1:93" ht="13">
      <c r="A1114" s="18"/>
      <c r="B1114" s="45"/>
      <c r="C1114" s="52"/>
      <c r="D1114" s="52"/>
      <c r="E1114" s="53"/>
      <c r="F1114" s="53"/>
      <c r="G1114" s="52"/>
      <c r="H1114" s="52"/>
      <c r="I1114" s="53"/>
      <c r="J1114" s="52"/>
      <c r="K1114" s="52"/>
      <c r="L1114" s="52"/>
      <c r="M1114" s="53"/>
      <c r="N1114" s="76"/>
      <c r="O1114" s="52"/>
      <c r="P1114" s="45"/>
      <c r="Q1114" s="45"/>
      <c r="R1114" s="45"/>
      <c r="S1114" s="45"/>
      <c r="T1114" s="45"/>
      <c r="U1114" s="45"/>
      <c r="V1114" s="54"/>
      <c r="W1114" s="54"/>
      <c r="X1114" s="53"/>
      <c r="Y1114" s="53"/>
      <c r="Z1114" s="53"/>
      <c r="AA1114" s="53"/>
      <c r="AB1114" s="53"/>
      <c r="AC1114" s="53"/>
      <c r="AD1114" s="54"/>
      <c r="AE1114" s="54"/>
      <c r="AF1114" s="54"/>
      <c r="AG1114" s="54"/>
      <c r="AH1114" s="54"/>
      <c r="AI1114" s="54"/>
      <c r="AJ1114" s="54"/>
      <c r="AK1114" s="54"/>
      <c r="AL1114" s="27"/>
      <c r="AM1114" s="27"/>
      <c r="AN1114" s="27"/>
      <c r="AO1114" s="27"/>
      <c r="AP1114" s="27"/>
      <c r="AQ1114" s="53"/>
      <c r="AR1114" s="53"/>
      <c r="AS1114" s="52"/>
      <c r="AT1114" s="52"/>
      <c r="AU1114" s="52"/>
      <c r="AV1114" s="52"/>
      <c r="AW1114" s="52"/>
      <c r="AX1114" s="27"/>
      <c r="AY1114" s="27"/>
      <c r="AZ1114" s="27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45"/>
      <c r="BL1114" s="45"/>
      <c r="BM1114" s="27"/>
      <c r="BN1114" s="27"/>
      <c r="BO1114" s="45"/>
      <c r="BP1114" s="45"/>
      <c r="BQ1114" s="45"/>
      <c r="BR1114" s="45"/>
      <c r="BS1114" s="27"/>
      <c r="BT1114" s="27"/>
      <c r="BU1114" s="27"/>
      <c r="BV1114" s="30"/>
      <c r="BW1114" s="30"/>
      <c r="BX1114" s="27"/>
      <c r="BY1114" s="27"/>
      <c r="BZ1114" s="27"/>
      <c r="CA1114" s="27"/>
      <c r="CB1114" s="27"/>
      <c r="CC1114" s="27"/>
      <c r="CD1114" s="27"/>
      <c r="CE1114" s="27"/>
      <c r="CF1114" s="27"/>
      <c r="CG1114" s="27"/>
      <c r="CH1114" s="27"/>
      <c r="CI1114" s="27"/>
      <c r="CJ1114" s="27"/>
      <c r="CK1114" s="27"/>
      <c r="CL1114" s="27"/>
      <c r="CM1114" s="27"/>
      <c r="CN1114" s="27"/>
      <c r="CO1114" s="27"/>
    </row>
    <row r="1115" spans="1:93" ht="13">
      <c r="A1115" s="18"/>
      <c r="B1115" s="45"/>
      <c r="C1115" s="52"/>
      <c r="D1115" s="52"/>
      <c r="E1115" s="53"/>
      <c r="F1115" s="53"/>
      <c r="G1115" s="52"/>
      <c r="H1115" s="52"/>
      <c r="I1115" s="53"/>
      <c r="J1115" s="52"/>
      <c r="K1115" s="52"/>
      <c r="L1115" s="52"/>
      <c r="M1115" s="53"/>
      <c r="N1115" s="76"/>
      <c r="O1115" s="52"/>
      <c r="P1115" s="45"/>
      <c r="Q1115" s="45"/>
      <c r="R1115" s="45"/>
      <c r="S1115" s="45"/>
      <c r="T1115" s="45"/>
      <c r="U1115" s="45"/>
      <c r="V1115" s="54"/>
      <c r="W1115" s="54"/>
      <c r="X1115" s="53"/>
      <c r="Y1115" s="53"/>
      <c r="Z1115" s="53"/>
      <c r="AA1115" s="53"/>
      <c r="AB1115" s="53"/>
      <c r="AC1115" s="53"/>
      <c r="AD1115" s="54"/>
      <c r="AE1115" s="54"/>
      <c r="AF1115" s="54"/>
      <c r="AG1115" s="54"/>
      <c r="AH1115" s="54"/>
      <c r="AI1115" s="54"/>
      <c r="AJ1115" s="54"/>
      <c r="AK1115" s="54"/>
      <c r="AL1115" s="27"/>
      <c r="AM1115" s="27"/>
      <c r="AN1115" s="27"/>
      <c r="AO1115" s="27"/>
      <c r="AP1115" s="27"/>
      <c r="AQ1115" s="53"/>
      <c r="AR1115" s="53"/>
      <c r="AS1115" s="52"/>
      <c r="AT1115" s="52"/>
      <c r="AU1115" s="52"/>
      <c r="AV1115" s="52"/>
      <c r="AW1115" s="52"/>
      <c r="AX1115" s="27"/>
      <c r="AY1115" s="27"/>
      <c r="AZ1115" s="27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45"/>
      <c r="BL1115" s="45"/>
      <c r="BM1115" s="27"/>
      <c r="BN1115" s="27"/>
      <c r="BO1115" s="45"/>
      <c r="BP1115" s="45"/>
      <c r="BQ1115" s="45"/>
      <c r="BR1115" s="45"/>
      <c r="BS1115" s="27"/>
      <c r="BT1115" s="27"/>
      <c r="BU1115" s="27"/>
      <c r="BV1115" s="30"/>
      <c r="BW1115" s="30"/>
      <c r="BX1115" s="27"/>
      <c r="BY1115" s="27"/>
      <c r="BZ1115" s="27"/>
      <c r="CA1115" s="27"/>
      <c r="CB1115" s="27"/>
      <c r="CC1115" s="27"/>
      <c r="CD1115" s="27"/>
      <c r="CE1115" s="27"/>
      <c r="CF1115" s="27"/>
      <c r="CG1115" s="27"/>
      <c r="CH1115" s="27"/>
      <c r="CI1115" s="27"/>
      <c r="CJ1115" s="27"/>
      <c r="CK1115" s="27"/>
      <c r="CL1115" s="27"/>
      <c r="CM1115" s="27"/>
      <c r="CN1115" s="27"/>
      <c r="CO1115" s="27"/>
    </row>
    <row r="1116" spans="1:93" ht="13">
      <c r="A1116" s="18"/>
      <c r="B1116" s="45"/>
      <c r="C1116" s="52"/>
      <c r="D1116" s="52"/>
      <c r="E1116" s="53"/>
      <c r="F1116" s="53"/>
      <c r="G1116" s="52"/>
      <c r="H1116" s="52"/>
      <c r="I1116" s="53"/>
      <c r="J1116" s="52"/>
      <c r="K1116" s="52"/>
      <c r="L1116" s="52"/>
      <c r="M1116" s="53"/>
      <c r="N1116" s="76"/>
      <c r="O1116" s="52"/>
      <c r="P1116" s="45"/>
      <c r="Q1116" s="45"/>
      <c r="R1116" s="45"/>
      <c r="S1116" s="45"/>
      <c r="T1116" s="45"/>
      <c r="U1116" s="45"/>
      <c r="V1116" s="54"/>
      <c r="W1116" s="54"/>
      <c r="X1116" s="53"/>
      <c r="Y1116" s="53"/>
      <c r="Z1116" s="53"/>
      <c r="AA1116" s="53"/>
      <c r="AB1116" s="53"/>
      <c r="AC1116" s="53"/>
      <c r="AD1116" s="54"/>
      <c r="AE1116" s="54"/>
      <c r="AF1116" s="54"/>
      <c r="AG1116" s="54"/>
      <c r="AH1116" s="54"/>
      <c r="AI1116" s="54"/>
      <c r="AJ1116" s="54"/>
      <c r="AK1116" s="54"/>
      <c r="AL1116" s="27"/>
      <c r="AM1116" s="27"/>
      <c r="AN1116" s="27"/>
      <c r="AO1116" s="27"/>
      <c r="AP1116" s="27"/>
      <c r="AQ1116" s="53"/>
      <c r="AR1116" s="53"/>
      <c r="AS1116" s="52"/>
      <c r="AT1116" s="52"/>
      <c r="AU1116" s="52"/>
      <c r="AV1116" s="52"/>
      <c r="AW1116" s="52"/>
      <c r="AX1116" s="27"/>
      <c r="AY1116" s="27"/>
      <c r="AZ1116" s="27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45"/>
      <c r="BL1116" s="45"/>
      <c r="BM1116" s="27"/>
      <c r="BN1116" s="27"/>
      <c r="BO1116" s="45"/>
      <c r="BP1116" s="45"/>
      <c r="BQ1116" s="45"/>
      <c r="BR1116" s="45"/>
      <c r="BS1116" s="27"/>
      <c r="BT1116" s="27"/>
      <c r="BU1116" s="27"/>
      <c r="BV1116" s="30"/>
      <c r="BW1116" s="30"/>
      <c r="BX1116" s="27"/>
      <c r="BY1116" s="27"/>
      <c r="BZ1116" s="27"/>
      <c r="CA1116" s="27"/>
      <c r="CB1116" s="27"/>
      <c r="CC1116" s="27"/>
      <c r="CD1116" s="27"/>
      <c r="CE1116" s="27"/>
      <c r="CF1116" s="27"/>
      <c r="CG1116" s="27"/>
      <c r="CH1116" s="27"/>
      <c r="CI1116" s="27"/>
      <c r="CJ1116" s="27"/>
      <c r="CK1116" s="27"/>
      <c r="CL1116" s="27"/>
      <c r="CM1116" s="27"/>
      <c r="CN1116" s="27"/>
      <c r="CO1116" s="27"/>
    </row>
    <row r="1117" spans="1:93" ht="13">
      <c r="A1117" s="18"/>
      <c r="B1117" s="45"/>
      <c r="C1117" s="52"/>
      <c r="D1117" s="52"/>
      <c r="E1117" s="53"/>
      <c r="F1117" s="53"/>
      <c r="G1117" s="52"/>
      <c r="H1117" s="52"/>
      <c r="I1117" s="53"/>
      <c r="J1117" s="52"/>
      <c r="K1117" s="52"/>
      <c r="L1117" s="52"/>
      <c r="M1117" s="53"/>
      <c r="N1117" s="76"/>
      <c r="O1117" s="52"/>
      <c r="P1117" s="45"/>
      <c r="Q1117" s="45"/>
      <c r="R1117" s="45"/>
      <c r="S1117" s="45"/>
      <c r="T1117" s="45"/>
      <c r="U1117" s="45"/>
      <c r="V1117" s="54"/>
      <c r="W1117" s="54"/>
      <c r="X1117" s="53"/>
      <c r="Y1117" s="53"/>
      <c r="Z1117" s="53"/>
      <c r="AA1117" s="53"/>
      <c r="AB1117" s="53"/>
      <c r="AC1117" s="53"/>
      <c r="AD1117" s="54"/>
      <c r="AE1117" s="54"/>
      <c r="AF1117" s="54"/>
      <c r="AG1117" s="54"/>
      <c r="AH1117" s="54"/>
      <c r="AI1117" s="54"/>
      <c r="AJ1117" s="54"/>
      <c r="AK1117" s="54"/>
      <c r="AL1117" s="27"/>
      <c r="AM1117" s="27"/>
      <c r="AN1117" s="27"/>
      <c r="AO1117" s="27"/>
      <c r="AP1117" s="27"/>
      <c r="AQ1117" s="53"/>
      <c r="AR1117" s="53"/>
      <c r="AS1117" s="52"/>
      <c r="AT1117" s="52"/>
      <c r="AU1117" s="52"/>
      <c r="AV1117" s="52"/>
      <c r="AW1117" s="52"/>
      <c r="AX1117" s="27"/>
      <c r="AY1117" s="27"/>
      <c r="AZ1117" s="27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45"/>
      <c r="BL1117" s="45"/>
      <c r="BM1117" s="27"/>
      <c r="BN1117" s="27"/>
      <c r="BO1117" s="45"/>
      <c r="BP1117" s="45"/>
      <c r="BQ1117" s="45"/>
      <c r="BR1117" s="45"/>
      <c r="BS1117" s="27"/>
      <c r="BT1117" s="27"/>
      <c r="BU1117" s="27"/>
      <c r="BV1117" s="30"/>
      <c r="BW1117" s="30"/>
      <c r="BX1117" s="27"/>
      <c r="BY1117" s="27"/>
      <c r="BZ1117" s="27"/>
      <c r="CA1117" s="27"/>
      <c r="CB1117" s="27"/>
      <c r="CC1117" s="27"/>
      <c r="CD1117" s="27"/>
      <c r="CE1117" s="27"/>
      <c r="CF1117" s="27"/>
      <c r="CG1117" s="27"/>
      <c r="CH1117" s="27"/>
      <c r="CI1117" s="27"/>
      <c r="CJ1117" s="27"/>
      <c r="CK1117" s="27"/>
      <c r="CL1117" s="27"/>
      <c r="CM1117" s="27"/>
      <c r="CN1117" s="27"/>
      <c r="CO1117" s="27"/>
    </row>
    <row r="1118" spans="1:93" ht="13">
      <c r="A1118" s="18"/>
      <c r="B1118" s="45"/>
      <c r="C1118" s="52"/>
      <c r="D1118" s="52"/>
      <c r="E1118" s="53"/>
      <c r="F1118" s="53"/>
      <c r="G1118" s="52"/>
      <c r="H1118" s="52"/>
      <c r="I1118" s="53"/>
      <c r="J1118" s="52"/>
      <c r="K1118" s="52"/>
      <c r="L1118" s="52"/>
      <c r="M1118" s="53"/>
      <c r="N1118" s="76"/>
      <c r="O1118" s="52"/>
      <c r="P1118" s="45"/>
      <c r="Q1118" s="45"/>
      <c r="R1118" s="45"/>
      <c r="S1118" s="45"/>
      <c r="T1118" s="45"/>
      <c r="U1118" s="45"/>
      <c r="V1118" s="54"/>
      <c r="W1118" s="54"/>
      <c r="X1118" s="53"/>
      <c r="Y1118" s="53"/>
      <c r="Z1118" s="53"/>
      <c r="AA1118" s="53"/>
      <c r="AB1118" s="53"/>
      <c r="AC1118" s="53"/>
      <c r="AD1118" s="54"/>
      <c r="AE1118" s="54"/>
      <c r="AF1118" s="54"/>
      <c r="AG1118" s="54"/>
      <c r="AH1118" s="54"/>
      <c r="AI1118" s="54"/>
      <c r="AJ1118" s="54"/>
      <c r="AK1118" s="54"/>
      <c r="AL1118" s="27"/>
      <c r="AM1118" s="27"/>
      <c r="AN1118" s="27"/>
      <c r="AO1118" s="27"/>
      <c r="AP1118" s="27"/>
      <c r="AQ1118" s="53"/>
      <c r="AR1118" s="53"/>
      <c r="AS1118" s="52"/>
      <c r="AT1118" s="52"/>
      <c r="AU1118" s="52"/>
      <c r="AV1118" s="52"/>
      <c r="AW1118" s="52"/>
      <c r="AX1118" s="27"/>
      <c r="AY1118" s="27"/>
      <c r="AZ1118" s="27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45"/>
      <c r="BL1118" s="45"/>
      <c r="BM1118" s="27"/>
      <c r="BN1118" s="27"/>
      <c r="BO1118" s="45"/>
      <c r="BP1118" s="45"/>
      <c r="BQ1118" s="45"/>
      <c r="BR1118" s="45"/>
      <c r="BS1118" s="27"/>
      <c r="BT1118" s="27"/>
      <c r="BU1118" s="27"/>
      <c r="BV1118" s="30"/>
      <c r="BW1118" s="30"/>
      <c r="BX1118" s="27"/>
      <c r="BY1118" s="27"/>
      <c r="BZ1118" s="27"/>
      <c r="CA1118" s="27"/>
      <c r="CB1118" s="27"/>
      <c r="CC1118" s="27"/>
      <c r="CD1118" s="27"/>
      <c r="CE1118" s="27"/>
      <c r="CF1118" s="27"/>
      <c r="CG1118" s="27"/>
      <c r="CH1118" s="27"/>
      <c r="CI1118" s="27"/>
      <c r="CJ1118" s="27"/>
      <c r="CK1118" s="27"/>
      <c r="CL1118" s="27"/>
      <c r="CM1118" s="27"/>
      <c r="CN1118" s="27"/>
      <c r="CO1118" s="27"/>
    </row>
    <row r="1119" spans="1:93" ht="13">
      <c r="A1119" s="18"/>
      <c r="B1119" s="45"/>
      <c r="C1119" s="52"/>
      <c r="D1119" s="52"/>
      <c r="E1119" s="53"/>
      <c r="F1119" s="53"/>
      <c r="G1119" s="52"/>
      <c r="H1119" s="52"/>
      <c r="I1119" s="53"/>
      <c r="J1119" s="52"/>
      <c r="K1119" s="52"/>
      <c r="L1119" s="52"/>
      <c r="M1119" s="53"/>
      <c r="N1119" s="76"/>
      <c r="O1119" s="52"/>
      <c r="P1119" s="45"/>
      <c r="Q1119" s="45"/>
      <c r="R1119" s="45"/>
      <c r="S1119" s="45"/>
      <c r="T1119" s="45"/>
      <c r="U1119" s="45"/>
      <c r="V1119" s="54"/>
      <c r="W1119" s="54"/>
      <c r="X1119" s="53"/>
      <c r="Y1119" s="53"/>
      <c r="Z1119" s="53"/>
      <c r="AA1119" s="53"/>
      <c r="AB1119" s="53"/>
      <c r="AC1119" s="53"/>
      <c r="AD1119" s="54"/>
      <c r="AE1119" s="54"/>
      <c r="AF1119" s="54"/>
      <c r="AG1119" s="54"/>
      <c r="AH1119" s="54"/>
      <c r="AI1119" s="54"/>
      <c r="AJ1119" s="54"/>
      <c r="AK1119" s="54"/>
      <c r="AL1119" s="27"/>
      <c r="AM1119" s="27"/>
      <c r="AN1119" s="27"/>
      <c r="AO1119" s="27"/>
      <c r="AP1119" s="27"/>
      <c r="AQ1119" s="53"/>
      <c r="AR1119" s="53"/>
      <c r="AS1119" s="52"/>
      <c r="AT1119" s="52"/>
      <c r="AU1119" s="52"/>
      <c r="AV1119" s="52"/>
      <c r="AW1119" s="52"/>
      <c r="AX1119" s="27"/>
      <c r="AY1119" s="27"/>
      <c r="AZ1119" s="27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45"/>
      <c r="BL1119" s="45"/>
      <c r="BM1119" s="27"/>
      <c r="BN1119" s="27"/>
      <c r="BO1119" s="45"/>
      <c r="BP1119" s="45"/>
      <c r="BQ1119" s="45"/>
      <c r="BR1119" s="45"/>
      <c r="BS1119" s="27"/>
      <c r="BT1119" s="27"/>
      <c r="BU1119" s="27"/>
      <c r="BV1119" s="30"/>
      <c r="BW1119" s="30"/>
      <c r="BX1119" s="27"/>
      <c r="BY1119" s="27"/>
      <c r="BZ1119" s="27"/>
      <c r="CA1119" s="27"/>
      <c r="CB1119" s="27"/>
      <c r="CC1119" s="27"/>
      <c r="CD1119" s="27"/>
      <c r="CE1119" s="27"/>
      <c r="CF1119" s="27"/>
      <c r="CG1119" s="27"/>
      <c r="CH1119" s="27"/>
      <c r="CI1119" s="27"/>
      <c r="CJ1119" s="27"/>
      <c r="CK1119" s="27"/>
      <c r="CL1119" s="27"/>
      <c r="CM1119" s="27"/>
      <c r="CN1119" s="27"/>
      <c r="CO1119" s="27"/>
    </row>
    <row r="1120" spans="1:93" ht="13">
      <c r="A1120" s="18"/>
      <c r="B1120" s="45"/>
      <c r="C1120" s="52"/>
      <c r="D1120" s="52"/>
      <c r="E1120" s="53"/>
      <c r="F1120" s="53"/>
      <c r="G1120" s="52"/>
      <c r="H1120" s="52"/>
      <c r="I1120" s="53"/>
      <c r="J1120" s="52"/>
      <c r="K1120" s="52"/>
      <c r="L1120" s="52"/>
      <c r="M1120" s="53"/>
      <c r="N1120" s="76"/>
      <c r="O1120" s="52"/>
      <c r="P1120" s="45"/>
      <c r="Q1120" s="45"/>
      <c r="R1120" s="45"/>
      <c r="S1120" s="45"/>
      <c r="T1120" s="45"/>
      <c r="U1120" s="45"/>
      <c r="V1120" s="54"/>
      <c r="W1120" s="54"/>
      <c r="X1120" s="53"/>
      <c r="Y1120" s="53"/>
      <c r="Z1120" s="53"/>
      <c r="AA1120" s="53"/>
      <c r="AB1120" s="53"/>
      <c r="AC1120" s="53"/>
      <c r="AD1120" s="54"/>
      <c r="AE1120" s="54"/>
      <c r="AF1120" s="54"/>
      <c r="AG1120" s="54"/>
      <c r="AH1120" s="54"/>
      <c r="AI1120" s="54"/>
      <c r="AJ1120" s="54"/>
      <c r="AK1120" s="54"/>
      <c r="AL1120" s="27"/>
      <c r="AM1120" s="27"/>
      <c r="AN1120" s="27"/>
      <c r="AO1120" s="27"/>
      <c r="AP1120" s="27"/>
      <c r="AQ1120" s="53"/>
      <c r="AR1120" s="53"/>
      <c r="AS1120" s="52"/>
      <c r="AT1120" s="52"/>
      <c r="AU1120" s="52"/>
      <c r="AV1120" s="52"/>
      <c r="AW1120" s="52"/>
      <c r="AX1120" s="27"/>
      <c r="AY1120" s="27"/>
      <c r="AZ1120" s="27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45"/>
      <c r="BL1120" s="45"/>
      <c r="BM1120" s="27"/>
      <c r="BN1120" s="27"/>
      <c r="BO1120" s="45"/>
      <c r="BP1120" s="45"/>
      <c r="BQ1120" s="45"/>
      <c r="BR1120" s="45"/>
      <c r="BS1120" s="27"/>
      <c r="BT1120" s="27"/>
      <c r="BU1120" s="27"/>
      <c r="BV1120" s="30"/>
      <c r="BW1120" s="30"/>
      <c r="BX1120" s="27"/>
      <c r="BY1120" s="27"/>
      <c r="BZ1120" s="27"/>
      <c r="CA1120" s="27"/>
      <c r="CB1120" s="27"/>
      <c r="CC1120" s="27"/>
      <c r="CD1120" s="27"/>
      <c r="CE1120" s="27"/>
      <c r="CF1120" s="27"/>
      <c r="CG1120" s="27"/>
      <c r="CH1120" s="27"/>
      <c r="CI1120" s="27"/>
      <c r="CJ1120" s="27"/>
      <c r="CK1120" s="27"/>
      <c r="CL1120" s="27"/>
      <c r="CM1120" s="27"/>
      <c r="CN1120" s="27"/>
      <c r="CO1120" s="27"/>
    </row>
    <row r="1121" spans="1:93" ht="13">
      <c r="A1121" s="18"/>
      <c r="B1121" s="45"/>
      <c r="C1121" s="52"/>
      <c r="D1121" s="52"/>
      <c r="E1121" s="53"/>
      <c r="F1121" s="53"/>
      <c r="G1121" s="52"/>
      <c r="H1121" s="52"/>
      <c r="I1121" s="53"/>
      <c r="J1121" s="52"/>
      <c r="K1121" s="52"/>
      <c r="L1121" s="52"/>
      <c r="M1121" s="53"/>
      <c r="N1121" s="76"/>
      <c r="O1121" s="52"/>
      <c r="P1121" s="45"/>
      <c r="Q1121" s="45"/>
      <c r="R1121" s="45"/>
      <c r="S1121" s="45"/>
      <c r="T1121" s="45"/>
      <c r="U1121" s="45"/>
      <c r="V1121" s="54"/>
      <c r="W1121" s="54"/>
      <c r="X1121" s="53"/>
      <c r="Y1121" s="53"/>
      <c r="Z1121" s="53"/>
      <c r="AA1121" s="53"/>
      <c r="AB1121" s="53"/>
      <c r="AC1121" s="53"/>
      <c r="AD1121" s="54"/>
      <c r="AE1121" s="54"/>
      <c r="AF1121" s="54"/>
      <c r="AG1121" s="54"/>
      <c r="AH1121" s="54"/>
      <c r="AI1121" s="54"/>
      <c r="AJ1121" s="54"/>
      <c r="AK1121" s="54"/>
      <c r="AL1121" s="27"/>
      <c r="AM1121" s="27"/>
      <c r="AN1121" s="27"/>
      <c r="AO1121" s="27"/>
      <c r="AP1121" s="27"/>
      <c r="AQ1121" s="53"/>
      <c r="AR1121" s="53"/>
      <c r="AS1121" s="52"/>
      <c r="AT1121" s="52"/>
      <c r="AU1121" s="52"/>
      <c r="AV1121" s="52"/>
      <c r="AW1121" s="52"/>
      <c r="AX1121" s="27"/>
      <c r="AY1121" s="27"/>
      <c r="AZ1121" s="27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45"/>
      <c r="BL1121" s="45"/>
      <c r="BM1121" s="27"/>
      <c r="BN1121" s="27"/>
      <c r="BO1121" s="45"/>
      <c r="BP1121" s="45"/>
      <c r="BQ1121" s="45"/>
      <c r="BR1121" s="45"/>
      <c r="BS1121" s="27"/>
      <c r="BT1121" s="27"/>
      <c r="BU1121" s="27"/>
      <c r="BV1121" s="30"/>
      <c r="BW1121" s="30"/>
      <c r="BX1121" s="27"/>
      <c r="BY1121" s="27"/>
      <c r="BZ1121" s="27"/>
      <c r="CA1121" s="27"/>
      <c r="CB1121" s="27"/>
      <c r="CC1121" s="27"/>
      <c r="CD1121" s="27"/>
      <c r="CE1121" s="27"/>
      <c r="CF1121" s="27"/>
      <c r="CG1121" s="27"/>
      <c r="CH1121" s="27"/>
      <c r="CI1121" s="27"/>
      <c r="CJ1121" s="27"/>
      <c r="CK1121" s="27"/>
      <c r="CL1121" s="27"/>
      <c r="CM1121" s="27"/>
      <c r="CN1121" s="27"/>
      <c r="CO1121" s="27"/>
    </row>
    <row r="1122" spans="1:93" ht="13">
      <c r="A1122" s="18"/>
      <c r="B1122" s="45"/>
      <c r="C1122" s="52"/>
      <c r="D1122" s="52"/>
      <c r="E1122" s="53"/>
      <c r="F1122" s="53"/>
      <c r="G1122" s="52"/>
      <c r="H1122" s="52"/>
      <c r="I1122" s="53"/>
      <c r="J1122" s="52"/>
      <c r="K1122" s="52"/>
      <c r="L1122" s="52"/>
      <c r="M1122" s="53"/>
      <c r="N1122" s="76"/>
      <c r="O1122" s="52"/>
      <c r="P1122" s="45"/>
      <c r="Q1122" s="45"/>
      <c r="R1122" s="45"/>
      <c r="S1122" s="45"/>
      <c r="T1122" s="45"/>
      <c r="U1122" s="45"/>
      <c r="V1122" s="54"/>
      <c r="W1122" s="54"/>
      <c r="X1122" s="53"/>
      <c r="Y1122" s="53"/>
      <c r="Z1122" s="53"/>
      <c r="AA1122" s="53"/>
      <c r="AB1122" s="53"/>
      <c r="AC1122" s="53"/>
      <c r="AD1122" s="54"/>
      <c r="AE1122" s="54"/>
      <c r="AF1122" s="54"/>
      <c r="AG1122" s="54"/>
      <c r="AH1122" s="54"/>
      <c r="AI1122" s="54"/>
      <c r="AJ1122" s="54"/>
      <c r="AK1122" s="54"/>
      <c r="AL1122" s="27"/>
      <c r="AM1122" s="27"/>
      <c r="AN1122" s="27"/>
      <c r="AO1122" s="27"/>
      <c r="AP1122" s="27"/>
      <c r="AQ1122" s="53"/>
      <c r="AR1122" s="53"/>
      <c r="AS1122" s="52"/>
      <c r="AT1122" s="52"/>
      <c r="AU1122" s="52"/>
      <c r="AV1122" s="52"/>
      <c r="AW1122" s="52"/>
      <c r="AX1122" s="27"/>
      <c r="AY1122" s="27"/>
      <c r="AZ1122" s="27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45"/>
      <c r="BL1122" s="45"/>
      <c r="BM1122" s="27"/>
      <c r="BN1122" s="27"/>
      <c r="BO1122" s="45"/>
      <c r="BP1122" s="45"/>
      <c r="BQ1122" s="45"/>
      <c r="BR1122" s="45"/>
      <c r="BS1122" s="27"/>
      <c r="BT1122" s="27"/>
      <c r="BU1122" s="27"/>
      <c r="BV1122" s="30"/>
      <c r="BW1122" s="30"/>
      <c r="BX1122" s="27"/>
      <c r="BY1122" s="27"/>
      <c r="BZ1122" s="27"/>
      <c r="CA1122" s="27"/>
      <c r="CB1122" s="27"/>
      <c r="CC1122" s="27"/>
      <c r="CD1122" s="27"/>
      <c r="CE1122" s="27"/>
      <c r="CF1122" s="27"/>
      <c r="CG1122" s="27"/>
      <c r="CH1122" s="27"/>
      <c r="CI1122" s="27"/>
      <c r="CJ1122" s="27"/>
      <c r="CK1122" s="27"/>
      <c r="CL1122" s="27"/>
      <c r="CM1122" s="27"/>
      <c r="CN1122" s="27"/>
      <c r="CO1122" s="27"/>
    </row>
    <row r="1123" spans="1:93" ht="13">
      <c r="A1123" s="18"/>
      <c r="B1123" s="45"/>
      <c r="C1123" s="52"/>
      <c r="D1123" s="52"/>
      <c r="E1123" s="53"/>
      <c r="F1123" s="53"/>
      <c r="G1123" s="52"/>
      <c r="H1123" s="52"/>
      <c r="I1123" s="53"/>
      <c r="J1123" s="52"/>
      <c r="K1123" s="52"/>
      <c r="L1123" s="52"/>
      <c r="M1123" s="53"/>
      <c r="N1123" s="76"/>
      <c r="O1123" s="52"/>
      <c r="P1123" s="45"/>
      <c r="Q1123" s="45"/>
      <c r="R1123" s="45"/>
      <c r="S1123" s="45"/>
      <c r="T1123" s="45"/>
      <c r="U1123" s="45"/>
      <c r="V1123" s="54"/>
      <c r="W1123" s="54"/>
      <c r="X1123" s="53"/>
      <c r="Y1123" s="53"/>
      <c r="Z1123" s="53"/>
      <c r="AA1123" s="53"/>
      <c r="AB1123" s="53"/>
      <c r="AC1123" s="53"/>
      <c r="AD1123" s="54"/>
      <c r="AE1123" s="54"/>
      <c r="AF1123" s="54"/>
      <c r="AG1123" s="54"/>
      <c r="AH1123" s="54"/>
      <c r="AI1123" s="54"/>
      <c r="AJ1123" s="54"/>
      <c r="AK1123" s="54"/>
      <c r="AL1123" s="27"/>
      <c r="AM1123" s="27"/>
      <c r="AN1123" s="27"/>
      <c r="AO1123" s="27"/>
      <c r="AP1123" s="27"/>
      <c r="AQ1123" s="53"/>
      <c r="AR1123" s="53"/>
      <c r="AS1123" s="52"/>
      <c r="AT1123" s="52"/>
      <c r="AU1123" s="52"/>
      <c r="AV1123" s="52"/>
      <c r="AW1123" s="52"/>
      <c r="AX1123" s="27"/>
      <c r="AY1123" s="27"/>
      <c r="AZ1123" s="27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45"/>
      <c r="BL1123" s="45"/>
      <c r="BM1123" s="27"/>
      <c r="BN1123" s="27"/>
      <c r="BO1123" s="45"/>
      <c r="BP1123" s="45"/>
      <c r="BQ1123" s="45"/>
      <c r="BR1123" s="45"/>
      <c r="BS1123" s="27"/>
      <c r="BT1123" s="27"/>
      <c r="BU1123" s="27"/>
      <c r="BV1123" s="30"/>
      <c r="BW1123" s="30"/>
      <c r="BX1123" s="27"/>
      <c r="BY1123" s="27"/>
      <c r="BZ1123" s="27"/>
      <c r="CA1123" s="27"/>
      <c r="CB1123" s="27"/>
      <c r="CC1123" s="27"/>
      <c r="CD1123" s="27"/>
      <c r="CE1123" s="27"/>
      <c r="CF1123" s="27"/>
      <c r="CG1123" s="27"/>
      <c r="CH1123" s="27"/>
      <c r="CI1123" s="27"/>
      <c r="CJ1123" s="27"/>
      <c r="CK1123" s="27"/>
      <c r="CL1123" s="27"/>
      <c r="CM1123" s="27"/>
      <c r="CN1123" s="27"/>
      <c r="CO1123" s="27"/>
    </row>
    <row r="1124" spans="1:93" ht="13">
      <c r="A1124" s="18"/>
      <c r="B1124" s="45"/>
      <c r="C1124" s="52"/>
      <c r="D1124" s="52"/>
      <c r="E1124" s="53"/>
      <c r="F1124" s="53"/>
      <c r="G1124" s="52"/>
      <c r="H1124" s="52"/>
      <c r="I1124" s="53"/>
      <c r="J1124" s="52"/>
      <c r="K1124" s="52"/>
      <c r="L1124" s="52"/>
      <c r="M1124" s="53"/>
      <c r="N1124" s="76"/>
      <c r="O1124" s="52"/>
      <c r="P1124" s="45"/>
      <c r="Q1124" s="45"/>
      <c r="R1124" s="45"/>
      <c r="S1124" s="45"/>
      <c r="T1124" s="45"/>
      <c r="U1124" s="45"/>
      <c r="V1124" s="54"/>
      <c r="W1124" s="54"/>
      <c r="X1124" s="53"/>
      <c r="Y1124" s="53"/>
      <c r="Z1124" s="53"/>
      <c r="AA1124" s="53"/>
      <c r="AB1124" s="53"/>
      <c r="AC1124" s="53"/>
      <c r="AD1124" s="54"/>
      <c r="AE1124" s="54"/>
      <c r="AF1124" s="54"/>
      <c r="AG1124" s="54"/>
      <c r="AH1124" s="54"/>
      <c r="AI1124" s="54"/>
      <c r="AJ1124" s="54"/>
      <c r="AK1124" s="54"/>
      <c r="AL1124" s="27"/>
      <c r="AM1124" s="27"/>
      <c r="AN1124" s="27"/>
      <c r="AO1124" s="27"/>
      <c r="AP1124" s="27"/>
      <c r="AQ1124" s="53"/>
      <c r="AR1124" s="53"/>
      <c r="AS1124" s="52"/>
      <c r="AT1124" s="52"/>
      <c r="AU1124" s="52"/>
      <c r="AV1124" s="52"/>
      <c r="AW1124" s="52"/>
      <c r="AX1124" s="27"/>
      <c r="AY1124" s="27"/>
      <c r="AZ1124" s="27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45"/>
      <c r="BL1124" s="45"/>
      <c r="BM1124" s="27"/>
      <c r="BN1124" s="27"/>
      <c r="BO1124" s="45"/>
      <c r="BP1124" s="45"/>
      <c r="BQ1124" s="45"/>
      <c r="BR1124" s="45"/>
      <c r="BS1124" s="27"/>
      <c r="BT1124" s="27"/>
      <c r="BU1124" s="27"/>
      <c r="BV1124" s="30"/>
      <c r="BW1124" s="30"/>
      <c r="BX1124" s="27"/>
      <c r="BY1124" s="27"/>
      <c r="BZ1124" s="27"/>
      <c r="CA1124" s="27"/>
      <c r="CB1124" s="27"/>
      <c r="CC1124" s="27"/>
      <c r="CD1124" s="27"/>
      <c r="CE1124" s="27"/>
      <c r="CF1124" s="27"/>
      <c r="CG1124" s="27"/>
      <c r="CH1124" s="27"/>
      <c r="CI1124" s="27"/>
      <c r="CJ1124" s="27"/>
      <c r="CK1124" s="27"/>
      <c r="CL1124" s="27"/>
      <c r="CM1124" s="27"/>
      <c r="CN1124" s="27"/>
      <c r="CO1124" s="27"/>
    </row>
    <row r="1125" spans="1:93" ht="13">
      <c r="A1125" s="18"/>
      <c r="B1125" s="45"/>
      <c r="C1125" s="52"/>
      <c r="D1125" s="52"/>
      <c r="E1125" s="53"/>
      <c r="F1125" s="53"/>
      <c r="G1125" s="52"/>
      <c r="H1125" s="52"/>
      <c r="I1125" s="53"/>
      <c r="J1125" s="52"/>
      <c r="K1125" s="52"/>
      <c r="L1125" s="52"/>
      <c r="M1125" s="53"/>
      <c r="N1125" s="76"/>
      <c r="O1125" s="52"/>
      <c r="P1125" s="45"/>
      <c r="Q1125" s="45"/>
      <c r="R1125" s="45"/>
      <c r="S1125" s="45"/>
      <c r="T1125" s="45"/>
      <c r="U1125" s="45"/>
      <c r="V1125" s="54"/>
      <c r="W1125" s="54"/>
      <c r="X1125" s="53"/>
      <c r="Y1125" s="53"/>
      <c r="Z1125" s="53"/>
      <c r="AA1125" s="53"/>
      <c r="AB1125" s="53"/>
      <c r="AC1125" s="53"/>
      <c r="AD1125" s="54"/>
      <c r="AE1125" s="54"/>
      <c r="AF1125" s="54"/>
      <c r="AG1125" s="54"/>
      <c r="AH1125" s="54"/>
      <c r="AI1125" s="54"/>
      <c r="AJ1125" s="54"/>
      <c r="AK1125" s="54"/>
      <c r="AL1125" s="27"/>
      <c r="AM1125" s="27"/>
      <c r="AN1125" s="27"/>
      <c r="AO1125" s="27"/>
      <c r="AP1125" s="27"/>
      <c r="AQ1125" s="53"/>
      <c r="AR1125" s="53"/>
      <c r="AS1125" s="52"/>
      <c r="AT1125" s="52"/>
      <c r="AU1125" s="52"/>
      <c r="AV1125" s="52"/>
      <c r="AW1125" s="52"/>
      <c r="AX1125" s="27"/>
      <c r="AY1125" s="27"/>
      <c r="AZ1125" s="27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45"/>
      <c r="BL1125" s="45"/>
      <c r="BM1125" s="27"/>
      <c r="BN1125" s="27"/>
      <c r="BO1125" s="45"/>
      <c r="BP1125" s="45"/>
      <c r="BQ1125" s="45"/>
      <c r="BR1125" s="45"/>
      <c r="BS1125" s="27"/>
      <c r="BT1125" s="27"/>
      <c r="BU1125" s="27"/>
      <c r="BV1125" s="30"/>
      <c r="BW1125" s="30"/>
      <c r="BX1125" s="27"/>
      <c r="BY1125" s="27"/>
      <c r="BZ1125" s="27"/>
      <c r="CA1125" s="27"/>
      <c r="CB1125" s="27"/>
      <c r="CC1125" s="27"/>
      <c r="CD1125" s="27"/>
      <c r="CE1125" s="27"/>
      <c r="CF1125" s="27"/>
      <c r="CG1125" s="27"/>
      <c r="CH1125" s="27"/>
      <c r="CI1125" s="27"/>
      <c r="CJ1125" s="27"/>
      <c r="CK1125" s="27"/>
      <c r="CL1125" s="27"/>
      <c r="CM1125" s="27"/>
      <c r="CN1125" s="27"/>
      <c r="CO1125" s="27"/>
    </row>
    <row r="1126" spans="1:93" ht="13">
      <c r="A1126" s="18"/>
      <c r="B1126" s="45"/>
      <c r="C1126" s="52"/>
      <c r="D1126" s="52"/>
      <c r="E1126" s="53"/>
      <c r="F1126" s="53"/>
      <c r="G1126" s="52"/>
      <c r="H1126" s="52"/>
      <c r="I1126" s="53"/>
      <c r="J1126" s="52"/>
      <c r="K1126" s="52"/>
      <c r="L1126" s="52"/>
      <c r="M1126" s="53"/>
      <c r="N1126" s="76"/>
      <c r="O1126" s="52"/>
      <c r="P1126" s="45"/>
      <c r="Q1126" s="45"/>
      <c r="R1126" s="45"/>
      <c r="S1126" s="45"/>
      <c r="T1126" s="45"/>
      <c r="U1126" s="45"/>
      <c r="V1126" s="54"/>
      <c r="W1126" s="54"/>
      <c r="X1126" s="53"/>
      <c r="Y1126" s="53"/>
      <c r="Z1126" s="53"/>
      <c r="AA1126" s="53"/>
      <c r="AB1126" s="53"/>
      <c r="AC1126" s="53"/>
      <c r="AD1126" s="54"/>
      <c r="AE1126" s="54"/>
      <c r="AF1126" s="54"/>
      <c r="AG1126" s="54"/>
      <c r="AH1126" s="54"/>
      <c r="AI1126" s="54"/>
      <c r="AJ1126" s="54"/>
      <c r="AK1126" s="54"/>
      <c r="AL1126" s="27"/>
      <c r="AM1126" s="27"/>
      <c r="AN1126" s="27"/>
      <c r="AO1126" s="27"/>
      <c r="AP1126" s="27"/>
      <c r="AQ1126" s="53"/>
      <c r="AR1126" s="53"/>
      <c r="AS1126" s="52"/>
      <c r="AT1126" s="52"/>
      <c r="AU1126" s="52"/>
      <c r="AV1126" s="52"/>
      <c r="AW1126" s="52"/>
      <c r="AX1126" s="27"/>
      <c r="AY1126" s="27"/>
      <c r="AZ1126" s="27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45"/>
      <c r="BL1126" s="45"/>
      <c r="BM1126" s="27"/>
      <c r="BN1126" s="27"/>
      <c r="BO1126" s="45"/>
      <c r="BP1126" s="45"/>
      <c r="BQ1126" s="45"/>
      <c r="BR1126" s="45"/>
      <c r="BS1126" s="27"/>
      <c r="BT1126" s="27"/>
      <c r="BU1126" s="27"/>
      <c r="BV1126" s="30"/>
      <c r="BW1126" s="30"/>
      <c r="BX1126" s="27"/>
      <c r="BY1126" s="27"/>
      <c r="BZ1126" s="27"/>
      <c r="CA1126" s="27"/>
      <c r="CB1126" s="27"/>
      <c r="CC1126" s="27"/>
      <c r="CD1126" s="27"/>
      <c r="CE1126" s="27"/>
      <c r="CF1126" s="27"/>
      <c r="CG1126" s="27"/>
      <c r="CH1126" s="27"/>
      <c r="CI1126" s="27"/>
      <c r="CJ1126" s="27"/>
      <c r="CK1126" s="27"/>
      <c r="CL1126" s="27"/>
      <c r="CM1126" s="27"/>
      <c r="CN1126" s="27"/>
      <c r="CO1126" s="27"/>
    </row>
    <row r="1127" spans="1:93" ht="13">
      <c r="A1127" s="18"/>
      <c r="B1127" s="45"/>
      <c r="C1127" s="52"/>
      <c r="D1127" s="52"/>
      <c r="E1127" s="53"/>
      <c r="F1127" s="53"/>
      <c r="G1127" s="52"/>
      <c r="H1127" s="52"/>
      <c r="I1127" s="53"/>
      <c r="J1127" s="52"/>
      <c r="K1127" s="52"/>
      <c r="L1127" s="52"/>
      <c r="M1127" s="53"/>
      <c r="N1127" s="76"/>
      <c r="O1127" s="52"/>
      <c r="P1127" s="45"/>
      <c r="Q1127" s="45"/>
      <c r="R1127" s="45"/>
      <c r="S1127" s="45"/>
      <c r="T1127" s="45"/>
      <c r="U1127" s="45"/>
      <c r="V1127" s="54"/>
      <c r="W1127" s="54"/>
      <c r="X1127" s="53"/>
      <c r="Y1127" s="53"/>
      <c r="Z1127" s="53"/>
      <c r="AA1127" s="53"/>
      <c r="AB1127" s="53"/>
      <c r="AC1127" s="53"/>
      <c r="AD1127" s="54"/>
      <c r="AE1127" s="54"/>
      <c r="AF1127" s="54"/>
      <c r="AG1127" s="54"/>
      <c r="AH1127" s="54"/>
      <c r="AI1127" s="54"/>
      <c r="AJ1127" s="54"/>
      <c r="AK1127" s="54"/>
      <c r="AL1127" s="27"/>
      <c r="AM1127" s="27"/>
      <c r="AN1127" s="27"/>
      <c r="AO1127" s="27"/>
      <c r="AP1127" s="27"/>
      <c r="AQ1127" s="53"/>
      <c r="AR1127" s="53"/>
      <c r="AS1127" s="52"/>
      <c r="AT1127" s="52"/>
      <c r="AU1127" s="52"/>
      <c r="AV1127" s="52"/>
      <c r="AW1127" s="52"/>
      <c r="AX1127" s="27"/>
      <c r="AY1127" s="27"/>
      <c r="AZ1127" s="27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45"/>
      <c r="BL1127" s="45"/>
      <c r="BM1127" s="27"/>
      <c r="BN1127" s="27"/>
      <c r="BO1127" s="45"/>
      <c r="BP1127" s="45"/>
      <c r="BQ1127" s="45"/>
      <c r="BR1127" s="45"/>
      <c r="BS1127" s="27"/>
      <c r="BT1127" s="27"/>
      <c r="BU1127" s="27"/>
      <c r="BV1127" s="30"/>
      <c r="BW1127" s="30"/>
      <c r="BX1127" s="27"/>
      <c r="BY1127" s="27"/>
      <c r="BZ1127" s="27"/>
      <c r="CA1127" s="27"/>
      <c r="CB1127" s="27"/>
      <c r="CC1127" s="27"/>
      <c r="CD1127" s="27"/>
      <c r="CE1127" s="27"/>
      <c r="CF1127" s="27"/>
      <c r="CG1127" s="27"/>
      <c r="CH1127" s="27"/>
      <c r="CI1127" s="27"/>
      <c r="CJ1127" s="27"/>
      <c r="CK1127" s="27"/>
      <c r="CL1127" s="27"/>
      <c r="CM1127" s="27"/>
      <c r="CN1127" s="27"/>
      <c r="CO1127" s="27"/>
    </row>
    <row r="1128" spans="1:93" ht="13">
      <c r="A1128" s="18"/>
      <c r="B1128" s="45"/>
      <c r="C1128" s="52"/>
      <c r="D1128" s="52"/>
      <c r="E1128" s="53"/>
      <c r="F1128" s="53"/>
      <c r="G1128" s="52"/>
      <c r="H1128" s="52"/>
      <c r="I1128" s="53"/>
      <c r="J1128" s="52"/>
      <c r="K1128" s="52"/>
      <c r="L1128" s="52"/>
      <c r="M1128" s="53"/>
      <c r="N1128" s="76"/>
      <c r="O1128" s="52"/>
      <c r="P1128" s="45"/>
      <c r="Q1128" s="45"/>
      <c r="R1128" s="45"/>
      <c r="S1128" s="45"/>
      <c r="T1128" s="45"/>
      <c r="U1128" s="45"/>
      <c r="V1128" s="54"/>
      <c r="W1128" s="54"/>
      <c r="X1128" s="53"/>
      <c r="Y1128" s="53"/>
      <c r="Z1128" s="53"/>
      <c r="AA1128" s="53"/>
      <c r="AB1128" s="53"/>
      <c r="AC1128" s="53"/>
      <c r="AD1128" s="54"/>
      <c r="AE1128" s="54"/>
      <c r="AF1128" s="54"/>
      <c r="AG1128" s="54"/>
      <c r="AH1128" s="54"/>
      <c r="AI1128" s="54"/>
      <c r="AJ1128" s="54"/>
      <c r="AK1128" s="54"/>
      <c r="AL1128" s="27"/>
      <c r="AM1128" s="27"/>
      <c r="AN1128" s="27"/>
      <c r="AO1128" s="27"/>
      <c r="AP1128" s="27"/>
      <c r="AQ1128" s="53"/>
      <c r="AR1128" s="53"/>
      <c r="AS1128" s="52"/>
      <c r="AT1128" s="52"/>
      <c r="AU1128" s="52"/>
      <c r="AV1128" s="52"/>
      <c r="AW1128" s="52"/>
      <c r="AX1128" s="27"/>
      <c r="AY1128" s="27"/>
      <c r="AZ1128" s="27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45"/>
      <c r="BL1128" s="45"/>
      <c r="BM1128" s="27"/>
      <c r="BN1128" s="27"/>
      <c r="BO1128" s="45"/>
      <c r="BP1128" s="45"/>
      <c r="BQ1128" s="45"/>
      <c r="BR1128" s="45"/>
      <c r="BS1128" s="27"/>
      <c r="BT1128" s="27"/>
      <c r="BU1128" s="27"/>
      <c r="BV1128" s="30"/>
      <c r="BW1128" s="30"/>
      <c r="BX1128" s="27"/>
      <c r="BY1128" s="27"/>
      <c r="BZ1128" s="27"/>
      <c r="CA1128" s="27"/>
      <c r="CB1128" s="27"/>
      <c r="CC1128" s="27"/>
      <c r="CD1128" s="27"/>
      <c r="CE1128" s="27"/>
      <c r="CF1128" s="27"/>
      <c r="CG1128" s="27"/>
      <c r="CH1128" s="27"/>
      <c r="CI1128" s="27"/>
      <c r="CJ1128" s="27"/>
      <c r="CK1128" s="27"/>
      <c r="CL1128" s="27"/>
      <c r="CM1128" s="27"/>
      <c r="CN1128" s="27"/>
      <c r="CO1128" s="27"/>
    </row>
    <row r="1129" spans="1:93" ht="13">
      <c r="A1129" s="18"/>
      <c r="B1129" s="45"/>
      <c r="C1129" s="52"/>
      <c r="D1129" s="52"/>
      <c r="E1129" s="53"/>
      <c r="F1129" s="53"/>
      <c r="G1129" s="52"/>
      <c r="H1129" s="52"/>
      <c r="I1129" s="53"/>
      <c r="J1129" s="52"/>
      <c r="K1129" s="52"/>
      <c r="L1129" s="52"/>
      <c r="M1129" s="53"/>
      <c r="N1129" s="76"/>
      <c r="O1129" s="52"/>
      <c r="P1129" s="45"/>
      <c r="Q1129" s="45"/>
      <c r="R1129" s="45"/>
      <c r="S1129" s="45"/>
      <c r="T1129" s="45"/>
      <c r="U1129" s="45"/>
      <c r="V1129" s="54"/>
      <c r="W1129" s="54"/>
      <c r="X1129" s="53"/>
      <c r="Y1129" s="53"/>
      <c r="Z1129" s="53"/>
      <c r="AA1129" s="53"/>
      <c r="AB1129" s="53"/>
      <c r="AC1129" s="53"/>
      <c r="AD1129" s="54"/>
      <c r="AE1129" s="54"/>
      <c r="AF1129" s="54"/>
      <c r="AG1129" s="54"/>
      <c r="AH1129" s="54"/>
      <c r="AI1129" s="54"/>
      <c r="AJ1129" s="54"/>
      <c r="AK1129" s="54"/>
      <c r="AL1129" s="27"/>
      <c r="AM1129" s="27"/>
      <c r="AN1129" s="27"/>
      <c r="AO1129" s="27"/>
      <c r="AP1129" s="27"/>
      <c r="AQ1129" s="53"/>
      <c r="AR1129" s="53"/>
      <c r="AS1129" s="52"/>
      <c r="AT1129" s="52"/>
      <c r="AU1129" s="52"/>
      <c r="AV1129" s="52"/>
      <c r="AW1129" s="52"/>
      <c r="AX1129" s="27"/>
      <c r="AY1129" s="27"/>
      <c r="AZ1129" s="27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45"/>
      <c r="BL1129" s="45"/>
      <c r="BM1129" s="27"/>
      <c r="BN1129" s="27"/>
      <c r="BO1129" s="45"/>
      <c r="BP1129" s="45"/>
      <c r="BQ1129" s="45"/>
      <c r="BR1129" s="45"/>
      <c r="BS1129" s="27"/>
      <c r="BT1129" s="27"/>
      <c r="BU1129" s="27"/>
      <c r="BV1129" s="30"/>
      <c r="BW1129" s="30"/>
      <c r="BX1129" s="27"/>
      <c r="BY1129" s="27"/>
      <c r="BZ1129" s="27"/>
      <c r="CA1129" s="27"/>
      <c r="CB1129" s="27"/>
      <c r="CC1129" s="27"/>
      <c r="CD1129" s="27"/>
      <c r="CE1129" s="27"/>
      <c r="CF1129" s="27"/>
      <c r="CG1129" s="27"/>
      <c r="CH1129" s="27"/>
      <c r="CI1129" s="27"/>
      <c r="CJ1129" s="27"/>
      <c r="CK1129" s="27"/>
      <c r="CL1129" s="27"/>
      <c r="CM1129" s="27"/>
      <c r="CN1129" s="27"/>
      <c r="CO1129" s="27"/>
    </row>
    <row r="1130" spans="1:93" ht="13">
      <c r="A1130" s="18"/>
      <c r="B1130" s="45"/>
      <c r="C1130" s="52"/>
      <c r="D1130" s="52"/>
      <c r="E1130" s="53"/>
      <c r="F1130" s="53"/>
      <c r="G1130" s="52"/>
      <c r="H1130" s="52"/>
      <c r="I1130" s="53"/>
      <c r="J1130" s="52"/>
      <c r="K1130" s="52"/>
      <c r="L1130" s="52"/>
      <c r="M1130" s="53"/>
      <c r="N1130" s="76"/>
      <c r="O1130" s="52"/>
      <c r="P1130" s="45"/>
      <c r="Q1130" s="45"/>
      <c r="R1130" s="45"/>
      <c r="S1130" s="45"/>
      <c r="T1130" s="45"/>
      <c r="U1130" s="45"/>
      <c r="V1130" s="54"/>
      <c r="W1130" s="54"/>
      <c r="X1130" s="53"/>
      <c r="Y1130" s="53"/>
      <c r="Z1130" s="53"/>
      <c r="AA1130" s="53"/>
      <c r="AB1130" s="53"/>
      <c r="AC1130" s="53"/>
      <c r="AD1130" s="54"/>
      <c r="AE1130" s="54"/>
      <c r="AF1130" s="54"/>
      <c r="AG1130" s="54"/>
      <c r="AH1130" s="54"/>
      <c r="AI1130" s="54"/>
      <c r="AJ1130" s="54"/>
      <c r="AK1130" s="54"/>
      <c r="AL1130" s="27"/>
      <c r="AM1130" s="27"/>
      <c r="AN1130" s="27"/>
      <c r="AO1130" s="27"/>
      <c r="AP1130" s="27"/>
      <c r="AQ1130" s="53"/>
      <c r="AR1130" s="53"/>
      <c r="AS1130" s="52"/>
      <c r="AT1130" s="52"/>
      <c r="AU1130" s="52"/>
      <c r="AV1130" s="52"/>
      <c r="AW1130" s="52"/>
      <c r="AX1130" s="27"/>
      <c r="AY1130" s="27"/>
      <c r="AZ1130" s="27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45"/>
      <c r="BL1130" s="45"/>
      <c r="BM1130" s="27"/>
      <c r="BN1130" s="27"/>
      <c r="BO1130" s="45"/>
      <c r="BP1130" s="45"/>
      <c r="BQ1130" s="45"/>
      <c r="BR1130" s="45"/>
      <c r="BS1130" s="27"/>
      <c r="BT1130" s="27"/>
      <c r="BU1130" s="27"/>
      <c r="BV1130" s="30"/>
      <c r="BW1130" s="30"/>
      <c r="BX1130" s="27"/>
      <c r="BY1130" s="27"/>
      <c r="BZ1130" s="27"/>
      <c r="CA1130" s="27"/>
      <c r="CB1130" s="27"/>
      <c r="CC1130" s="27"/>
      <c r="CD1130" s="27"/>
      <c r="CE1130" s="27"/>
      <c r="CF1130" s="27"/>
      <c r="CG1130" s="27"/>
      <c r="CH1130" s="27"/>
      <c r="CI1130" s="27"/>
      <c r="CJ1130" s="27"/>
      <c r="CK1130" s="27"/>
      <c r="CL1130" s="27"/>
      <c r="CM1130" s="27"/>
      <c r="CN1130" s="27"/>
      <c r="CO1130" s="27"/>
    </row>
    <row r="1131" spans="1:93" ht="13">
      <c r="A1131" s="18"/>
      <c r="B1131" s="45"/>
      <c r="C1131" s="52"/>
      <c r="D1131" s="52"/>
      <c r="E1131" s="53"/>
      <c r="F1131" s="53"/>
      <c r="G1131" s="52"/>
      <c r="H1131" s="52"/>
      <c r="I1131" s="53"/>
      <c r="J1131" s="52"/>
      <c r="K1131" s="52"/>
      <c r="L1131" s="52"/>
      <c r="M1131" s="53"/>
      <c r="N1131" s="76"/>
      <c r="O1131" s="52"/>
      <c r="P1131" s="45"/>
      <c r="Q1131" s="45"/>
      <c r="R1131" s="45"/>
      <c r="S1131" s="45"/>
      <c r="T1131" s="45"/>
      <c r="U1131" s="45"/>
      <c r="V1131" s="54"/>
      <c r="W1131" s="54"/>
      <c r="X1131" s="53"/>
      <c r="Y1131" s="53"/>
      <c r="Z1131" s="53"/>
      <c r="AA1131" s="53"/>
      <c r="AB1131" s="53"/>
      <c r="AC1131" s="53"/>
      <c r="AD1131" s="54"/>
      <c r="AE1131" s="54"/>
      <c r="AF1131" s="54"/>
      <c r="AG1131" s="54"/>
      <c r="AH1131" s="54"/>
      <c r="AI1131" s="54"/>
      <c r="AJ1131" s="54"/>
      <c r="AK1131" s="54"/>
      <c r="AL1131" s="27"/>
      <c r="AM1131" s="27"/>
      <c r="AN1131" s="27"/>
      <c r="AO1131" s="27"/>
      <c r="AP1131" s="27"/>
      <c r="AQ1131" s="53"/>
      <c r="AR1131" s="53"/>
      <c r="AS1131" s="52"/>
      <c r="AT1131" s="52"/>
      <c r="AU1131" s="52"/>
      <c r="AV1131" s="52"/>
      <c r="AW1131" s="52"/>
      <c r="AX1131" s="27"/>
      <c r="AY1131" s="27"/>
      <c r="AZ1131" s="27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45"/>
      <c r="BL1131" s="45"/>
      <c r="BM1131" s="27"/>
      <c r="BN1131" s="27"/>
      <c r="BO1131" s="45"/>
      <c r="BP1131" s="45"/>
      <c r="BQ1131" s="45"/>
      <c r="BR1131" s="45"/>
      <c r="BS1131" s="27"/>
      <c r="BT1131" s="27"/>
      <c r="BU1131" s="27"/>
      <c r="BV1131" s="30"/>
      <c r="BW1131" s="30"/>
      <c r="BX1131" s="27"/>
      <c r="BY1131" s="27"/>
      <c r="BZ1131" s="27"/>
      <c r="CA1131" s="27"/>
      <c r="CB1131" s="27"/>
      <c r="CC1131" s="27"/>
      <c r="CD1131" s="27"/>
      <c r="CE1131" s="27"/>
      <c r="CF1131" s="27"/>
      <c r="CG1131" s="27"/>
      <c r="CH1131" s="27"/>
      <c r="CI1131" s="27"/>
      <c r="CJ1131" s="27"/>
      <c r="CK1131" s="27"/>
      <c r="CL1131" s="27"/>
      <c r="CM1131" s="27"/>
      <c r="CN1131" s="27"/>
      <c r="CO1131" s="27"/>
    </row>
    <row r="1132" spans="1:93" ht="13">
      <c r="A1132" s="18"/>
      <c r="B1132" s="45"/>
      <c r="C1132" s="52"/>
      <c r="D1132" s="52"/>
      <c r="E1132" s="53"/>
      <c r="F1132" s="53"/>
      <c r="G1132" s="52"/>
      <c r="H1132" s="52"/>
      <c r="I1132" s="53"/>
      <c r="J1132" s="52"/>
      <c r="K1132" s="52"/>
      <c r="L1132" s="52"/>
      <c r="M1132" s="53"/>
      <c r="N1132" s="76"/>
      <c r="O1132" s="52"/>
      <c r="P1132" s="45"/>
      <c r="Q1132" s="45"/>
      <c r="R1132" s="45"/>
      <c r="S1132" s="45"/>
      <c r="T1132" s="45"/>
      <c r="U1132" s="45"/>
      <c r="V1132" s="54"/>
      <c r="W1132" s="54"/>
      <c r="X1132" s="53"/>
      <c r="Y1132" s="53"/>
      <c r="Z1132" s="53"/>
      <c r="AA1132" s="53"/>
      <c r="AB1132" s="53"/>
      <c r="AC1132" s="53"/>
      <c r="AD1132" s="54"/>
      <c r="AE1132" s="54"/>
      <c r="AF1132" s="54"/>
      <c r="AG1132" s="54"/>
      <c r="AH1132" s="54"/>
      <c r="AI1132" s="54"/>
      <c r="AJ1132" s="54"/>
      <c r="AK1132" s="54"/>
      <c r="AL1132" s="27"/>
      <c r="AM1132" s="27"/>
      <c r="AN1132" s="27"/>
      <c r="AO1132" s="27"/>
      <c r="AP1132" s="27"/>
      <c r="AQ1132" s="53"/>
      <c r="AR1132" s="53"/>
      <c r="AS1132" s="52"/>
      <c r="AT1132" s="52"/>
      <c r="AU1132" s="52"/>
      <c r="AV1132" s="52"/>
      <c r="AW1132" s="52"/>
      <c r="AX1132" s="27"/>
      <c r="AY1132" s="27"/>
      <c r="AZ1132" s="27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45"/>
      <c r="BL1132" s="45"/>
      <c r="BM1132" s="27"/>
      <c r="BN1132" s="27"/>
      <c r="BO1132" s="45"/>
      <c r="BP1132" s="45"/>
      <c r="BQ1132" s="45"/>
      <c r="BR1132" s="45"/>
      <c r="BS1132" s="27"/>
      <c r="BT1132" s="27"/>
      <c r="BU1132" s="27"/>
      <c r="BV1132" s="30"/>
      <c r="BW1132" s="30"/>
      <c r="BX1132" s="27"/>
      <c r="BY1132" s="27"/>
      <c r="BZ1132" s="27"/>
      <c r="CA1132" s="27"/>
      <c r="CB1132" s="27"/>
      <c r="CC1132" s="27"/>
      <c r="CD1132" s="27"/>
      <c r="CE1132" s="27"/>
      <c r="CF1132" s="27"/>
      <c r="CG1132" s="27"/>
      <c r="CH1132" s="27"/>
      <c r="CI1132" s="27"/>
      <c r="CJ1132" s="27"/>
      <c r="CK1132" s="27"/>
      <c r="CL1132" s="27"/>
      <c r="CM1132" s="27"/>
      <c r="CN1132" s="27"/>
      <c r="CO1132" s="27"/>
    </row>
    <row r="1133" spans="1:93" ht="13">
      <c r="A1133" s="18"/>
      <c r="B1133" s="45"/>
      <c r="C1133" s="52"/>
      <c r="D1133" s="52"/>
      <c r="E1133" s="53"/>
      <c r="F1133" s="53"/>
      <c r="G1133" s="52"/>
      <c r="H1133" s="52"/>
      <c r="I1133" s="53"/>
      <c r="J1133" s="52"/>
      <c r="K1133" s="52"/>
      <c r="L1133" s="52"/>
      <c r="M1133" s="53"/>
      <c r="N1133" s="76"/>
      <c r="O1133" s="52"/>
      <c r="P1133" s="45"/>
      <c r="Q1133" s="45"/>
      <c r="R1133" s="45"/>
      <c r="S1133" s="45"/>
      <c r="T1133" s="45"/>
      <c r="U1133" s="45"/>
      <c r="V1133" s="54"/>
      <c r="W1133" s="54"/>
      <c r="X1133" s="53"/>
      <c r="Y1133" s="53"/>
      <c r="Z1133" s="53"/>
      <c r="AA1133" s="53"/>
      <c r="AB1133" s="53"/>
      <c r="AC1133" s="53"/>
      <c r="AD1133" s="54"/>
      <c r="AE1133" s="54"/>
      <c r="AF1133" s="54"/>
      <c r="AG1133" s="54"/>
      <c r="AH1133" s="54"/>
      <c r="AI1133" s="54"/>
      <c r="AJ1133" s="54"/>
      <c r="AK1133" s="54"/>
      <c r="AL1133" s="27"/>
      <c r="AM1133" s="27"/>
      <c r="AN1133" s="27"/>
      <c r="AO1133" s="27"/>
      <c r="AP1133" s="27"/>
      <c r="AQ1133" s="53"/>
      <c r="AR1133" s="53"/>
      <c r="AS1133" s="52"/>
      <c r="AT1133" s="52"/>
      <c r="AU1133" s="52"/>
      <c r="AV1133" s="52"/>
      <c r="AW1133" s="52"/>
      <c r="AX1133" s="27"/>
      <c r="AY1133" s="27"/>
      <c r="AZ1133" s="27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45"/>
      <c r="BL1133" s="45"/>
      <c r="BM1133" s="27"/>
      <c r="BN1133" s="27"/>
      <c r="BO1133" s="45"/>
      <c r="BP1133" s="45"/>
      <c r="BQ1133" s="45"/>
      <c r="BR1133" s="45"/>
      <c r="BS1133" s="27"/>
      <c r="BT1133" s="27"/>
      <c r="BU1133" s="27"/>
      <c r="BV1133" s="30"/>
      <c r="BW1133" s="30"/>
      <c r="BX1133" s="27"/>
      <c r="BY1133" s="27"/>
      <c r="BZ1133" s="27"/>
      <c r="CA1133" s="27"/>
      <c r="CB1133" s="27"/>
      <c r="CC1133" s="27"/>
      <c r="CD1133" s="27"/>
      <c r="CE1133" s="27"/>
      <c r="CF1133" s="27"/>
      <c r="CG1133" s="27"/>
      <c r="CH1133" s="27"/>
      <c r="CI1133" s="27"/>
      <c r="CJ1133" s="27"/>
      <c r="CK1133" s="27"/>
      <c r="CL1133" s="27"/>
      <c r="CM1133" s="27"/>
      <c r="CN1133" s="27"/>
      <c r="CO1133" s="27"/>
    </row>
    <row r="1134" spans="1:93" ht="13">
      <c r="A1134" s="18"/>
      <c r="B1134" s="45"/>
      <c r="C1134" s="52"/>
      <c r="D1134" s="52"/>
      <c r="E1134" s="53"/>
      <c r="F1134" s="53"/>
      <c r="G1134" s="52"/>
      <c r="H1134" s="52"/>
      <c r="I1134" s="53"/>
      <c r="J1134" s="52"/>
      <c r="K1134" s="52"/>
      <c r="L1134" s="52"/>
      <c r="M1134" s="53"/>
      <c r="N1134" s="76"/>
      <c r="O1134" s="52"/>
      <c r="P1134" s="45"/>
      <c r="Q1134" s="45"/>
      <c r="R1134" s="45"/>
      <c r="S1134" s="45"/>
      <c r="T1134" s="45"/>
      <c r="U1134" s="45"/>
      <c r="V1134" s="54"/>
      <c r="W1134" s="54"/>
      <c r="X1134" s="53"/>
      <c r="Y1134" s="53"/>
      <c r="Z1134" s="53"/>
      <c r="AA1134" s="53"/>
      <c r="AB1134" s="53"/>
      <c r="AC1134" s="53"/>
      <c r="AD1134" s="54"/>
      <c r="AE1134" s="54"/>
      <c r="AF1134" s="54"/>
      <c r="AG1134" s="54"/>
      <c r="AH1134" s="54"/>
      <c r="AI1134" s="54"/>
      <c r="AJ1134" s="54"/>
      <c r="AK1134" s="54"/>
      <c r="AL1134" s="27"/>
      <c r="AM1134" s="27"/>
      <c r="AN1134" s="27"/>
      <c r="AO1134" s="27"/>
      <c r="AP1134" s="27"/>
      <c r="AQ1134" s="53"/>
      <c r="AR1134" s="53"/>
      <c r="AS1134" s="52"/>
      <c r="AT1134" s="52"/>
      <c r="AU1134" s="52"/>
      <c r="AV1134" s="52"/>
      <c r="AW1134" s="52"/>
      <c r="AX1134" s="27"/>
      <c r="AY1134" s="27"/>
      <c r="AZ1134" s="27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45"/>
      <c r="BL1134" s="45"/>
      <c r="BM1134" s="27"/>
      <c r="BN1134" s="27"/>
      <c r="BO1134" s="45"/>
      <c r="BP1134" s="45"/>
      <c r="BQ1134" s="45"/>
      <c r="BR1134" s="45"/>
      <c r="BS1134" s="27"/>
      <c r="BT1134" s="27"/>
      <c r="BU1134" s="27"/>
      <c r="BV1134" s="30"/>
      <c r="BW1134" s="30"/>
      <c r="BX1134" s="27"/>
      <c r="BY1134" s="27"/>
      <c r="BZ1134" s="27"/>
      <c r="CA1134" s="27"/>
      <c r="CB1134" s="27"/>
      <c r="CC1134" s="27"/>
      <c r="CD1134" s="27"/>
      <c r="CE1134" s="27"/>
      <c r="CF1134" s="27"/>
      <c r="CG1134" s="27"/>
      <c r="CH1134" s="27"/>
      <c r="CI1134" s="27"/>
      <c r="CJ1134" s="27"/>
      <c r="CK1134" s="27"/>
      <c r="CL1134" s="27"/>
      <c r="CM1134" s="27"/>
      <c r="CN1134" s="27"/>
      <c r="CO1134" s="27"/>
    </row>
    <row r="1135" spans="1:93" ht="13">
      <c r="A1135" s="18"/>
      <c r="B1135" s="45"/>
      <c r="C1135" s="52"/>
      <c r="D1135" s="52"/>
      <c r="E1135" s="53"/>
      <c r="F1135" s="53"/>
      <c r="G1135" s="52"/>
      <c r="H1135" s="52"/>
      <c r="I1135" s="53"/>
      <c r="J1135" s="52"/>
      <c r="K1135" s="52"/>
      <c r="L1135" s="52"/>
      <c r="M1135" s="53"/>
      <c r="N1135" s="76"/>
      <c r="O1135" s="52"/>
      <c r="P1135" s="45"/>
      <c r="Q1135" s="45"/>
      <c r="R1135" s="45"/>
      <c r="S1135" s="45"/>
      <c r="T1135" s="45"/>
      <c r="U1135" s="45"/>
      <c r="V1135" s="54"/>
      <c r="W1135" s="54"/>
      <c r="X1135" s="53"/>
      <c r="Y1135" s="53"/>
      <c r="Z1135" s="53"/>
      <c r="AA1135" s="53"/>
      <c r="AB1135" s="53"/>
      <c r="AC1135" s="53"/>
      <c r="AD1135" s="54"/>
      <c r="AE1135" s="54"/>
      <c r="AF1135" s="54"/>
      <c r="AG1135" s="54"/>
      <c r="AH1135" s="54"/>
      <c r="AI1135" s="54"/>
      <c r="AJ1135" s="54"/>
      <c r="AK1135" s="54"/>
      <c r="AL1135" s="27"/>
      <c r="AM1135" s="27"/>
      <c r="AN1135" s="27"/>
      <c r="AO1135" s="27"/>
      <c r="AP1135" s="27"/>
      <c r="AQ1135" s="53"/>
      <c r="AR1135" s="53"/>
      <c r="AS1135" s="52"/>
      <c r="AT1135" s="52"/>
      <c r="AU1135" s="52"/>
      <c r="AV1135" s="52"/>
      <c r="AW1135" s="52"/>
      <c r="AX1135" s="27"/>
      <c r="AY1135" s="27"/>
      <c r="AZ1135" s="27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45"/>
      <c r="BL1135" s="45"/>
      <c r="BM1135" s="27"/>
      <c r="BN1135" s="27"/>
      <c r="BO1135" s="45"/>
      <c r="BP1135" s="45"/>
      <c r="BQ1135" s="45"/>
      <c r="BR1135" s="45"/>
      <c r="BS1135" s="27"/>
      <c r="BT1135" s="27"/>
      <c r="BU1135" s="27"/>
      <c r="BV1135" s="30"/>
      <c r="BW1135" s="30"/>
      <c r="BX1135" s="27"/>
      <c r="BY1135" s="27"/>
      <c r="BZ1135" s="27"/>
      <c r="CA1135" s="27"/>
      <c r="CB1135" s="27"/>
      <c r="CC1135" s="27"/>
      <c r="CD1135" s="27"/>
      <c r="CE1135" s="27"/>
      <c r="CF1135" s="27"/>
      <c r="CG1135" s="27"/>
      <c r="CH1135" s="27"/>
      <c r="CI1135" s="27"/>
      <c r="CJ1135" s="27"/>
      <c r="CK1135" s="27"/>
      <c r="CL1135" s="27"/>
      <c r="CM1135" s="27"/>
      <c r="CN1135" s="27"/>
      <c r="CO1135" s="27"/>
    </row>
    <row r="1136" spans="1:93" ht="13">
      <c r="A1136" s="18"/>
      <c r="B1136" s="45"/>
      <c r="C1136" s="52"/>
      <c r="D1136" s="52"/>
      <c r="E1136" s="53"/>
      <c r="F1136" s="53"/>
      <c r="G1136" s="52"/>
      <c r="H1136" s="52"/>
      <c r="I1136" s="53"/>
      <c r="J1136" s="52"/>
      <c r="K1136" s="52"/>
      <c r="L1136" s="52"/>
      <c r="M1136" s="53"/>
      <c r="N1136" s="76"/>
      <c r="O1136" s="52"/>
      <c r="P1136" s="45"/>
      <c r="Q1136" s="45"/>
      <c r="R1136" s="45"/>
      <c r="S1136" s="45"/>
      <c r="T1136" s="45"/>
      <c r="U1136" s="45"/>
      <c r="V1136" s="54"/>
      <c r="W1136" s="54"/>
      <c r="X1136" s="53"/>
      <c r="Y1136" s="53"/>
      <c r="Z1136" s="53"/>
      <c r="AA1136" s="53"/>
      <c r="AB1136" s="53"/>
      <c r="AC1136" s="53"/>
      <c r="AD1136" s="54"/>
      <c r="AE1136" s="54"/>
      <c r="AF1136" s="54"/>
      <c r="AG1136" s="54"/>
      <c r="AH1136" s="54"/>
      <c r="AI1136" s="54"/>
      <c r="AJ1136" s="54"/>
      <c r="AK1136" s="54"/>
      <c r="AL1136" s="27"/>
      <c r="AM1136" s="27"/>
      <c r="AN1136" s="27"/>
      <c r="AO1136" s="27"/>
      <c r="AP1136" s="27"/>
      <c r="AQ1136" s="53"/>
      <c r="AR1136" s="53"/>
      <c r="AS1136" s="52"/>
      <c r="AT1136" s="52"/>
      <c r="AU1136" s="52"/>
      <c r="AV1136" s="52"/>
      <c r="AW1136" s="52"/>
      <c r="AX1136" s="27"/>
      <c r="AY1136" s="27"/>
      <c r="AZ1136" s="27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45"/>
      <c r="BL1136" s="45"/>
      <c r="BM1136" s="27"/>
      <c r="BN1136" s="27"/>
      <c r="BO1136" s="45"/>
      <c r="BP1136" s="45"/>
      <c r="BQ1136" s="45"/>
      <c r="BR1136" s="45"/>
      <c r="BS1136" s="27"/>
      <c r="BT1136" s="27"/>
      <c r="BU1136" s="27"/>
      <c r="BV1136" s="30"/>
      <c r="BW1136" s="30"/>
      <c r="BX1136" s="27"/>
      <c r="BY1136" s="27"/>
      <c r="BZ1136" s="27"/>
      <c r="CA1136" s="27"/>
      <c r="CB1136" s="27"/>
      <c r="CC1136" s="27"/>
      <c r="CD1136" s="27"/>
      <c r="CE1136" s="27"/>
      <c r="CF1136" s="27"/>
      <c r="CG1136" s="27"/>
      <c r="CH1136" s="27"/>
      <c r="CI1136" s="27"/>
      <c r="CJ1136" s="27"/>
      <c r="CK1136" s="27"/>
      <c r="CL1136" s="27"/>
      <c r="CM1136" s="27"/>
      <c r="CN1136" s="27"/>
      <c r="CO1136" s="27"/>
    </row>
    <row r="1137" spans="1:93" ht="13">
      <c r="A1137" s="18"/>
      <c r="B1137" s="45"/>
      <c r="C1137" s="52"/>
      <c r="D1137" s="52"/>
      <c r="E1137" s="53"/>
      <c r="F1137" s="53"/>
      <c r="G1137" s="52"/>
      <c r="H1137" s="52"/>
      <c r="I1137" s="53"/>
      <c r="J1137" s="52"/>
      <c r="K1137" s="52"/>
      <c r="L1137" s="52"/>
      <c r="M1137" s="53"/>
      <c r="N1137" s="76"/>
      <c r="O1137" s="52"/>
      <c r="P1137" s="45"/>
      <c r="Q1137" s="45"/>
      <c r="R1137" s="45"/>
      <c r="S1137" s="45"/>
      <c r="T1137" s="45"/>
      <c r="U1137" s="45"/>
      <c r="V1137" s="54"/>
      <c r="W1137" s="54"/>
      <c r="X1137" s="53"/>
      <c r="Y1137" s="53"/>
      <c r="Z1137" s="53"/>
      <c r="AA1137" s="53"/>
      <c r="AB1137" s="53"/>
      <c r="AC1137" s="53"/>
      <c r="AD1137" s="54"/>
      <c r="AE1137" s="54"/>
      <c r="AF1137" s="54"/>
      <c r="AG1137" s="54"/>
      <c r="AH1137" s="54"/>
      <c r="AI1137" s="54"/>
      <c r="AJ1137" s="54"/>
      <c r="AK1137" s="54"/>
      <c r="AL1137" s="27"/>
      <c r="AM1137" s="27"/>
      <c r="AN1137" s="27"/>
      <c r="AO1137" s="27"/>
      <c r="AP1137" s="27"/>
      <c r="AQ1137" s="53"/>
      <c r="AR1137" s="53"/>
      <c r="AS1137" s="52"/>
      <c r="AT1137" s="52"/>
      <c r="AU1137" s="52"/>
      <c r="AV1137" s="52"/>
      <c r="AW1137" s="52"/>
      <c r="AX1137" s="27"/>
      <c r="AY1137" s="27"/>
      <c r="AZ1137" s="27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45"/>
      <c r="BL1137" s="45"/>
      <c r="BM1137" s="27"/>
      <c r="BN1137" s="27"/>
      <c r="BO1137" s="45"/>
      <c r="BP1137" s="45"/>
      <c r="BQ1137" s="45"/>
      <c r="BR1137" s="45"/>
      <c r="BS1137" s="27"/>
      <c r="BT1137" s="27"/>
      <c r="BU1137" s="27"/>
      <c r="BV1137" s="30"/>
      <c r="BW1137" s="30"/>
      <c r="BX1137" s="27"/>
      <c r="BY1137" s="27"/>
      <c r="BZ1137" s="27"/>
      <c r="CA1137" s="27"/>
      <c r="CB1137" s="27"/>
      <c r="CC1137" s="27"/>
      <c r="CD1137" s="27"/>
      <c r="CE1137" s="27"/>
      <c r="CF1137" s="27"/>
      <c r="CG1137" s="27"/>
      <c r="CH1137" s="27"/>
      <c r="CI1137" s="27"/>
      <c r="CJ1137" s="27"/>
      <c r="CK1137" s="27"/>
      <c r="CL1137" s="27"/>
      <c r="CM1137" s="27"/>
      <c r="CN1137" s="27"/>
      <c r="CO1137" s="27"/>
    </row>
    <row r="1138" spans="1:93" ht="13">
      <c r="A1138" s="18"/>
      <c r="B1138" s="45"/>
      <c r="C1138" s="52"/>
      <c r="D1138" s="52"/>
      <c r="E1138" s="53"/>
      <c r="F1138" s="53"/>
      <c r="G1138" s="52"/>
      <c r="H1138" s="52"/>
      <c r="I1138" s="53"/>
      <c r="J1138" s="52"/>
      <c r="K1138" s="52"/>
      <c r="L1138" s="52"/>
      <c r="M1138" s="53"/>
      <c r="N1138" s="76"/>
      <c r="O1138" s="52"/>
      <c r="P1138" s="45"/>
      <c r="Q1138" s="45"/>
      <c r="R1138" s="45"/>
      <c r="S1138" s="45"/>
      <c r="T1138" s="45"/>
      <c r="U1138" s="45"/>
      <c r="V1138" s="54"/>
      <c r="W1138" s="54"/>
      <c r="X1138" s="53"/>
      <c r="Y1138" s="53"/>
      <c r="Z1138" s="53"/>
      <c r="AA1138" s="53"/>
      <c r="AB1138" s="53"/>
      <c r="AC1138" s="53"/>
      <c r="AD1138" s="54"/>
      <c r="AE1138" s="54"/>
      <c r="AF1138" s="54"/>
      <c r="AG1138" s="54"/>
      <c r="AH1138" s="54"/>
      <c r="AI1138" s="54"/>
      <c r="AJ1138" s="54"/>
      <c r="AK1138" s="54"/>
      <c r="AL1138" s="27"/>
      <c r="AM1138" s="27"/>
      <c r="AN1138" s="27"/>
      <c r="AO1138" s="27"/>
      <c r="AP1138" s="27"/>
      <c r="AQ1138" s="53"/>
      <c r="AR1138" s="53"/>
      <c r="AS1138" s="52"/>
      <c r="AT1138" s="52"/>
      <c r="AU1138" s="52"/>
      <c r="AV1138" s="52"/>
      <c r="AW1138" s="52"/>
      <c r="AX1138" s="27"/>
      <c r="AY1138" s="27"/>
      <c r="AZ1138" s="27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45"/>
      <c r="BL1138" s="45"/>
      <c r="BM1138" s="27"/>
      <c r="BN1138" s="27"/>
      <c r="BO1138" s="45"/>
      <c r="BP1138" s="45"/>
      <c r="BQ1138" s="45"/>
      <c r="BR1138" s="45"/>
      <c r="BS1138" s="27"/>
      <c r="BT1138" s="27"/>
      <c r="BU1138" s="27"/>
      <c r="BV1138" s="30"/>
      <c r="BW1138" s="30"/>
      <c r="BX1138" s="27"/>
      <c r="BY1138" s="27"/>
      <c r="BZ1138" s="27"/>
      <c r="CA1138" s="27"/>
      <c r="CB1138" s="27"/>
      <c r="CC1138" s="27"/>
      <c r="CD1138" s="27"/>
      <c r="CE1138" s="27"/>
      <c r="CF1138" s="27"/>
      <c r="CG1138" s="27"/>
      <c r="CH1138" s="27"/>
      <c r="CI1138" s="27"/>
      <c r="CJ1138" s="27"/>
      <c r="CK1138" s="27"/>
      <c r="CL1138" s="27"/>
      <c r="CM1138" s="27"/>
      <c r="CN1138" s="27"/>
      <c r="CO1138" s="27"/>
    </row>
    <row r="1139" spans="1:93" ht="13">
      <c r="A1139" s="18"/>
      <c r="B1139" s="45"/>
      <c r="C1139" s="52"/>
      <c r="D1139" s="52"/>
      <c r="E1139" s="53"/>
      <c r="F1139" s="53"/>
      <c r="G1139" s="52"/>
      <c r="H1139" s="52"/>
      <c r="I1139" s="53"/>
      <c r="J1139" s="52"/>
      <c r="K1139" s="52"/>
      <c r="L1139" s="52"/>
      <c r="M1139" s="53"/>
      <c r="N1139" s="76"/>
      <c r="O1139" s="52"/>
      <c r="P1139" s="45"/>
      <c r="Q1139" s="45"/>
      <c r="R1139" s="45"/>
      <c r="S1139" s="45"/>
      <c r="T1139" s="45"/>
      <c r="U1139" s="45"/>
      <c r="V1139" s="54"/>
      <c r="W1139" s="54"/>
      <c r="X1139" s="53"/>
      <c r="Y1139" s="53"/>
      <c r="Z1139" s="53"/>
      <c r="AA1139" s="53"/>
      <c r="AB1139" s="53"/>
      <c r="AC1139" s="53"/>
      <c r="AD1139" s="54"/>
      <c r="AE1139" s="54"/>
      <c r="AF1139" s="54"/>
      <c r="AG1139" s="54"/>
      <c r="AH1139" s="54"/>
      <c r="AI1139" s="54"/>
      <c r="AJ1139" s="54"/>
      <c r="AK1139" s="54"/>
      <c r="AL1139" s="27"/>
      <c r="AM1139" s="27"/>
      <c r="AN1139" s="27"/>
      <c r="AO1139" s="27"/>
      <c r="AP1139" s="27"/>
      <c r="AQ1139" s="53"/>
      <c r="AR1139" s="53"/>
      <c r="AS1139" s="52"/>
      <c r="AT1139" s="52"/>
      <c r="AU1139" s="52"/>
      <c r="AV1139" s="52"/>
      <c r="AW1139" s="52"/>
      <c r="AX1139" s="27"/>
      <c r="AY1139" s="27"/>
      <c r="AZ1139" s="27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45"/>
      <c r="BL1139" s="45"/>
      <c r="BM1139" s="27"/>
      <c r="BN1139" s="27"/>
      <c r="BO1139" s="45"/>
      <c r="BP1139" s="45"/>
      <c r="BQ1139" s="45"/>
      <c r="BR1139" s="45"/>
      <c r="BS1139" s="27"/>
      <c r="BT1139" s="27"/>
      <c r="BU1139" s="27"/>
      <c r="BV1139" s="30"/>
      <c r="BW1139" s="30"/>
      <c r="BX1139" s="27"/>
      <c r="BY1139" s="27"/>
      <c r="BZ1139" s="27"/>
      <c r="CA1139" s="27"/>
      <c r="CB1139" s="27"/>
      <c r="CC1139" s="27"/>
      <c r="CD1139" s="27"/>
      <c r="CE1139" s="27"/>
      <c r="CF1139" s="27"/>
      <c r="CG1139" s="27"/>
      <c r="CH1139" s="27"/>
      <c r="CI1139" s="27"/>
      <c r="CJ1139" s="27"/>
      <c r="CK1139" s="27"/>
      <c r="CL1139" s="27"/>
      <c r="CM1139" s="27"/>
      <c r="CN1139" s="27"/>
      <c r="CO1139" s="27"/>
    </row>
    <row r="1140" spans="1:93" ht="13">
      <c r="A1140" s="18"/>
      <c r="B1140" s="45"/>
      <c r="C1140" s="52"/>
      <c r="D1140" s="52"/>
      <c r="E1140" s="53"/>
      <c r="F1140" s="53"/>
      <c r="G1140" s="52"/>
      <c r="H1140" s="52"/>
      <c r="I1140" s="53"/>
      <c r="J1140" s="52"/>
      <c r="K1140" s="52"/>
      <c r="L1140" s="52"/>
      <c r="M1140" s="53"/>
      <c r="N1140" s="76"/>
      <c r="O1140" s="52"/>
      <c r="P1140" s="45"/>
      <c r="Q1140" s="45"/>
      <c r="R1140" s="45"/>
      <c r="S1140" s="45"/>
      <c r="T1140" s="45"/>
      <c r="U1140" s="45"/>
      <c r="V1140" s="54"/>
      <c r="W1140" s="54"/>
      <c r="X1140" s="53"/>
      <c r="Y1140" s="53"/>
      <c r="Z1140" s="53"/>
      <c r="AA1140" s="53"/>
      <c r="AB1140" s="53"/>
      <c r="AC1140" s="53"/>
      <c r="AD1140" s="54"/>
      <c r="AE1140" s="54"/>
      <c r="AF1140" s="54"/>
      <c r="AG1140" s="54"/>
      <c r="AH1140" s="54"/>
      <c r="AI1140" s="54"/>
      <c r="AJ1140" s="54"/>
      <c r="AK1140" s="54"/>
      <c r="AL1140" s="27"/>
      <c r="AM1140" s="27"/>
      <c r="AN1140" s="27"/>
      <c r="AO1140" s="27"/>
      <c r="AP1140" s="27"/>
      <c r="AQ1140" s="53"/>
      <c r="AR1140" s="53"/>
      <c r="AS1140" s="52"/>
      <c r="AT1140" s="52"/>
      <c r="AU1140" s="52"/>
      <c r="AV1140" s="52"/>
      <c r="AW1140" s="52"/>
      <c r="AX1140" s="27"/>
      <c r="AY1140" s="27"/>
      <c r="AZ1140" s="27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45"/>
      <c r="BL1140" s="45"/>
      <c r="BM1140" s="27"/>
      <c r="BN1140" s="27"/>
      <c r="BO1140" s="45"/>
      <c r="BP1140" s="45"/>
      <c r="BQ1140" s="45"/>
      <c r="BR1140" s="45"/>
      <c r="BS1140" s="27"/>
      <c r="BT1140" s="27"/>
      <c r="BU1140" s="27"/>
      <c r="BV1140" s="30"/>
      <c r="BW1140" s="30"/>
      <c r="BX1140" s="27"/>
      <c r="BY1140" s="27"/>
      <c r="BZ1140" s="27"/>
      <c r="CA1140" s="27"/>
      <c r="CB1140" s="27"/>
      <c r="CC1140" s="27"/>
      <c r="CD1140" s="27"/>
      <c r="CE1140" s="27"/>
      <c r="CF1140" s="27"/>
      <c r="CG1140" s="27"/>
      <c r="CH1140" s="27"/>
      <c r="CI1140" s="27"/>
      <c r="CJ1140" s="27"/>
      <c r="CK1140" s="27"/>
      <c r="CL1140" s="27"/>
      <c r="CM1140" s="27"/>
      <c r="CN1140" s="27"/>
      <c r="CO1140" s="27"/>
    </row>
    <row r="1141" spans="1:93" ht="13">
      <c r="A1141" s="18"/>
      <c r="B1141" s="45"/>
      <c r="C1141" s="52"/>
      <c r="D1141" s="52"/>
      <c r="E1141" s="53"/>
      <c r="F1141" s="53"/>
      <c r="G1141" s="52"/>
      <c r="H1141" s="52"/>
      <c r="I1141" s="53"/>
      <c r="J1141" s="52"/>
      <c r="K1141" s="52"/>
      <c r="L1141" s="52"/>
      <c r="M1141" s="53"/>
      <c r="N1141" s="76"/>
      <c r="O1141" s="52"/>
      <c r="P1141" s="45"/>
      <c r="Q1141" s="45"/>
      <c r="R1141" s="45"/>
      <c r="S1141" s="45"/>
      <c r="T1141" s="45"/>
      <c r="U1141" s="45"/>
      <c r="V1141" s="54"/>
      <c r="W1141" s="54"/>
      <c r="X1141" s="53"/>
      <c r="Y1141" s="53"/>
      <c r="Z1141" s="53"/>
      <c r="AA1141" s="53"/>
      <c r="AB1141" s="53"/>
      <c r="AC1141" s="53"/>
      <c r="AD1141" s="54"/>
      <c r="AE1141" s="54"/>
      <c r="AF1141" s="54"/>
      <c r="AG1141" s="54"/>
      <c r="AH1141" s="54"/>
      <c r="AI1141" s="54"/>
      <c r="AJ1141" s="54"/>
      <c r="AK1141" s="54"/>
      <c r="AL1141" s="27"/>
      <c r="AM1141" s="27"/>
      <c r="AN1141" s="27"/>
      <c r="AO1141" s="27"/>
      <c r="AP1141" s="27"/>
      <c r="AQ1141" s="53"/>
      <c r="AR1141" s="53"/>
      <c r="AS1141" s="52"/>
      <c r="AT1141" s="52"/>
      <c r="AU1141" s="52"/>
      <c r="AV1141" s="52"/>
      <c r="AW1141" s="52"/>
      <c r="AX1141" s="27"/>
      <c r="AY1141" s="27"/>
      <c r="AZ1141" s="27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45"/>
      <c r="BL1141" s="45"/>
      <c r="BM1141" s="27"/>
      <c r="BN1141" s="27"/>
      <c r="BO1141" s="45"/>
      <c r="BP1141" s="45"/>
      <c r="BQ1141" s="45"/>
      <c r="BR1141" s="45"/>
      <c r="BS1141" s="27"/>
      <c r="BT1141" s="27"/>
      <c r="BU1141" s="27"/>
      <c r="BV1141" s="30"/>
      <c r="BW1141" s="30"/>
      <c r="BX1141" s="27"/>
      <c r="BY1141" s="27"/>
      <c r="BZ1141" s="27"/>
      <c r="CA1141" s="27"/>
      <c r="CB1141" s="27"/>
      <c r="CC1141" s="27"/>
      <c r="CD1141" s="27"/>
      <c r="CE1141" s="27"/>
      <c r="CF1141" s="27"/>
      <c r="CG1141" s="27"/>
      <c r="CH1141" s="27"/>
      <c r="CI1141" s="27"/>
      <c r="CJ1141" s="27"/>
      <c r="CK1141" s="27"/>
      <c r="CL1141" s="27"/>
      <c r="CM1141" s="27"/>
      <c r="CN1141" s="27"/>
      <c r="CO1141" s="27"/>
    </row>
    <row r="1142" spans="1:93" ht="13">
      <c r="A1142" s="18"/>
      <c r="B1142" s="45"/>
      <c r="C1142" s="52"/>
      <c r="D1142" s="52"/>
      <c r="E1142" s="53"/>
      <c r="F1142" s="53"/>
      <c r="G1142" s="52"/>
      <c r="H1142" s="52"/>
      <c r="I1142" s="53"/>
      <c r="J1142" s="52"/>
      <c r="K1142" s="52"/>
      <c r="L1142" s="52"/>
      <c r="M1142" s="53"/>
      <c r="N1142" s="76"/>
      <c r="O1142" s="52"/>
      <c r="P1142" s="45"/>
      <c r="Q1142" s="45"/>
      <c r="R1142" s="45"/>
      <c r="S1142" s="45"/>
      <c r="T1142" s="45"/>
      <c r="U1142" s="45"/>
      <c r="V1142" s="54"/>
      <c r="W1142" s="54"/>
      <c r="X1142" s="53"/>
      <c r="Y1142" s="53"/>
      <c r="Z1142" s="53"/>
      <c r="AA1142" s="53"/>
      <c r="AB1142" s="53"/>
      <c r="AC1142" s="53"/>
      <c r="AD1142" s="54"/>
      <c r="AE1142" s="54"/>
      <c r="AF1142" s="54"/>
      <c r="AG1142" s="54"/>
      <c r="AH1142" s="54"/>
      <c r="AI1142" s="54"/>
      <c r="AJ1142" s="54"/>
      <c r="AK1142" s="54"/>
      <c r="AL1142" s="27"/>
      <c r="AM1142" s="27"/>
      <c r="AN1142" s="27"/>
      <c r="AO1142" s="27"/>
      <c r="AP1142" s="27"/>
      <c r="AQ1142" s="53"/>
      <c r="AR1142" s="53"/>
      <c r="AS1142" s="52"/>
      <c r="AT1142" s="52"/>
      <c r="AU1142" s="52"/>
      <c r="AV1142" s="52"/>
      <c r="AW1142" s="52"/>
      <c r="AX1142" s="27"/>
      <c r="AY1142" s="27"/>
      <c r="AZ1142" s="27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45"/>
      <c r="BL1142" s="45"/>
      <c r="BM1142" s="27"/>
      <c r="BN1142" s="27"/>
      <c r="BO1142" s="45"/>
      <c r="BP1142" s="45"/>
      <c r="BQ1142" s="45"/>
      <c r="BR1142" s="45"/>
      <c r="BS1142" s="27"/>
      <c r="BT1142" s="27"/>
      <c r="BU1142" s="27"/>
      <c r="BV1142" s="30"/>
      <c r="BW1142" s="30"/>
      <c r="BX1142" s="27"/>
      <c r="BY1142" s="27"/>
      <c r="BZ1142" s="27"/>
      <c r="CA1142" s="27"/>
      <c r="CB1142" s="27"/>
      <c r="CC1142" s="27"/>
      <c r="CD1142" s="27"/>
      <c r="CE1142" s="27"/>
      <c r="CF1142" s="27"/>
      <c r="CG1142" s="27"/>
      <c r="CH1142" s="27"/>
      <c r="CI1142" s="27"/>
      <c r="CJ1142" s="27"/>
      <c r="CK1142" s="27"/>
      <c r="CL1142" s="27"/>
      <c r="CM1142" s="27"/>
      <c r="CN1142" s="27"/>
      <c r="CO1142" s="27"/>
    </row>
    <row r="1143" spans="1:93" ht="13">
      <c r="A1143" s="18"/>
      <c r="B1143" s="45"/>
      <c r="C1143" s="52"/>
      <c r="D1143" s="52"/>
      <c r="E1143" s="53"/>
      <c r="F1143" s="53"/>
      <c r="G1143" s="52"/>
      <c r="H1143" s="52"/>
      <c r="I1143" s="53"/>
      <c r="J1143" s="52"/>
      <c r="K1143" s="52"/>
      <c r="L1143" s="52"/>
      <c r="M1143" s="53"/>
      <c r="N1143" s="76"/>
      <c r="O1143" s="52"/>
      <c r="P1143" s="45"/>
      <c r="Q1143" s="45"/>
      <c r="R1143" s="45"/>
      <c r="S1143" s="45"/>
      <c r="T1143" s="45"/>
      <c r="U1143" s="45"/>
      <c r="V1143" s="54"/>
      <c r="W1143" s="54"/>
      <c r="X1143" s="53"/>
      <c r="Y1143" s="53"/>
      <c r="Z1143" s="53"/>
      <c r="AA1143" s="53"/>
      <c r="AB1143" s="53"/>
      <c r="AC1143" s="53"/>
      <c r="AD1143" s="54"/>
      <c r="AE1143" s="54"/>
      <c r="AF1143" s="54"/>
      <c r="AG1143" s="54"/>
      <c r="AH1143" s="54"/>
      <c r="AI1143" s="54"/>
      <c r="AJ1143" s="54"/>
      <c r="AK1143" s="54"/>
      <c r="AL1143" s="27"/>
      <c r="AM1143" s="27"/>
      <c r="AN1143" s="27"/>
      <c r="AO1143" s="27"/>
      <c r="AP1143" s="27"/>
      <c r="AQ1143" s="53"/>
      <c r="AR1143" s="53"/>
      <c r="AS1143" s="52"/>
      <c r="AT1143" s="52"/>
      <c r="AU1143" s="52"/>
      <c r="AV1143" s="52"/>
      <c r="AW1143" s="52"/>
      <c r="AX1143" s="27"/>
      <c r="AY1143" s="27"/>
      <c r="AZ1143" s="27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45"/>
      <c r="BL1143" s="45"/>
      <c r="BM1143" s="27"/>
      <c r="BN1143" s="27"/>
      <c r="BO1143" s="45"/>
      <c r="BP1143" s="45"/>
      <c r="BQ1143" s="45"/>
      <c r="BR1143" s="45"/>
      <c r="BS1143" s="27"/>
      <c r="BT1143" s="27"/>
      <c r="BU1143" s="27"/>
      <c r="BV1143" s="30"/>
      <c r="BW1143" s="30"/>
      <c r="BX1143" s="27"/>
      <c r="BY1143" s="27"/>
      <c r="BZ1143" s="27"/>
      <c r="CA1143" s="27"/>
      <c r="CB1143" s="27"/>
      <c r="CC1143" s="27"/>
      <c r="CD1143" s="27"/>
      <c r="CE1143" s="27"/>
      <c r="CF1143" s="27"/>
      <c r="CG1143" s="27"/>
      <c r="CH1143" s="27"/>
      <c r="CI1143" s="27"/>
      <c r="CJ1143" s="27"/>
      <c r="CK1143" s="27"/>
      <c r="CL1143" s="27"/>
      <c r="CM1143" s="27"/>
      <c r="CN1143" s="27"/>
      <c r="CO1143" s="27"/>
    </row>
    <row r="1144" spans="1:93" ht="13">
      <c r="A1144" s="18"/>
      <c r="B1144" s="45"/>
      <c r="C1144" s="52"/>
      <c r="D1144" s="52"/>
      <c r="E1144" s="53"/>
      <c r="F1144" s="53"/>
      <c r="G1144" s="52"/>
      <c r="H1144" s="52"/>
      <c r="I1144" s="53"/>
      <c r="J1144" s="52"/>
      <c r="K1144" s="52"/>
      <c r="L1144" s="52"/>
      <c r="M1144" s="53"/>
      <c r="N1144" s="76"/>
      <c r="O1144" s="52"/>
      <c r="P1144" s="45"/>
      <c r="Q1144" s="45"/>
      <c r="R1144" s="45"/>
      <c r="S1144" s="45"/>
      <c r="T1144" s="45"/>
      <c r="U1144" s="45"/>
      <c r="V1144" s="54"/>
      <c r="W1144" s="54"/>
      <c r="X1144" s="53"/>
      <c r="Y1144" s="53"/>
      <c r="Z1144" s="53"/>
      <c r="AA1144" s="53"/>
      <c r="AB1144" s="53"/>
      <c r="AC1144" s="53"/>
      <c r="AD1144" s="54"/>
      <c r="AE1144" s="54"/>
      <c r="AF1144" s="54"/>
      <c r="AG1144" s="54"/>
      <c r="AH1144" s="54"/>
      <c r="AI1144" s="54"/>
      <c r="AJ1144" s="54"/>
      <c r="AK1144" s="54"/>
      <c r="AL1144" s="27"/>
      <c r="AM1144" s="27"/>
      <c r="AN1144" s="27"/>
      <c r="AO1144" s="27"/>
      <c r="AP1144" s="27"/>
      <c r="AQ1144" s="53"/>
      <c r="AR1144" s="53"/>
      <c r="AS1144" s="52"/>
      <c r="AT1144" s="52"/>
      <c r="AU1144" s="52"/>
      <c r="AV1144" s="52"/>
      <c r="AW1144" s="52"/>
      <c r="AX1144" s="27"/>
      <c r="AY1144" s="27"/>
      <c r="AZ1144" s="27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45"/>
      <c r="BL1144" s="45"/>
      <c r="BM1144" s="27"/>
      <c r="BN1144" s="27"/>
      <c r="BO1144" s="45"/>
      <c r="BP1144" s="45"/>
      <c r="BQ1144" s="45"/>
      <c r="BR1144" s="45"/>
      <c r="BS1144" s="27"/>
      <c r="BT1144" s="27"/>
      <c r="BU1144" s="27"/>
      <c r="BV1144" s="30"/>
      <c r="BW1144" s="30"/>
      <c r="BX1144" s="27"/>
      <c r="BY1144" s="27"/>
      <c r="BZ1144" s="27"/>
      <c r="CA1144" s="27"/>
      <c r="CB1144" s="27"/>
      <c r="CC1144" s="27"/>
      <c r="CD1144" s="27"/>
      <c r="CE1144" s="27"/>
      <c r="CF1144" s="27"/>
      <c r="CG1144" s="27"/>
      <c r="CH1144" s="27"/>
      <c r="CI1144" s="27"/>
      <c r="CJ1144" s="27"/>
      <c r="CK1144" s="27"/>
      <c r="CL1144" s="27"/>
      <c r="CM1144" s="27"/>
      <c r="CN1144" s="27"/>
      <c r="CO1144" s="27"/>
    </row>
    <row r="1145" spans="1:93" ht="13">
      <c r="A1145" s="18"/>
      <c r="B1145" s="45"/>
      <c r="C1145" s="52"/>
      <c r="D1145" s="52"/>
      <c r="E1145" s="53"/>
      <c r="F1145" s="53"/>
      <c r="G1145" s="52"/>
      <c r="H1145" s="52"/>
      <c r="I1145" s="53"/>
      <c r="J1145" s="52"/>
      <c r="K1145" s="52"/>
      <c r="L1145" s="52"/>
      <c r="M1145" s="53"/>
      <c r="N1145" s="76"/>
      <c r="O1145" s="52"/>
      <c r="P1145" s="45"/>
      <c r="Q1145" s="45"/>
      <c r="R1145" s="45"/>
      <c r="S1145" s="45"/>
      <c r="T1145" s="45"/>
      <c r="U1145" s="45"/>
      <c r="V1145" s="54"/>
      <c r="W1145" s="54"/>
      <c r="X1145" s="53"/>
      <c r="Y1145" s="53"/>
      <c r="Z1145" s="53"/>
      <c r="AA1145" s="53"/>
      <c r="AB1145" s="53"/>
      <c r="AC1145" s="53"/>
      <c r="AD1145" s="54"/>
      <c r="AE1145" s="54"/>
      <c r="AF1145" s="54"/>
      <c r="AG1145" s="54"/>
      <c r="AH1145" s="54"/>
      <c r="AI1145" s="54"/>
      <c r="AJ1145" s="54"/>
      <c r="AK1145" s="54"/>
      <c r="AL1145" s="27"/>
      <c r="AM1145" s="27"/>
      <c r="AN1145" s="27"/>
      <c r="AO1145" s="27"/>
      <c r="AP1145" s="27"/>
      <c r="AQ1145" s="53"/>
      <c r="AR1145" s="53"/>
      <c r="AS1145" s="52"/>
      <c r="AT1145" s="52"/>
      <c r="AU1145" s="52"/>
      <c r="AV1145" s="52"/>
      <c r="AW1145" s="52"/>
      <c r="AX1145" s="27"/>
      <c r="AY1145" s="27"/>
      <c r="AZ1145" s="27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45"/>
      <c r="BL1145" s="45"/>
      <c r="BM1145" s="27"/>
      <c r="BN1145" s="27"/>
      <c r="BO1145" s="45"/>
      <c r="BP1145" s="45"/>
      <c r="BQ1145" s="45"/>
      <c r="BR1145" s="45"/>
      <c r="BS1145" s="27"/>
      <c r="BT1145" s="27"/>
      <c r="BU1145" s="27"/>
      <c r="BV1145" s="30"/>
      <c r="BW1145" s="30"/>
      <c r="BX1145" s="27"/>
      <c r="BY1145" s="27"/>
      <c r="BZ1145" s="27"/>
      <c r="CA1145" s="27"/>
      <c r="CB1145" s="27"/>
      <c r="CC1145" s="27"/>
      <c r="CD1145" s="27"/>
      <c r="CE1145" s="27"/>
      <c r="CF1145" s="27"/>
      <c r="CG1145" s="27"/>
      <c r="CH1145" s="27"/>
      <c r="CI1145" s="27"/>
      <c r="CJ1145" s="27"/>
      <c r="CK1145" s="27"/>
      <c r="CL1145" s="27"/>
      <c r="CM1145" s="27"/>
      <c r="CN1145" s="27"/>
      <c r="CO1145" s="27"/>
    </row>
    <row r="1146" spans="1:93" ht="13">
      <c r="A1146" s="18"/>
      <c r="B1146" s="45"/>
      <c r="C1146" s="52"/>
      <c r="D1146" s="52"/>
      <c r="E1146" s="53"/>
      <c r="F1146" s="53"/>
      <c r="G1146" s="52"/>
      <c r="H1146" s="52"/>
      <c r="I1146" s="53"/>
      <c r="J1146" s="52"/>
      <c r="K1146" s="52"/>
      <c r="L1146" s="52"/>
      <c r="M1146" s="53"/>
      <c r="N1146" s="76"/>
      <c r="O1146" s="52"/>
      <c r="P1146" s="45"/>
      <c r="Q1146" s="45"/>
      <c r="R1146" s="45"/>
      <c r="S1146" s="45"/>
      <c r="T1146" s="45"/>
      <c r="U1146" s="45"/>
      <c r="V1146" s="54"/>
      <c r="W1146" s="54"/>
      <c r="X1146" s="53"/>
      <c r="Y1146" s="53"/>
      <c r="Z1146" s="53"/>
      <c r="AA1146" s="53"/>
      <c r="AB1146" s="53"/>
      <c r="AC1146" s="53"/>
      <c r="AD1146" s="54"/>
      <c r="AE1146" s="54"/>
      <c r="AF1146" s="54"/>
      <c r="AG1146" s="54"/>
      <c r="AH1146" s="54"/>
      <c r="AI1146" s="54"/>
      <c r="AJ1146" s="54"/>
      <c r="AK1146" s="54"/>
      <c r="AL1146" s="27"/>
      <c r="AM1146" s="27"/>
      <c r="AN1146" s="27"/>
      <c r="AO1146" s="27"/>
      <c r="AP1146" s="27"/>
      <c r="AQ1146" s="53"/>
      <c r="AR1146" s="53"/>
      <c r="AS1146" s="52"/>
      <c r="AT1146" s="52"/>
      <c r="AU1146" s="52"/>
      <c r="AV1146" s="52"/>
      <c r="AW1146" s="52"/>
      <c r="AX1146" s="27"/>
      <c r="AY1146" s="27"/>
      <c r="AZ1146" s="27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45"/>
      <c r="BL1146" s="45"/>
      <c r="BM1146" s="27"/>
      <c r="BN1146" s="27"/>
      <c r="BO1146" s="45"/>
      <c r="BP1146" s="45"/>
      <c r="BQ1146" s="45"/>
      <c r="BR1146" s="45"/>
      <c r="BS1146" s="27"/>
      <c r="BT1146" s="27"/>
      <c r="BU1146" s="27"/>
      <c r="BV1146" s="30"/>
      <c r="BW1146" s="30"/>
      <c r="BX1146" s="27"/>
      <c r="BY1146" s="27"/>
      <c r="BZ1146" s="27"/>
      <c r="CA1146" s="27"/>
      <c r="CB1146" s="27"/>
      <c r="CC1146" s="27"/>
      <c r="CD1146" s="27"/>
      <c r="CE1146" s="27"/>
      <c r="CF1146" s="27"/>
      <c r="CG1146" s="27"/>
      <c r="CH1146" s="27"/>
      <c r="CI1146" s="27"/>
      <c r="CJ1146" s="27"/>
      <c r="CK1146" s="27"/>
      <c r="CL1146" s="27"/>
      <c r="CM1146" s="27"/>
      <c r="CN1146" s="27"/>
      <c r="CO1146" s="27"/>
    </row>
    <row r="1147" spans="1:93" ht="13">
      <c r="A1147" s="18"/>
      <c r="B1147" s="45"/>
      <c r="C1147" s="52"/>
      <c r="D1147" s="52"/>
      <c r="E1147" s="53"/>
      <c r="F1147" s="53"/>
      <c r="G1147" s="52"/>
      <c r="H1147" s="52"/>
      <c r="I1147" s="53"/>
      <c r="J1147" s="52"/>
      <c r="K1147" s="52"/>
      <c r="L1147" s="52"/>
      <c r="M1147" s="53"/>
      <c r="N1147" s="76"/>
      <c r="O1147" s="52"/>
      <c r="P1147" s="45"/>
      <c r="Q1147" s="45"/>
      <c r="R1147" s="45"/>
      <c r="S1147" s="45"/>
      <c r="T1147" s="45"/>
      <c r="U1147" s="45"/>
      <c r="V1147" s="54"/>
      <c r="W1147" s="54"/>
      <c r="X1147" s="53"/>
      <c r="Y1147" s="53"/>
      <c r="Z1147" s="53"/>
      <c r="AA1147" s="53"/>
      <c r="AB1147" s="53"/>
      <c r="AC1147" s="53"/>
      <c r="AD1147" s="54"/>
      <c r="AE1147" s="54"/>
      <c r="AF1147" s="54"/>
      <c r="AG1147" s="54"/>
      <c r="AH1147" s="54"/>
      <c r="AI1147" s="54"/>
      <c r="AJ1147" s="54"/>
      <c r="AK1147" s="54"/>
      <c r="AL1147" s="27"/>
      <c r="AM1147" s="27"/>
      <c r="AN1147" s="27"/>
      <c r="AO1147" s="27"/>
      <c r="AP1147" s="27"/>
      <c r="AQ1147" s="53"/>
      <c r="AR1147" s="53"/>
      <c r="AS1147" s="52"/>
      <c r="AT1147" s="52"/>
      <c r="AU1147" s="52"/>
      <c r="AV1147" s="52"/>
      <c r="AW1147" s="52"/>
      <c r="AX1147" s="27"/>
      <c r="AY1147" s="27"/>
      <c r="AZ1147" s="27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45"/>
      <c r="BL1147" s="45"/>
      <c r="BM1147" s="27"/>
      <c r="BN1147" s="27"/>
      <c r="BO1147" s="45"/>
      <c r="BP1147" s="45"/>
      <c r="BQ1147" s="45"/>
      <c r="BR1147" s="45"/>
      <c r="BS1147" s="27"/>
      <c r="BT1147" s="27"/>
      <c r="BU1147" s="27"/>
      <c r="BV1147" s="30"/>
      <c r="BW1147" s="30"/>
      <c r="BX1147" s="27"/>
      <c r="BY1147" s="27"/>
      <c r="BZ1147" s="27"/>
      <c r="CA1147" s="27"/>
      <c r="CB1147" s="27"/>
      <c r="CC1147" s="27"/>
      <c r="CD1147" s="27"/>
      <c r="CE1147" s="27"/>
      <c r="CF1147" s="27"/>
      <c r="CG1147" s="27"/>
      <c r="CH1147" s="27"/>
      <c r="CI1147" s="27"/>
      <c r="CJ1147" s="27"/>
      <c r="CK1147" s="27"/>
      <c r="CL1147" s="27"/>
      <c r="CM1147" s="27"/>
      <c r="CN1147" s="27"/>
      <c r="CO1147" s="27"/>
    </row>
    <row r="1148" spans="1:93" ht="13">
      <c r="A1148" s="18"/>
      <c r="B1148" s="45"/>
      <c r="C1148" s="52"/>
      <c r="D1148" s="52"/>
      <c r="E1148" s="53"/>
      <c r="F1148" s="53"/>
      <c r="G1148" s="52"/>
      <c r="H1148" s="52"/>
      <c r="I1148" s="53"/>
      <c r="J1148" s="52"/>
      <c r="K1148" s="52"/>
      <c r="L1148" s="52"/>
      <c r="M1148" s="53"/>
      <c r="N1148" s="76"/>
      <c r="O1148" s="52"/>
      <c r="P1148" s="45"/>
      <c r="Q1148" s="45"/>
      <c r="R1148" s="45"/>
      <c r="S1148" s="45"/>
      <c r="T1148" s="45"/>
      <c r="U1148" s="45"/>
      <c r="V1148" s="54"/>
      <c r="W1148" s="54"/>
      <c r="X1148" s="53"/>
      <c r="Y1148" s="53"/>
      <c r="Z1148" s="53"/>
      <c r="AA1148" s="53"/>
      <c r="AB1148" s="53"/>
      <c r="AC1148" s="53"/>
      <c r="AD1148" s="54"/>
      <c r="AE1148" s="54"/>
      <c r="AF1148" s="54"/>
      <c r="AG1148" s="54"/>
      <c r="AH1148" s="54"/>
      <c r="AI1148" s="54"/>
      <c r="AJ1148" s="54"/>
      <c r="AK1148" s="54"/>
      <c r="AL1148" s="27"/>
      <c r="AM1148" s="27"/>
      <c r="AN1148" s="27"/>
      <c r="AO1148" s="27"/>
      <c r="AP1148" s="27"/>
      <c r="AQ1148" s="53"/>
      <c r="AR1148" s="53"/>
      <c r="AS1148" s="52"/>
      <c r="AT1148" s="52"/>
      <c r="AU1148" s="52"/>
      <c r="AV1148" s="52"/>
      <c r="AW1148" s="52"/>
      <c r="AX1148" s="27"/>
      <c r="AY1148" s="27"/>
      <c r="AZ1148" s="27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45"/>
      <c r="BL1148" s="45"/>
      <c r="BM1148" s="27"/>
      <c r="BN1148" s="27"/>
      <c r="BO1148" s="45"/>
      <c r="BP1148" s="45"/>
      <c r="BQ1148" s="45"/>
      <c r="BR1148" s="45"/>
      <c r="BS1148" s="27"/>
      <c r="BT1148" s="27"/>
      <c r="BU1148" s="27"/>
      <c r="BV1148" s="30"/>
      <c r="BW1148" s="30"/>
      <c r="BX1148" s="27"/>
      <c r="BY1148" s="27"/>
      <c r="BZ1148" s="27"/>
      <c r="CA1148" s="27"/>
      <c r="CB1148" s="27"/>
      <c r="CC1148" s="27"/>
      <c r="CD1148" s="27"/>
      <c r="CE1148" s="27"/>
      <c r="CF1148" s="27"/>
      <c r="CG1148" s="27"/>
      <c r="CH1148" s="27"/>
      <c r="CI1148" s="27"/>
      <c r="CJ1148" s="27"/>
      <c r="CK1148" s="27"/>
      <c r="CL1148" s="27"/>
      <c r="CM1148" s="27"/>
      <c r="CN1148" s="27"/>
      <c r="CO1148" s="27"/>
    </row>
    <row r="1149" spans="1:93" ht="13">
      <c r="A1149" s="18"/>
      <c r="B1149" s="45"/>
      <c r="C1149" s="52"/>
      <c r="D1149" s="52"/>
      <c r="E1149" s="53"/>
      <c r="F1149" s="53"/>
      <c r="G1149" s="52"/>
      <c r="H1149" s="52"/>
      <c r="I1149" s="53"/>
      <c r="J1149" s="52"/>
      <c r="K1149" s="52"/>
      <c r="L1149" s="52"/>
      <c r="M1149" s="53"/>
      <c r="N1149" s="76"/>
      <c r="O1149" s="52"/>
      <c r="P1149" s="45"/>
      <c r="Q1149" s="45"/>
      <c r="R1149" s="45"/>
      <c r="S1149" s="45"/>
      <c r="T1149" s="45"/>
      <c r="U1149" s="45"/>
      <c r="V1149" s="54"/>
      <c r="W1149" s="54"/>
      <c r="X1149" s="53"/>
      <c r="Y1149" s="53"/>
      <c r="Z1149" s="53"/>
      <c r="AA1149" s="53"/>
      <c r="AB1149" s="53"/>
      <c r="AC1149" s="53"/>
      <c r="AD1149" s="54"/>
      <c r="AE1149" s="54"/>
      <c r="AF1149" s="54"/>
      <c r="AG1149" s="54"/>
      <c r="AH1149" s="54"/>
      <c r="AI1149" s="54"/>
      <c r="AJ1149" s="54"/>
      <c r="AK1149" s="54"/>
      <c r="AL1149" s="27"/>
      <c r="AM1149" s="27"/>
      <c r="AN1149" s="27"/>
      <c r="AO1149" s="27"/>
      <c r="AP1149" s="27"/>
      <c r="AQ1149" s="53"/>
      <c r="AR1149" s="53"/>
      <c r="AS1149" s="52"/>
      <c r="AT1149" s="52"/>
      <c r="AU1149" s="52"/>
      <c r="AV1149" s="52"/>
      <c r="AW1149" s="52"/>
      <c r="AX1149" s="27"/>
      <c r="AY1149" s="27"/>
      <c r="AZ1149" s="27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45"/>
      <c r="BL1149" s="45"/>
      <c r="BM1149" s="27"/>
      <c r="BN1149" s="27"/>
      <c r="BO1149" s="45"/>
      <c r="BP1149" s="45"/>
      <c r="BQ1149" s="45"/>
      <c r="BR1149" s="45"/>
      <c r="BS1149" s="27"/>
      <c r="BT1149" s="27"/>
      <c r="BU1149" s="27"/>
      <c r="BV1149" s="30"/>
      <c r="BW1149" s="30"/>
      <c r="BX1149" s="27"/>
      <c r="BY1149" s="27"/>
      <c r="BZ1149" s="27"/>
      <c r="CA1149" s="27"/>
      <c r="CB1149" s="27"/>
      <c r="CC1149" s="27"/>
      <c r="CD1149" s="27"/>
      <c r="CE1149" s="27"/>
      <c r="CF1149" s="27"/>
      <c r="CG1149" s="27"/>
      <c r="CH1149" s="27"/>
      <c r="CI1149" s="27"/>
      <c r="CJ1149" s="27"/>
      <c r="CK1149" s="27"/>
      <c r="CL1149" s="27"/>
      <c r="CM1149" s="27"/>
      <c r="CN1149" s="27"/>
      <c r="CO1149" s="27"/>
    </row>
    <row r="1150" spans="1:93" ht="13">
      <c r="A1150" s="18"/>
      <c r="B1150" s="45"/>
      <c r="C1150" s="52"/>
      <c r="D1150" s="52"/>
      <c r="E1150" s="53"/>
      <c r="F1150" s="53"/>
      <c r="G1150" s="52"/>
      <c r="H1150" s="52"/>
      <c r="I1150" s="53"/>
      <c r="J1150" s="52"/>
      <c r="K1150" s="52"/>
      <c r="L1150" s="52"/>
      <c r="M1150" s="53"/>
      <c r="N1150" s="76"/>
      <c r="O1150" s="52"/>
      <c r="P1150" s="45"/>
      <c r="Q1150" s="45"/>
      <c r="R1150" s="45"/>
      <c r="S1150" s="45"/>
      <c r="T1150" s="45"/>
      <c r="U1150" s="45"/>
      <c r="V1150" s="54"/>
      <c r="W1150" s="54"/>
      <c r="X1150" s="53"/>
      <c r="Y1150" s="53"/>
      <c r="Z1150" s="53"/>
      <c r="AA1150" s="53"/>
      <c r="AB1150" s="53"/>
      <c r="AC1150" s="53"/>
      <c r="AD1150" s="54"/>
      <c r="AE1150" s="54"/>
      <c r="AF1150" s="54"/>
      <c r="AG1150" s="54"/>
      <c r="AH1150" s="54"/>
      <c r="AI1150" s="54"/>
      <c r="AJ1150" s="54"/>
      <c r="AK1150" s="54"/>
      <c r="AL1150" s="27"/>
      <c r="AM1150" s="27"/>
      <c r="AN1150" s="27"/>
      <c r="AO1150" s="27"/>
      <c r="AP1150" s="27"/>
      <c r="AQ1150" s="53"/>
      <c r="AR1150" s="53"/>
      <c r="AS1150" s="52"/>
      <c r="AT1150" s="52"/>
      <c r="AU1150" s="52"/>
      <c r="AV1150" s="52"/>
      <c r="AW1150" s="52"/>
      <c r="AX1150" s="27"/>
      <c r="AY1150" s="27"/>
      <c r="AZ1150" s="27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45"/>
      <c r="BL1150" s="45"/>
      <c r="BM1150" s="27"/>
      <c r="BN1150" s="27"/>
      <c r="BO1150" s="45"/>
      <c r="BP1150" s="45"/>
      <c r="BQ1150" s="45"/>
      <c r="BR1150" s="45"/>
      <c r="BS1150" s="27"/>
      <c r="BT1150" s="27"/>
      <c r="BU1150" s="27"/>
      <c r="BV1150" s="30"/>
      <c r="BW1150" s="30"/>
      <c r="BX1150" s="27"/>
      <c r="BY1150" s="27"/>
      <c r="BZ1150" s="27"/>
      <c r="CA1150" s="27"/>
      <c r="CB1150" s="27"/>
      <c r="CC1150" s="27"/>
      <c r="CD1150" s="27"/>
      <c r="CE1150" s="27"/>
      <c r="CF1150" s="27"/>
      <c r="CG1150" s="27"/>
      <c r="CH1150" s="27"/>
      <c r="CI1150" s="27"/>
      <c r="CJ1150" s="27"/>
      <c r="CK1150" s="27"/>
      <c r="CL1150" s="27"/>
      <c r="CM1150" s="27"/>
      <c r="CN1150" s="27"/>
      <c r="CO1150" s="27"/>
    </row>
    <row r="1151" spans="1:93" ht="13">
      <c r="A1151" s="18"/>
      <c r="B1151" s="45"/>
      <c r="C1151" s="52"/>
      <c r="D1151" s="52"/>
      <c r="E1151" s="53"/>
      <c r="F1151" s="53"/>
      <c r="G1151" s="52"/>
      <c r="H1151" s="52"/>
      <c r="I1151" s="53"/>
      <c r="J1151" s="52"/>
      <c r="K1151" s="52"/>
      <c r="L1151" s="52"/>
      <c r="M1151" s="53"/>
      <c r="N1151" s="76"/>
      <c r="O1151" s="52"/>
      <c r="P1151" s="45"/>
      <c r="Q1151" s="45"/>
      <c r="R1151" s="45"/>
      <c r="S1151" s="45"/>
      <c r="T1151" s="45"/>
      <c r="U1151" s="45"/>
      <c r="V1151" s="54"/>
      <c r="W1151" s="54"/>
      <c r="X1151" s="53"/>
      <c r="Y1151" s="53"/>
      <c r="Z1151" s="53"/>
      <c r="AA1151" s="53"/>
      <c r="AB1151" s="53"/>
      <c r="AC1151" s="53"/>
      <c r="AD1151" s="54"/>
      <c r="AE1151" s="54"/>
      <c r="AF1151" s="54"/>
      <c r="AG1151" s="54"/>
      <c r="AH1151" s="54"/>
      <c r="AI1151" s="54"/>
      <c r="AJ1151" s="54"/>
      <c r="AK1151" s="54"/>
      <c r="AL1151" s="27"/>
      <c r="AM1151" s="27"/>
      <c r="AN1151" s="27"/>
      <c r="AO1151" s="27"/>
      <c r="AP1151" s="27"/>
      <c r="AQ1151" s="53"/>
      <c r="AR1151" s="53"/>
      <c r="AS1151" s="52"/>
      <c r="AT1151" s="52"/>
      <c r="AU1151" s="52"/>
      <c r="AV1151" s="52"/>
      <c r="AW1151" s="52"/>
      <c r="AX1151" s="27"/>
      <c r="AY1151" s="27"/>
      <c r="AZ1151" s="27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45"/>
      <c r="BL1151" s="45"/>
      <c r="BM1151" s="27"/>
      <c r="BN1151" s="27"/>
      <c r="BO1151" s="45"/>
      <c r="BP1151" s="45"/>
      <c r="BQ1151" s="45"/>
      <c r="BR1151" s="45"/>
      <c r="BS1151" s="27"/>
      <c r="BT1151" s="27"/>
      <c r="BU1151" s="27"/>
      <c r="BV1151" s="30"/>
      <c r="BW1151" s="30"/>
      <c r="BX1151" s="27"/>
      <c r="BY1151" s="27"/>
      <c r="BZ1151" s="27"/>
      <c r="CA1151" s="27"/>
      <c r="CB1151" s="27"/>
      <c r="CC1151" s="27"/>
      <c r="CD1151" s="27"/>
      <c r="CE1151" s="27"/>
      <c r="CF1151" s="27"/>
      <c r="CG1151" s="27"/>
      <c r="CH1151" s="27"/>
      <c r="CI1151" s="27"/>
      <c r="CJ1151" s="27"/>
      <c r="CK1151" s="27"/>
      <c r="CL1151" s="27"/>
      <c r="CM1151" s="27"/>
      <c r="CN1151" s="27"/>
      <c r="CO1151" s="27"/>
    </row>
    <row r="1152" spans="1:93" ht="13">
      <c r="A1152" s="18"/>
      <c r="B1152" s="45"/>
      <c r="C1152" s="52"/>
      <c r="D1152" s="52"/>
      <c r="E1152" s="53"/>
      <c r="F1152" s="53"/>
      <c r="G1152" s="52"/>
      <c r="H1152" s="52"/>
      <c r="I1152" s="53"/>
      <c r="J1152" s="52"/>
      <c r="K1152" s="52"/>
      <c r="L1152" s="52"/>
      <c r="M1152" s="53"/>
      <c r="N1152" s="76"/>
      <c r="O1152" s="52"/>
      <c r="P1152" s="45"/>
      <c r="Q1152" s="45"/>
      <c r="R1152" s="45"/>
      <c r="S1152" s="45"/>
      <c r="T1152" s="45"/>
      <c r="U1152" s="45"/>
      <c r="V1152" s="54"/>
      <c r="W1152" s="54"/>
      <c r="X1152" s="53"/>
      <c r="Y1152" s="53"/>
      <c r="Z1152" s="53"/>
      <c r="AA1152" s="53"/>
      <c r="AB1152" s="53"/>
      <c r="AC1152" s="53"/>
      <c r="AD1152" s="54"/>
      <c r="AE1152" s="54"/>
      <c r="AF1152" s="54"/>
      <c r="AG1152" s="54"/>
      <c r="AH1152" s="54"/>
      <c r="AI1152" s="54"/>
      <c r="AJ1152" s="54"/>
      <c r="AK1152" s="54"/>
      <c r="AL1152" s="27"/>
      <c r="AM1152" s="27"/>
      <c r="AN1152" s="27"/>
      <c r="AO1152" s="27"/>
      <c r="AP1152" s="27"/>
      <c r="AQ1152" s="53"/>
      <c r="AR1152" s="53"/>
      <c r="AS1152" s="52"/>
      <c r="AT1152" s="52"/>
      <c r="AU1152" s="52"/>
      <c r="AV1152" s="52"/>
      <c r="AW1152" s="52"/>
      <c r="AX1152" s="27"/>
      <c r="AY1152" s="27"/>
      <c r="AZ1152" s="27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45"/>
      <c r="BL1152" s="45"/>
      <c r="BM1152" s="27"/>
      <c r="BN1152" s="27"/>
      <c r="BO1152" s="45"/>
      <c r="BP1152" s="45"/>
      <c r="BQ1152" s="45"/>
      <c r="BR1152" s="45"/>
      <c r="BS1152" s="27"/>
      <c r="BT1152" s="27"/>
      <c r="BU1152" s="27"/>
      <c r="BV1152" s="30"/>
      <c r="BW1152" s="30"/>
      <c r="BX1152" s="27"/>
      <c r="BY1152" s="27"/>
      <c r="BZ1152" s="27"/>
      <c r="CA1152" s="27"/>
      <c r="CB1152" s="27"/>
      <c r="CC1152" s="27"/>
      <c r="CD1152" s="27"/>
      <c r="CE1152" s="27"/>
      <c r="CF1152" s="27"/>
      <c r="CG1152" s="27"/>
      <c r="CH1152" s="27"/>
      <c r="CI1152" s="27"/>
      <c r="CJ1152" s="27"/>
      <c r="CK1152" s="27"/>
      <c r="CL1152" s="27"/>
      <c r="CM1152" s="27"/>
      <c r="CN1152" s="27"/>
      <c r="CO1152" s="27"/>
    </row>
    <row r="1153" spans="1:93" ht="13">
      <c r="A1153" s="18"/>
      <c r="B1153" s="45"/>
      <c r="C1153" s="52"/>
      <c r="D1153" s="52"/>
      <c r="E1153" s="53"/>
      <c r="F1153" s="53"/>
      <c r="G1153" s="52"/>
      <c r="H1153" s="52"/>
      <c r="I1153" s="53"/>
      <c r="J1153" s="52"/>
      <c r="K1153" s="52"/>
      <c r="L1153" s="52"/>
      <c r="M1153" s="53"/>
      <c r="N1153" s="76"/>
      <c r="O1153" s="52"/>
      <c r="P1153" s="45"/>
      <c r="Q1153" s="45"/>
      <c r="R1153" s="45"/>
      <c r="S1153" s="45"/>
      <c r="T1153" s="45"/>
      <c r="U1153" s="45"/>
      <c r="V1153" s="54"/>
      <c r="W1153" s="54"/>
      <c r="X1153" s="53"/>
      <c r="Y1153" s="53"/>
      <c r="Z1153" s="53"/>
      <c r="AA1153" s="53"/>
      <c r="AB1153" s="53"/>
      <c r="AC1153" s="53"/>
      <c r="AD1153" s="54"/>
      <c r="AE1153" s="54"/>
      <c r="AF1153" s="54"/>
      <c r="AG1153" s="54"/>
      <c r="AH1153" s="54"/>
      <c r="AI1153" s="54"/>
      <c r="AJ1153" s="54"/>
      <c r="AK1153" s="54"/>
      <c r="AL1153" s="27"/>
      <c r="AM1153" s="27"/>
      <c r="AN1153" s="27"/>
      <c r="AO1153" s="27"/>
      <c r="AP1153" s="27"/>
      <c r="AQ1153" s="53"/>
      <c r="AR1153" s="53"/>
      <c r="AS1153" s="52"/>
      <c r="AT1153" s="52"/>
      <c r="AU1153" s="52"/>
      <c r="AV1153" s="52"/>
      <c r="AW1153" s="52"/>
      <c r="AX1153" s="27"/>
      <c r="AY1153" s="27"/>
      <c r="AZ1153" s="27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45"/>
      <c r="BL1153" s="45"/>
      <c r="BM1153" s="27"/>
      <c r="BN1153" s="27"/>
      <c r="BO1153" s="45"/>
      <c r="BP1153" s="45"/>
      <c r="BQ1153" s="45"/>
      <c r="BR1153" s="45"/>
      <c r="BS1153" s="27"/>
      <c r="BT1153" s="27"/>
      <c r="BU1153" s="27"/>
      <c r="BV1153" s="30"/>
      <c r="BW1153" s="30"/>
      <c r="BX1153" s="27"/>
      <c r="BY1153" s="27"/>
      <c r="BZ1153" s="27"/>
      <c r="CA1153" s="27"/>
      <c r="CB1153" s="27"/>
      <c r="CC1153" s="27"/>
      <c r="CD1153" s="27"/>
      <c r="CE1153" s="27"/>
      <c r="CF1153" s="27"/>
      <c r="CG1153" s="27"/>
      <c r="CH1153" s="27"/>
      <c r="CI1153" s="27"/>
      <c r="CJ1153" s="27"/>
      <c r="CK1153" s="27"/>
      <c r="CL1153" s="27"/>
      <c r="CM1153" s="27"/>
      <c r="CN1153" s="27"/>
      <c r="CO1153" s="27"/>
    </row>
    <row r="1154" spans="1:93" ht="13">
      <c r="A1154" s="18"/>
      <c r="B1154" s="45"/>
      <c r="C1154" s="52"/>
      <c r="D1154" s="52"/>
      <c r="E1154" s="53"/>
      <c r="F1154" s="53"/>
      <c r="G1154" s="52"/>
      <c r="H1154" s="52"/>
      <c r="I1154" s="53"/>
      <c r="J1154" s="52"/>
      <c r="K1154" s="52"/>
      <c r="L1154" s="52"/>
      <c r="M1154" s="53"/>
      <c r="N1154" s="76"/>
      <c r="O1154" s="52"/>
      <c r="P1154" s="45"/>
      <c r="Q1154" s="45"/>
      <c r="R1154" s="45"/>
      <c r="S1154" s="45"/>
      <c r="T1154" s="45"/>
      <c r="U1154" s="45"/>
      <c r="V1154" s="54"/>
      <c r="W1154" s="54"/>
      <c r="X1154" s="53"/>
      <c r="Y1154" s="53"/>
      <c r="Z1154" s="53"/>
      <c r="AA1154" s="53"/>
      <c r="AB1154" s="53"/>
      <c r="AC1154" s="53"/>
      <c r="AD1154" s="54"/>
      <c r="AE1154" s="54"/>
      <c r="AF1154" s="54"/>
      <c r="AG1154" s="54"/>
      <c r="AH1154" s="54"/>
      <c r="AI1154" s="54"/>
      <c r="AJ1154" s="54"/>
      <c r="AK1154" s="54"/>
      <c r="AL1154" s="27"/>
      <c r="AM1154" s="27"/>
      <c r="AN1154" s="27"/>
      <c r="AO1154" s="27"/>
      <c r="AP1154" s="27"/>
      <c r="AQ1154" s="53"/>
      <c r="AR1154" s="53"/>
      <c r="AS1154" s="52"/>
      <c r="AT1154" s="52"/>
      <c r="AU1154" s="52"/>
      <c r="AV1154" s="52"/>
      <c r="AW1154" s="52"/>
      <c r="AX1154" s="27"/>
      <c r="AY1154" s="27"/>
      <c r="AZ1154" s="27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45"/>
      <c r="BL1154" s="45"/>
      <c r="BM1154" s="27"/>
      <c r="BN1154" s="27"/>
      <c r="BO1154" s="45"/>
      <c r="BP1154" s="45"/>
      <c r="BQ1154" s="45"/>
      <c r="BR1154" s="45"/>
      <c r="BS1154" s="27"/>
      <c r="BT1154" s="27"/>
      <c r="BU1154" s="27"/>
      <c r="BV1154" s="30"/>
      <c r="BW1154" s="30"/>
      <c r="BX1154" s="27"/>
      <c r="BY1154" s="27"/>
      <c r="BZ1154" s="27"/>
      <c r="CA1154" s="27"/>
      <c r="CB1154" s="27"/>
      <c r="CC1154" s="27"/>
      <c r="CD1154" s="27"/>
      <c r="CE1154" s="27"/>
      <c r="CF1154" s="27"/>
      <c r="CG1154" s="27"/>
      <c r="CH1154" s="27"/>
      <c r="CI1154" s="27"/>
      <c r="CJ1154" s="27"/>
      <c r="CK1154" s="27"/>
      <c r="CL1154" s="27"/>
      <c r="CM1154" s="27"/>
      <c r="CN1154" s="27"/>
      <c r="CO1154" s="27"/>
    </row>
    <row r="1155" spans="1:93" ht="13">
      <c r="A1155" s="18"/>
      <c r="B1155" s="45"/>
      <c r="C1155" s="52"/>
      <c r="D1155" s="52"/>
      <c r="E1155" s="53"/>
      <c r="F1155" s="53"/>
      <c r="G1155" s="52"/>
      <c r="H1155" s="52"/>
      <c r="I1155" s="53"/>
      <c r="J1155" s="52"/>
      <c r="K1155" s="52"/>
      <c r="L1155" s="52"/>
      <c r="M1155" s="53"/>
      <c r="N1155" s="76"/>
      <c r="O1155" s="52"/>
      <c r="P1155" s="45"/>
      <c r="Q1155" s="45"/>
      <c r="R1155" s="45"/>
      <c r="S1155" s="45"/>
      <c r="T1155" s="45"/>
      <c r="U1155" s="45"/>
      <c r="V1155" s="54"/>
      <c r="W1155" s="54"/>
      <c r="X1155" s="53"/>
      <c r="Y1155" s="53"/>
      <c r="Z1155" s="53"/>
      <c r="AA1155" s="53"/>
      <c r="AB1155" s="53"/>
      <c r="AC1155" s="53"/>
      <c r="AD1155" s="54"/>
      <c r="AE1155" s="54"/>
      <c r="AF1155" s="54"/>
      <c r="AG1155" s="54"/>
      <c r="AH1155" s="54"/>
      <c r="AI1155" s="54"/>
      <c r="AJ1155" s="54"/>
      <c r="AK1155" s="54"/>
      <c r="AL1155" s="27"/>
      <c r="AM1155" s="27"/>
      <c r="AN1155" s="27"/>
      <c r="AO1155" s="27"/>
      <c r="AP1155" s="27"/>
      <c r="AQ1155" s="53"/>
      <c r="AR1155" s="53"/>
      <c r="AS1155" s="52"/>
      <c r="AT1155" s="52"/>
      <c r="AU1155" s="52"/>
      <c r="AV1155" s="52"/>
      <c r="AW1155" s="52"/>
      <c r="AX1155" s="27"/>
      <c r="AY1155" s="27"/>
      <c r="AZ1155" s="27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45"/>
      <c r="BL1155" s="45"/>
      <c r="BM1155" s="27"/>
      <c r="BN1155" s="27"/>
      <c r="BO1155" s="45"/>
      <c r="BP1155" s="45"/>
      <c r="BQ1155" s="45"/>
      <c r="BR1155" s="45"/>
      <c r="BS1155" s="27"/>
      <c r="BT1155" s="27"/>
      <c r="BU1155" s="27"/>
      <c r="BV1155" s="30"/>
      <c r="BW1155" s="30"/>
      <c r="BX1155" s="27"/>
      <c r="BY1155" s="27"/>
      <c r="BZ1155" s="27"/>
      <c r="CA1155" s="27"/>
      <c r="CB1155" s="27"/>
      <c r="CC1155" s="27"/>
      <c r="CD1155" s="27"/>
      <c r="CE1155" s="27"/>
      <c r="CF1155" s="27"/>
      <c r="CG1155" s="27"/>
      <c r="CH1155" s="27"/>
      <c r="CI1155" s="27"/>
      <c r="CJ1155" s="27"/>
      <c r="CK1155" s="27"/>
      <c r="CL1155" s="27"/>
      <c r="CM1155" s="27"/>
      <c r="CN1155" s="27"/>
      <c r="CO1155" s="27"/>
    </row>
    <row r="1156" spans="1:93" ht="13">
      <c r="A1156" s="18"/>
      <c r="B1156" s="45"/>
      <c r="C1156" s="52"/>
      <c r="D1156" s="52"/>
      <c r="E1156" s="53"/>
      <c r="F1156" s="53"/>
      <c r="G1156" s="52"/>
      <c r="H1156" s="52"/>
      <c r="I1156" s="53"/>
      <c r="J1156" s="52"/>
      <c r="K1156" s="52"/>
      <c r="L1156" s="52"/>
      <c r="M1156" s="53"/>
      <c r="N1156" s="76"/>
      <c r="O1156" s="52"/>
      <c r="P1156" s="45"/>
      <c r="Q1156" s="45"/>
      <c r="R1156" s="45"/>
      <c r="S1156" s="45"/>
      <c r="T1156" s="45"/>
      <c r="U1156" s="45"/>
      <c r="V1156" s="54"/>
      <c r="W1156" s="54"/>
      <c r="X1156" s="53"/>
      <c r="Y1156" s="53"/>
      <c r="Z1156" s="53"/>
      <c r="AA1156" s="53"/>
      <c r="AB1156" s="53"/>
      <c r="AC1156" s="53"/>
      <c r="AD1156" s="54"/>
      <c r="AE1156" s="54"/>
      <c r="AF1156" s="54"/>
      <c r="AG1156" s="54"/>
      <c r="AH1156" s="54"/>
      <c r="AI1156" s="54"/>
      <c r="AJ1156" s="54"/>
      <c r="AK1156" s="54"/>
      <c r="AL1156" s="27"/>
      <c r="AM1156" s="27"/>
      <c r="AN1156" s="27"/>
      <c r="AO1156" s="27"/>
      <c r="AP1156" s="27"/>
      <c r="AQ1156" s="53"/>
      <c r="AR1156" s="53"/>
      <c r="AS1156" s="52"/>
      <c r="AT1156" s="52"/>
      <c r="AU1156" s="52"/>
      <c r="AV1156" s="52"/>
      <c r="AW1156" s="52"/>
      <c r="AX1156" s="27"/>
      <c r="AY1156" s="27"/>
      <c r="AZ1156" s="27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45"/>
      <c r="BL1156" s="45"/>
      <c r="BM1156" s="27"/>
      <c r="BN1156" s="27"/>
      <c r="BO1156" s="45"/>
      <c r="BP1156" s="45"/>
      <c r="BQ1156" s="45"/>
      <c r="BR1156" s="45"/>
      <c r="BS1156" s="27"/>
      <c r="BT1156" s="27"/>
      <c r="BU1156" s="27"/>
      <c r="BV1156" s="30"/>
      <c r="BW1156" s="30"/>
      <c r="BX1156" s="27"/>
      <c r="BY1156" s="27"/>
      <c r="BZ1156" s="27"/>
      <c r="CA1156" s="27"/>
      <c r="CB1156" s="27"/>
      <c r="CC1156" s="27"/>
      <c r="CD1156" s="27"/>
      <c r="CE1156" s="27"/>
      <c r="CF1156" s="27"/>
      <c r="CG1156" s="27"/>
      <c r="CH1156" s="27"/>
      <c r="CI1156" s="27"/>
      <c r="CJ1156" s="27"/>
      <c r="CK1156" s="27"/>
      <c r="CL1156" s="27"/>
      <c r="CM1156" s="27"/>
      <c r="CN1156" s="27"/>
      <c r="CO1156" s="27"/>
    </row>
    <row r="1157" spans="1:93" ht="13">
      <c r="A1157" s="18"/>
      <c r="B1157" s="45"/>
      <c r="C1157" s="52"/>
      <c r="D1157" s="52"/>
      <c r="E1157" s="53"/>
      <c r="F1157" s="53"/>
      <c r="G1157" s="52"/>
      <c r="H1157" s="52"/>
      <c r="I1157" s="53"/>
      <c r="J1157" s="52"/>
      <c r="K1157" s="52"/>
      <c r="L1157" s="52"/>
      <c r="M1157" s="53"/>
      <c r="N1157" s="76"/>
      <c r="O1157" s="52"/>
      <c r="P1157" s="45"/>
      <c r="Q1157" s="45"/>
      <c r="R1157" s="45"/>
      <c r="S1157" s="45"/>
      <c r="T1157" s="45"/>
      <c r="U1157" s="45"/>
      <c r="V1157" s="54"/>
      <c r="W1157" s="54"/>
      <c r="X1157" s="53"/>
      <c r="Y1157" s="53"/>
      <c r="Z1157" s="53"/>
      <c r="AA1157" s="53"/>
      <c r="AB1157" s="53"/>
      <c r="AC1157" s="53"/>
      <c r="AD1157" s="54"/>
      <c r="AE1157" s="54"/>
      <c r="AF1157" s="54"/>
      <c r="AG1157" s="54"/>
      <c r="AH1157" s="54"/>
      <c r="AI1157" s="54"/>
      <c r="AJ1157" s="54"/>
      <c r="AK1157" s="54"/>
      <c r="AL1157" s="27"/>
      <c r="AM1157" s="27"/>
      <c r="AN1157" s="27"/>
      <c r="AO1157" s="27"/>
      <c r="AP1157" s="27"/>
      <c r="AQ1157" s="53"/>
      <c r="AR1157" s="53"/>
      <c r="AS1157" s="52"/>
      <c r="AT1157" s="52"/>
      <c r="AU1157" s="52"/>
      <c r="AV1157" s="52"/>
      <c r="AW1157" s="52"/>
      <c r="AX1157" s="27"/>
      <c r="AY1157" s="27"/>
      <c r="AZ1157" s="27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45"/>
      <c r="BL1157" s="45"/>
      <c r="BM1157" s="27"/>
      <c r="BN1157" s="27"/>
      <c r="BO1157" s="45"/>
      <c r="BP1157" s="45"/>
      <c r="BQ1157" s="45"/>
      <c r="BR1157" s="45"/>
      <c r="BS1157" s="27"/>
      <c r="BT1157" s="27"/>
      <c r="BU1157" s="27"/>
      <c r="BV1157" s="30"/>
      <c r="BW1157" s="30"/>
      <c r="BX1157" s="27"/>
      <c r="BY1157" s="27"/>
      <c r="BZ1157" s="27"/>
      <c r="CA1157" s="27"/>
      <c r="CB1157" s="27"/>
      <c r="CC1157" s="27"/>
      <c r="CD1157" s="27"/>
      <c r="CE1157" s="27"/>
      <c r="CF1157" s="27"/>
      <c r="CG1157" s="27"/>
      <c r="CH1157" s="27"/>
      <c r="CI1157" s="27"/>
      <c r="CJ1157" s="27"/>
      <c r="CK1157" s="27"/>
      <c r="CL1157" s="27"/>
      <c r="CM1157" s="27"/>
      <c r="CN1157" s="27"/>
      <c r="CO1157" s="27"/>
    </row>
    <row r="1158" spans="1:93" ht="13">
      <c r="A1158" s="18"/>
      <c r="B1158" s="45"/>
      <c r="C1158" s="52"/>
      <c r="D1158" s="52"/>
      <c r="E1158" s="53"/>
      <c r="F1158" s="53"/>
      <c r="G1158" s="52"/>
      <c r="H1158" s="52"/>
      <c r="I1158" s="53"/>
      <c r="J1158" s="52"/>
      <c r="K1158" s="52"/>
      <c r="L1158" s="52"/>
      <c r="M1158" s="53"/>
      <c r="N1158" s="76"/>
      <c r="O1158" s="52"/>
      <c r="P1158" s="45"/>
      <c r="Q1158" s="45"/>
      <c r="R1158" s="45"/>
      <c r="S1158" s="45"/>
      <c r="T1158" s="45"/>
      <c r="U1158" s="45"/>
      <c r="V1158" s="54"/>
      <c r="W1158" s="54"/>
      <c r="X1158" s="53"/>
      <c r="Y1158" s="53"/>
      <c r="Z1158" s="53"/>
      <c r="AA1158" s="53"/>
      <c r="AB1158" s="53"/>
      <c r="AC1158" s="53"/>
      <c r="AD1158" s="54"/>
      <c r="AE1158" s="54"/>
      <c r="AF1158" s="54"/>
      <c r="AG1158" s="54"/>
      <c r="AH1158" s="54"/>
      <c r="AI1158" s="54"/>
      <c r="AJ1158" s="54"/>
      <c r="AK1158" s="54"/>
      <c r="AL1158" s="27"/>
      <c r="AM1158" s="27"/>
      <c r="AN1158" s="27"/>
      <c r="AO1158" s="27"/>
      <c r="AP1158" s="27"/>
      <c r="AQ1158" s="53"/>
      <c r="AR1158" s="53"/>
      <c r="AS1158" s="52"/>
      <c r="AT1158" s="52"/>
      <c r="AU1158" s="52"/>
      <c r="AV1158" s="52"/>
      <c r="AW1158" s="52"/>
      <c r="AX1158" s="27"/>
      <c r="AY1158" s="27"/>
      <c r="AZ1158" s="27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45"/>
      <c r="BL1158" s="45"/>
      <c r="BM1158" s="27"/>
      <c r="BN1158" s="27"/>
      <c r="BO1158" s="45"/>
      <c r="BP1158" s="45"/>
      <c r="BQ1158" s="45"/>
      <c r="BR1158" s="45"/>
      <c r="BS1158" s="27"/>
      <c r="BT1158" s="27"/>
      <c r="BU1158" s="27"/>
      <c r="BV1158" s="30"/>
      <c r="BW1158" s="30"/>
      <c r="BX1158" s="27"/>
      <c r="BY1158" s="27"/>
      <c r="BZ1158" s="27"/>
      <c r="CA1158" s="27"/>
      <c r="CB1158" s="27"/>
      <c r="CC1158" s="27"/>
      <c r="CD1158" s="27"/>
      <c r="CE1158" s="27"/>
      <c r="CF1158" s="27"/>
      <c r="CG1158" s="27"/>
      <c r="CH1158" s="27"/>
      <c r="CI1158" s="27"/>
      <c r="CJ1158" s="27"/>
      <c r="CK1158" s="27"/>
      <c r="CL1158" s="27"/>
      <c r="CM1158" s="27"/>
      <c r="CN1158" s="27"/>
      <c r="CO1158" s="27"/>
    </row>
    <row r="1159" spans="1:93" ht="13">
      <c r="A1159" s="18"/>
      <c r="B1159" s="45"/>
      <c r="C1159" s="52"/>
      <c r="D1159" s="52"/>
      <c r="E1159" s="53"/>
      <c r="F1159" s="53"/>
      <c r="G1159" s="52"/>
      <c r="H1159" s="52"/>
      <c r="I1159" s="53"/>
      <c r="J1159" s="52"/>
      <c r="K1159" s="52"/>
      <c r="L1159" s="52"/>
      <c r="M1159" s="53"/>
      <c r="N1159" s="76"/>
      <c r="O1159" s="52"/>
      <c r="P1159" s="45"/>
      <c r="Q1159" s="45"/>
      <c r="R1159" s="45"/>
      <c r="S1159" s="45"/>
      <c r="T1159" s="45"/>
      <c r="U1159" s="45"/>
      <c r="V1159" s="54"/>
      <c r="W1159" s="54"/>
      <c r="X1159" s="53"/>
      <c r="Y1159" s="53"/>
      <c r="Z1159" s="53"/>
      <c r="AA1159" s="53"/>
      <c r="AB1159" s="53"/>
      <c r="AC1159" s="53"/>
      <c r="AD1159" s="54"/>
      <c r="AE1159" s="54"/>
      <c r="AF1159" s="54"/>
      <c r="AG1159" s="54"/>
      <c r="AH1159" s="54"/>
      <c r="AI1159" s="54"/>
      <c r="AJ1159" s="54"/>
      <c r="AK1159" s="54"/>
      <c r="AL1159" s="27"/>
      <c r="AM1159" s="27"/>
      <c r="AN1159" s="27"/>
      <c r="AO1159" s="27"/>
      <c r="AP1159" s="27"/>
      <c r="AQ1159" s="53"/>
      <c r="AR1159" s="53"/>
      <c r="AS1159" s="52"/>
      <c r="AT1159" s="52"/>
      <c r="AU1159" s="52"/>
      <c r="AV1159" s="52"/>
      <c r="AW1159" s="52"/>
      <c r="AX1159" s="27"/>
      <c r="AY1159" s="27"/>
      <c r="AZ1159" s="27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45"/>
      <c r="BL1159" s="45"/>
      <c r="BM1159" s="27"/>
      <c r="BN1159" s="27"/>
      <c r="BO1159" s="45"/>
      <c r="BP1159" s="45"/>
      <c r="BQ1159" s="45"/>
      <c r="BR1159" s="45"/>
      <c r="BS1159" s="27"/>
      <c r="BT1159" s="27"/>
      <c r="BU1159" s="27"/>
      <c r="BV1159" s="30"/>
      <c r="BW1159" s="30"/>
      <c r="BX1159" s="27"/>
      <c r="BY1159" s="27"/>
      <c r="BZ1159" s="27"/>
      <c r="CA1159" s="27"/>
      <c r="CB1159" s="27"/>
      <c r="CC1159" s="27"/>
      <c r="CD1159" s="27"/>
      <c r="CE1159" s="27"/>
      <c r="CF1159" s="27"/>
      <c r="CG1159" s="27"/>
      <c r="CH1159" s="27"/>
      <c r="CI1159" s="27"/>
      <c r="CJ1159" s="27"/>
      <c r="CK1159" s="27"/>
      <c r="CL1159" s="27"/>
      <c r="CM1159" s="27"/>
      <c r="CN1159" s="27"/>
      <c r="CO1159" s="27"/>
    </row>
    <row r="1160" spans="1:93" ht="13">
      <c r="A1160" s="18"/>
      <c r="B1160" s="45"/>
      <c r="C1160" s="52"/>
      <c r="D1160" s="52"/>
      <c r="E1160" s="53"/>
      <c r="F1160" s="53"/>
      <c r="G1160" s="52"/>
      <c r="H1160" s="52"/>
      <c r="I1160" s="53"/>
      <c r="J1160" s="52"/>
      <c r="K1160" s="52"/>
      <c r="L1160" s="52"/>
      <c r="M1160" s="53"/>
      <c r="N1160" s="76"/>
      <c r="O1160" s="52"/>
      <c r="P1160" s="45"/>
      <c r="Q1160" s="45"/>
      <c r="R1160" s="45"/>
      <c r="S1160" s="45"/>
      <c r="T1160" s="45"/>
      <c r="U1160" s="45"/>
      <c r="V1160" s="54"/>
      <c r="W1160" s="54"/>
      <c r="X1160" s="53"/>
      <c r="Y1160" s="53"/>
      <c r="Z1160" s="53"/>
      <c r="AA1160" s="53"/>
      <c r="AB1160" s="53"/>
      <c r="AC1160" s="53"/>
      <c r="AD1160" s="54"/>
      <c r="AE1160" s="54"/>
      <c r="AF1160" s="54"/>
      <c r="AG1160" s="54"/>
      <c r="AH1160" s="54"/>
      <c r="AI1160" s="54"/>
      <c r="AJ1160" s="54"/>
      <c r="AK1160" s="54"/>
      <c r="AL1160" s="27"/>
      <c r="AM1160" s="27"/>
      <c r="AN1160" s="27"/>
      <c r="AO1160" s="27"/>
      <c r="AP1160" s="27"/>
      <c r="AQ1160" s="53"/>
      <c r="AR1160" s="53"/>
      <c r="AS1160" s="52"/>
      <c r="AT1160" s="52"/>
      <c r="AU1160" s="52"/>
      <c r="AV1160" s="52"/>
      <c r="AW1160" s="52"/>
      <c r="AX1160" s="27"/>
      <c r="AY1160" s="27"/>
      <c r="AZ1160" s="27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45"/>
      <c r="BL1160" s="45"/>
      <c r="BM1160" s="27"/>
      <c r="BN1160" s="27"/>
      <c r="BO1160" s="45"/>
      <c r="BP1160" s="45"/>
      <c r="BQ1160" s="45"/>
      <c r="BR1160" s="45"/>
      <c r="BS1160" s="27"/>
      <c r="BT1160" s="27"/>
      <c r="BU1160" s="27"/>
      <c r="BV1160" s="30"/>
      <c r="BW1160" s="30"/>
      <c r="BX1160" s="27"/>
      <c r="BY1160" s="27"/>
      <c r="BZ1160" s="27"/>
      <c r="CA1160" s="27"/>
      <c r="CB1160" s="27"/>
      <c r="CC1160" s="27"/>
      <c r="CD1160" s="27"/>
      <c r="CE1160" s="27"/>
      <c r="CF1160" s="27"/>
      <c r="CG1160" s="27"/>
      <c r="CH1160" s="27"/>
      <c r="CI1160" s="27"/>
      <c r="CJ1160" s="27"/>
      <c r="CK1160" s="27"/>
      <c r="CL1160" s="27"/>
      <c r="CM1160" s="27"/>
      <c r="CN1160" s="27"/>
      <c r="CO1160" s="27"/>
    </row>
    <row r="1161" spans="1:93" ht="13">
      <c r="A1161" s="18"/>
      <c r="B1161" s="45"/>
      <c r="C1161" s="52"/>
      <c r="D1161" s="52"/>
      <c r="E1161" s="53"/>
      <c r="F1161" s="53"/>
      <c r="G1161" s="52"/>
      <c r="H1161" s="52"/>
      <c r="I1161" s="53"/>
      <c r="J1161" s="52"/>
      <c r="K1161" s="52"/>
      <c r="L1161" s="52"/>
      <c r="M1161" s="53"/>
      <c r="N1161" s="76"/>
      <c r="O1161" s="52"/>
      <c r="P1161" s="45"/>
      <c r="Q1161" s="45"/>
      <c r="R1161" s="45"/>
      <c r="S1161" s="45"/>
      <c r="T1161" s="45"/>
      <c r="U1161" s="45"/>
      <c r="V1161" s="54"/>
      <c r="W1161" s="54"/>
      <c r="X1161" s="53"/>
      <c r="Y1161" s="53"/>
      <c r="Z1161" s="53"/>
      <c r="AA1161" s="53"/>
      <c r="AB1161" s="53"/>
      <c r="AC1161" s="53"/>
      <c r="AD1161" s="54"/>
      <c r="AE1161" s="54"/>
      <c r="AF1161" s="54"/>
      <c r="AG1161" s="54"/>
      <c r="AH1161" s="54"/>
      <c r="AI1161" s="54"/>
      <c r="AJ1161" s="54"/>
      <c r="AK1161" s="54"/>
      <c r="AL1161" s="27"/>
      <c r="AM1161" s="27"/>
      <c r="AN1161" s="27"/>
      <c r="AO1161" s="27"/>
      <c r="AP1161" s="27"/>
      <c r="AQ1161" s="53"/>
      <c r="AR1161" s="53"/>
      <c r="AS1161" s="52"/>
      <c r="AT1161" s="52"/>
      <c r="AU1161" s="52"/>
      <c r="AV1161" s="52"/>
      <c r="AW1161" s="52"/>
      <c r="AX1161" s="27"/>
      <c r="AY1161" s="27"/>
      <c r="AZ1161" s="27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45"/>
      <c r="BL1161" s="45"/>
      <c r="BM1161" s="27"/>
      <c r="BN1161" s="27"/>
      <c r="BO1161" s="45"/>
      <c r="BP1161" s="45"/>
      <c r="BQ1161" s="45"/>
      <c r="BR1161" s="45"/>
      <c r="BS1161" s="27"/>
      <c r="BT1161" s="27"/>
      <c r="BU1161" s="27"/>
      <c r="BV1161" s="30"/>
      <c r="BW1161" s="30"/>
      <c r="BX1161" s="27"/>
      <c r="BY1161" s="27"/>
      <c r="BZ1161" s="27"/>
      <c r="CA1161" s="27"/>
      <c r="CB1161" s="27"/>
      <c r="CC1161" s="27"/>
      <c r="CD1161" s="27"/>
      <c r="CE1161" s="27"/>
      <c r="CF1161" s="27"/>
      <c r="CG1161" s="27"/>
      <c r="CH1161" s="27"/>
      <c r="CI1161" s="27"/>
      <c r="CJ1161" s="27"/>
      <c r="CK1161" s="27"/>
      <c r="CL1161" s="27"/>
      <c r="CM1161" s="27"/>
      <c r="CN1161" s="27"/>
      <c r="CO1161" s="27"/>
    </row>
    <row r="1162" spans="1:93" ht="13">
      <c r="A1162" s="18"/>
      <c r="B1162" s="45"/>
      <c r="C1162" s="52"/>
      <c r="D1162" s="52"/>
      <c r="E1162" s="53"/>
      <c r="F1162" s="53"/>
      <c r="G1162" s="52"/>
      <c r="H1162" s="52"/>
      <c r="I1162" s="53"/>
      <c r="J1162" s="52"/>
      <c r="K1162" s="52"/>
      <c r="L1162" s="52"/>
      <c r="M1162" s="53"/>
      <c r="N1162" s="76"/>
      <c r="O1162" s="52"/>
      <c r="P1162" s="45"/>
      <c r="Q1162" s="45"/>
      <c r="R1162" s="45"/>
      <c r="S1162" s="45"/>
      <c r="T1162" s="45"/>
      <c r="U1162" s="45"/>
      <c r="V1162" s="54"/>
      <c r="W1162" s="54"/>
      <c r="X1162" s="53"/>
      <c r="Y1162" s="53"/>
      <c r="Z1162" s="53"/>
      <c r="AA1162" s="53"/>
      <c r="AB1162" s="53"/>
      <c r="AC1162" s="53"/>
      <c r="AD1162" s="54"/>
      <c r="AE1162" s="54"/>
      <c r="AF1162" s="54"/>
      <c r="AG1162" s="54"/>
      <c r="AH1162" s="54"/>
      <c r="AI1162" s="54"/>
      <c r="AJ1162" s="54"/>
      <c r="AK1162" s="54"/>
      <c r="AL1162" s="27"/>
      <c r="AM1162" s="27"/>
      <c r="AN1162" s="27"/>
      <c r="AO1162" s="27"/>
      <c r="AP1162" s="27"/>
      <c r="AQ1162" s="53"/>
      <c r="AR1162" s="53"/>
      <c r="AS1162" s="52"/>
      <c r="AT1162" s="52"/>
      <c r="AU1162" s="52"/>
      <c r="AV1162" s="52"/>
      <c r="AW1162" s="52"/>
      <c r="AX1162" s="27"/>
      <c r="AY1162" s="27"/>
      <c r="AZ1162" s="27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45"/>
      <c r="BL1162" s="45"/>
      <c r="BM1162" s="27"/>
      <c r="BN1162" s="27"/>
      <c r="BO1162" s="45"/>
      <c r="BP1162" s="45"/>
      <c r="BQ1162" s="45"/>
      <c r="BR1162" s="45"/>
      <c r="BS1162" s="27"/>
      <c r="BT1162" s="27"/>
      <c r="BU1162" s="27"/>
      <c r="BV1162" s="30"/>
      <c r="BW1162" s="30"/>
      <c r="BX1162" s="27"/>
      <c r="BY1162" s="27"/>
      <c r="BZ1162" s="27"/>
      <c r="CA1162" s="27"/>
      <c r="CB1162" s="27"/>
      <c r="CC1162" s="27"/>
      <c r="CD1162" s="27"/>
      <c r="CE1162" s="27"/>
      <c r="CF1162" s="27"/>
      <c r="CG1162" s="27"/>
      <c r="CH1162" s="27"/>
      <c r="CI1162" s="27"/>
      <c r="CJ1162" s="27"/>
      <c r="CK1162" s="27"/>
      <c r="CL1162" s="27"/>
      <c r="CM1162" s="27"/>
      <c r="CN1162" s="27"/>
      <c r="CO1162" s="27"/>
    </row>
    <row r="1163" spans="1:93" ht="13">
      <c r="A1163" s="18"/>
      <c r="B1163" s="45"/>
      <c r="C1163" s="52"/>
      <c r="D1163" s="52"/>
      <c r="E1163" s="53"/>
      <c r="F1163" s="53"/>
      <c r="G1163" s="52"/>
      <c r="H1163" s="52"/>
      <c r="I1163" s="53"/>
      <c r="J1163" s="52"/>
      <c r="K1163" s="52"/>
      <c r="L1163" s="52"/>
      <c r="M1163" s="53"/>
      <c r="N1163" s="76"/>
      <c r="O1163" s="52"/>
      <c r="P1163" s="45"/>
      <c r="Q1163" s="45"/>
      <c r="R1163" s="45"/>
      <c r="S1163" s="45"/>
      <c r="T1163" s="45"/>
      <c r="U1163" s="45"/>
      <c r="V1163" s="54"/>
      <c r="W1163" s="54"/>
      <c r="X1163" s="53"/>
      <c r="Y1163" s="53"/>
      <c r="Z1163" s="53"/>
      <c r="AA1163" s="53"/>
      <c r="AB1163" s="53"/>
      <c r="AC1163" s="53"/>
      <c r="AD1163" s="54"/>
      <c r="AE1163" s="54"/>
      <c r="AF1163" s="54"/>
      <c r="AG1163" s="54"/>
      <c r="AH1163" s="54"/>
      <c r="AI1163" s="54"/>
      <c r="AJ1163" s="54"/>
      <c r="AK1163" s="54"/>
      <c r="AL1163" s="27"/>
      <c r="AM1163" s="27"/>
      <c r="AN1163" s="27"/>
      <c r="AO1163" s="27"/>
      <c r="AP1163" s="27"/>
      <c r="AQ1163" s="53"/>
      <c r="AR1163" s="53"/>
      <c r="AS1163" s="52"/>
      <c r="AT1163" s="52"/>
      <c r="AU1163" s="52"/>
      <c r="AV1163" s="52"/>
      <c r="AW1163" s="52"/>
      <c r="AX1163" s="27"/>
      <c r="AY1163" s="27"/>
      <c r="AZ1163" s="27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45"/>
      <c r="BL1163" s="45"/>
      <c r="BM1163" s="27"/>
      <c r="BN1163" s="27"/>
      <c r="BO1163" s="45"/>
      <c r="BP1163" s="45"/>
      <c r="BQ1163" s="45"/>
      <c r="BR1163" s="45"/>
      <c r="BS1163" s="27"/>
      <c r="BT1163" s="27"/>
      <c r="BU1163" s="27"/>
      <c r="BV1163" s="30"/>
      <c r="BW1163" s="30"/>
      <c r="BX1163" s="27"/>
      <c r="BY1163" s="27"/>
      <c r="BZ1163" s="27"/>
      <c r="CA1163" s="27"/>
      <c r="CB1163" s="27"/>
      <c r="CC1163" s="27"/>
      <c r="CD1163" s="27"/>
      <c r="CE1163" s="27"/>
      <c r="CF1163" s="27"/>
      <c r="CG1163" s="27"/>
      <c r="CH1163" s="27"/>
      <c r="CI1163" s="27"/>
      <c r="CJ1163" s="27"/>
      <c r="CK1163" s="27"/>
      <c r="CL1163" s="27"/>
      <c r="CM1163" s="27"/>
      <c r="CN1163" s="27"/>
      <c r="CO1163" s="27"/>
    </row>
    <row r="1164" spans="1:93" ht="13">
      <c r="A1164" s="18"/>
      <c r="B1164" s="45"/>
      <c r="C1164" s="52"/>
      <c r="D1164" s="52"/>
      <c r="E1164" s="53"/>
      <c r="F1164" s="53"/>
      <c r="G1164" s="52"/>
      <c r="H1164" s="52"/>
      <c r="I1164" s="53"/>
      <c r="J1164" s="52"/>
      <c r="K1164" s="52"/>
      <c r="L1164" s="52"/>
      <c r="M1164" s="53"/>
      <c r="N1164" s="76"/>
      <c r="O1164" s="52"/>
      <c r="P1164" s="45"/>
      <c r="Q1164" s="45"/>
      <c r="R1164" s="45"/>
      <c r="S1164" s="45"/>
      <c r="T1164" s="45"/>
      <c r="U1164" s="45"/>
      <c r="V1164" s="54"/>
      <c r="W1164" s="54"/>
      <c r="X1164" s="53"/>
      <c r="Y1164" s="53"/>
      <c r="Z1164" s="53"/>
      <c r="AA1164" s="53"/>
      <c r="AB1164" s="53"/>
      <c r="AC1164" s="53"/>
      <c r="AD1164" s="54"/>
      <c r="AE1164" s="54"/>
      <c r="AF1164" s="54"/>
      <c r="AG1164" s="54"/>
      <c r="AH1164" s="54"/>
      <c r="AI1164" s="54"/>
      <c r="AJ1164" s="54"/>
      <c r="AK1164" s="54"/>
      <c r="AL1164" s="27"/>
      <c r="AM1164" s="27"/>
      <c r="AN1164" s="27"/>
      <c r="AO1164" s="27"/>
      <c r="AP1164" s="27"/>
      <c r="AQ1164" s="53"/>
      <c r="AR1164" s="53"/>
      <c r="AS1164" s="52"/>
      <c r="AT1164" s="52"/>
      <c r="AU1164" s="52"/>
      <c r="AV1164" s="52"/>
      <c r="AW1164" s="52"/>
      <c r="AX1164" s="27"/>
      <c r="AY1164" s="27"/>
      <c r="AZ1164" s="27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45"/>
      <c r="BL1164" s="45"/>
      <c r="BM1164" s="27"/>
      <c r="BN1164" s="27"/>
      <c r="BO1164" s="45"/>
      <c r="BP1164" s="45"/>
      <c r="BQ1164" s="45"/>
      <c r="BR1164" s="45"/>
      <c r="BS1164" s="27"/>
      <c r="BT1164" s="27"/>
      <c r="BU1164" s="27"/>
      <c r="BV1164" s="30"/>
      <c r="BW1164" s="30"/>
      <c r="BX1164" s="27"/>
      <c r="BY1164" s="27"/>
      <c r="BZ1164" s="27"/>
      <c r="CA1164" s="27"/>
      <c r="CB1164" s="27"/>
      <c r="CC1164" s="27"/>
      <c r="CD1164" s="27"/>
      <c r="CE1164" s="27"/>
      <c r="CF1164" s="27"/>
      <c r="CG1164" s="27"/>
      <c r="CH1164" s="27"/>
      <c r="CI1164" s="27"/>
      <c r="CJ1164" s="27"/>
      <c r="CK1164" s="27"/>
      <c r="CL1164" s="27"/>
      <c r="CM1164" s="27"/>
      <c r="CN1164" s="27"/>
      <c r="CO1164" s="27"/>
    </row>
    <row r="1165" spans="1:93" ht="13">
      <c r="A1165" s="18"/>
      <c r="B1165" s="45"/>
      <c r="C1165" s="52"/>
      <c r="D1165" s="52"/>
      <c r="E1165" s="53"/>
      <c r="F1165" s="53"/>
      <c r="G1165" s="52"/>
      <c r="H1165" s="52"/>
      <c r="I1165" s="53"/>
      <c r="J1165" s="52"/>
      <c r="K1165" s="52"/>
      <c r="L1165" s="52"/>
      <c r="M1165" s="53"/>
      <c r="N1165" s="76"/>
      <c r="O1165" s="52"/>
      <c r="P1165" s="45"/>
      <c r="Q1165" s="45"/>
      <c r="R1165" s="45"/>
      <c r="S1165" s="45"/>
      <c r="T1165" s="45"/>
      <c r="U1165" s="45"/>
      <c r="V1165" s="54"/>
      <c r="W1165" s="54"/>
      <c r="X1165" s="53"/>
      <c r="Y1165" s="53"/>
      <c r="Z1165" s="53"/>
      <c r="AA1165" s="53"/>
      <c r="AB1165" s="53"/>
      <c r="AC1165" s="53"/>
      <c r="AD1165" s="54"/>
      <c r="AE1165" s="54"/>
      <c r="AF1165" s="54"/>
      <c r="AG1165" s="54"/>
      <c r="AH1165" s="54"/>
      <c r="AI1165" s="54"/>
      <c r="AJ1165" s="54"/>
      <c r="AK1165" s="54"/>
      <c r="AL1165" s="27"/>
      <c r="AM1165" s="27"/>
      <c r="AN1165" s="27"/>
      <c r="AO1165" s="27"/>
      <c r="AP1165" s="27"/>
      <c r="AQ1165" s="53"/>
      <c r="AR1165" s="53"/>
      <c r="AS1165" s="52"/>
      <c r="AT1165" s="52"/>
      <c r="AU1165" s="52"/>
      <c r="AV1165" s="52"/>
      <c r="AW1165" s="52"/>
      <c r="AX1165" s="27"/>
      <c r="AY1165" s="27"/>
      <c r="AZ1165" s="27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45"/>
      <c r="BL1165" s="45"/>
      <c r="BM1165" s="27"/>
      <c r="BN1165" s="27"/>
      <c r="BO1165" s="45"/>
      <c r="BP1165" s="45"/>
      <c r="BQ1165" s="45"/>
      <c r="BR1165" s="45"/>
      <c r="BS1165" s="27"/>
      <c r="BT1165" s="27"/>
      <c r="BU1165" s="27"/>
      <c r="BV1165" s="30"/>
      <c r="BW1165" s="30"/>
      <c r="BX1165" s="27"/>
      <c r="BY1165" s="27"/>
      <c r="BZ1165" s="27"/>
      <c r="CA1165" s="27"/>
      <c r="CB1165" s="27"/>
      <c r="CC1165" s="27"/>
      <c r="CD1165" s="27"/>
      <c r="CE1165" s="27"/>
      <c r="CF1165" s="27"/>
      <c r="CG1165" s="27"/>
      <c r="CH1165" s="27"/>
      <c r="CI1165" s="27"/>
      <c r="CJ1165" s="27"/>
      <c r="CK1165" s="27"/>
      <c r="CL1165" s="27"/>
      <c r="CM1165" s="27"/>
      <c r="CN1165" s="27"/>
      <c r="CO1165" s="27"/>
    </row>
    <row r="1166" spans="1:93" ht="13">
      <c r="A1166" s="18"/>
      <c r="B1166" s="45"/>
      <c r="C1166" s="52"/>
      <c r="D1166" s="52"/>
      <c r="E1166" s="53"/>
      <c r="F1166" s="53"/>
      <c r="G1166" s="52"/>
      <c r="H1166" s="52"/>
      <c r="I1166" s="53"/>
      <c r="J1166" s="52"/>
      <c r="K1166" s="52"/>
      <c r="L1166" s="52"/>
      <c r="M1166" s="53"/>
      <c r="N1166" s="76"/>
      <c r="O1166" s="52"/>
      <c r="P1166" s="45"/>
      <c r="Q1166" s="45"/>
      <c r="R1166" s="45"/>
      <c r="S1166" s="45"/>
      <c r="T1166" s="45"/>
      <c r="U1166" s="45"/>
      <c r="V1166" s="54"/>
      <c r="W1166" s="54"/>
      <c r="X1166" s="53"/>
      <c r="Y1166" s="53"/>
      <c r="Z1166" s="53"/>
      <c r="AA1166" s="53"/>
      <c r="AB1166" s="53"/>
      <c r="AC1166" s="53"/>
      <c r="AD1166" s="54"/>
      <c r="AE1166" s="54"/>
      <c r="AF1166" s="54"/>
      <c r="AG1166" s="54"/>
      <c r="AH1166" s="54"/>
      <c r="AI1166" s="54"/>
      <c r="AJ1166" s="54"/>
      <c r="AK1166" s="54"/>
      <c r="AL1166" s="27"/>
      <c r="AM1166" s="27"/>
      <c r="AN1166" s="27"/>
      <c r="AO1166" s="27"/>
      <c r="AP1166" s="27"/>
      <c r="AQ1166" s="53"/>
      <c r="AR1166" s="53"/>
      <c r="AS1166" s="52"/>
      <c r="AT1166" s="52"/>
      <c r="AU1166" s="52"/>
      <c r="AV1166" s="52"/>
      <c r="AW1166" s="52"/>
      <c r="AX1166" s="27"/>
      <c r="AY1166" s="27"/>
      <c r="AZ1166" s="27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45"/>
      <c r="BL1166" s="45"/>
      <c r="BM1166" s="27"/>
      <c r="BN1166" s="27"/>
      <c r="BO1166" s="45"/>
      <c r="BP1166" s="45"/>
      <c r="BQ1166" s="45"/>
      <c r="BR1166" s="45"/>
      <c r="BS1166" s="27"/>
      <c r="BT1166" s="27"/>
      <c r="BU1166" s="27"/>
      <c r="BV1166" s="30"/>
      <c r="BW1166" s="30"/>
      <c r="BX1166" s="27"/>
      <c r="BY1166" s="27"/>
      <c r="BZ1166" s="27"/>
      <c r="CA1166" s="27"/>
      <c r="CB1166" s="27"/>
      <c r="CC1166" s="27"/>
      <c r="CD1166" s="27"/>
      <c r="CE1166" s="27"/>
      <c r="CF1166" s="27"/>
      <c r="CG1166" s="27"/>
      <c r="CH1166" s="27"/>
      <c r="CI1166" s="27"/>
      <c r="CJ1166" s="27"/>
      <c r="CK1166" s="27"/>
      <c r="CL1166" s="27"/>
      <c r="CM1166" s="27"/>
      <c r="CN1166" s="27"/>
      <c r="CO1166" s="27"/>
    </row>
    <row r="1167" spans="1:93" ht="13">
      <c r="A1167" s="18"/>
      <c r="B1167" s="45"/>
      <c r="C1167" s="52"/>
      <c r="D1167" s="52"/>
      <c r="E1167" s="53"/>
      <c r="F1167" s="53"/>
      <c r="G1167" s="52"/>
      <c r="H1167" s="52"/>
      <c r="I1167" s="53"/>
      <c r="J1167" s="52"/>
      <c r="K1167" s="52"/>
      <c r="L1167" s="52"/>
      <c r="M1167" s="53"/>
      <c r="N1167" s="76"/>
      <c r="O1167" s="52"/>
      <c r="P1167" s="45"/>
      <c r="Q1167" s="45"/>
      <c r="R1167" s="45"/>
      <c r="S1167" s="45"/>
      <c r="T1167" s="45"/>
      <c r="U1167" s="45"/>
      <c r="V1167" s="54"/>
      <c r="W1167" s="54"/>
      <c r="X1167" s="53"/>
      <c r="Y1167" s="53"/>
      <c r="Z1167" s="53"/>
      <c r="AA1167" s="53"/>
      <c r="AB1167" s="53"/>
      <c r="AC1167" s="53"/>
      <c r="AD1167" s="54"/>
      <c r="AE1167" s="54"/>
      <c r="AF1167" s="54"/>
      <c r="AG1167" s="54"/>
      <c r="AH1167" s="54"/>
      <c r="AI1167" s="54"/>
      <c r="AJ1167" s="54"/>
      <c r="AK1167" s="54"/>
      <c r="AL1167" s="27"/>
      <c r="AM1167" s="27"/>
      <c r="AN1167" s="27"/>
      <c r="AO1167" s="27"/>
      <c r="AP1167" s="27"/>
      <c r="AQ1167" s="53"/>
      <c r="AR1167" s="53"/>
      <c r="AS1167" s="52"/>
      <c r="AT1167" s="52"/>
      <c r="AU1167" s="52"/>
      <c r="AV1167" s="52"/>
      <c r="AW1167" s="52"/>
      <c r="AX1167" s="27"/>
      <c r="AY1167" s="27"/>
      <c r="AZ1167" s="27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45"/>
      <c r="BL1167" s="45"/>
      <c r="BM1167" s="27"/>
      <c r="BN1167" s="27"/>
      <c r="BO1167" s="45"/>
      <c r="BP1167" s="45"/>
      <c r="BQ1167" s="45"/>
      <c r="BR1167" s="45"/>
      <c r="BS1167" s="27"/>
      <c r="BT1167" s="27"/>
      <c r="BU1167" s="27"/>
      <c r="BV1167" s="30"/>
      <c r="BW1167" s="30"/>
      <c r="BX1167" s="27"/>
      <c r="BY1167" s="27"/>
      <c r="BZ1167" s="27"/>
      <c r="CA1167" s="27"/>
      <c r="CB1167" s="27"/>
      <c r="CC1167" s="27"/>
      <c r="CD1167" s="27"/>
      <c r="CE1167" s="27"/>
      <c r="CF1167" s="27"/>
      <c r="CG1167" s="27"/>
      <c r="CH1167" s="27"/>
      <c r="CI1167" s="27"/>
      <c r="CJ1167" s="27"/>
      <c r="CK1167" s="27"/>
      <c r="CL1167" s="27"/>
      <c r="CM1167" s="27"/>
      <c r="CN1167" s="27"/>
      <c r="CO1167" s="27"/>
    </row>
    <row r="1168" spans="1:93" ht="13">
      <c r="A1168" s="18"/>
      <c r="B1168" s="45"/>
      <c r="C1168" s="52"/>
      <c r="D1168" s="52"/>
      <c r="E1168" s="53"/>
      <c r="F1168" s="53"/>
      <c r="G1168" s="52"/>
      <c r="H1168" s="52"/>
      <c r="I1168" s="53"/>
      <c r="J1168" s="52"/>
      <c r="K1168" s="52"/>
      <c r="L1168" s="52"/>
      <c r="M1168" s="53"/>
      <c r="N1168" s="76"/>
      <c r="O1168" s="52"/>
      <c r="P1168" s="45"/>
      <c r="Q1168" s="45"/>
      <c r="R1168" s="45"/>
      <c r="S1168" s="45"/>
      <c r="T1168" s="45"/>
      <c r="U1168" s="45"/>
      <c r="V1168" s="54"/>
      <c r="W1168" s="54"/>
      <c r="X1168" s="53"/>
      <c r="Y1168" s="53"/>
      <c r="Z1168" s="53"/>
      <c r="AA1168" s="53"/>
      <c r="AB1168" s="53"/>
      <c r="AC1168" s="53"/>
      <c r="AD1168" s="54"/>
      <c r="AE1168" s="54"/>
      <c r="AF1168" s="54"/>
      <c r="AG1168" s="54"/>
      <c r="AH1168" s="54"/>
      <c r="AI1168" s="54"/>
      <c r="AJ1168" s="54"/>
      <c r="AK1168" s="54"/>
      <c r="AL1168" s="27"/>
      <c r="AM1168" s="27"/>
      <c r="AN1168" s="27"/>
      <c r="AO1168" s="27"/>
      <c r="AP1168" s="27"/>
      <c r="AQ1168" s="53"/>
      <c r="AR1168" s="53"/>
      <c r="AS1168" s="52"/>
      <c r="AT1168" s="52"/>
      <c r="AU1168" s="52"/>
      <c r="AV1168" s="52"/>
      <c r="AW1168" s="52"/>
      <c r="AX1168" s="27"/>
      <c r="AY1168" s="27"/>
      <c r="AZ1168" s="27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45"/>
      <c r="BL1168" s="45"/>
      <c r="BM1168" s="27"/>
      <c r="BN1168" s="27"/>
      <c r="BO1168" s="45"/>
      <c r="BP1168" s="45"/>
      <c r="BQ1168" s="45"/>
      <c r="BR1168" s="45"/>
      <c r="BS1168" s="27"/>
      <c r="BT1168" s="27"/>
      <c r="BU1168" s="27"/>
      <c r="BV1168" s="30"/>
      <c r="BW1168" s="30"/>
      <c r="BX1168" s="27"/>
      <c r="BY1168" s="27"/>
      <c r="BZ1168" s="27"/>
      <c r="CA1168" s="27"/>
      <c r="CB1168" s="27"/>
      <c r="CC1168" s="27"/>
      <c r="CD1168" s="27"/>
      <c r="CE1168" s="27"/>
      <c r="CF1168" s="27"/>
      <c r="CG1168" s="27"/>
      <c r="CH1168" s="27"/>
      <c r="CI1168" s="27"/>
      <c r="CJ1168" s="27"/>
      <c r="CK1168" s="27"/>
      <c r="CL1168" s="27"/>
      <c r="CM1168" s="27"/>
      <c r="CN1168" s="27"/>
      <c r="CO1168" s="27"/>
    </row>
    <row r="1169" spans="1:93" ht="13">
      <c r="A1169" s="18"/>
      <c r="B1169" s="45"/>
      <c r="C1169" s="52"/>
      <c r="D1169" s="52"/>
      <c r="E1169" s="53"/>
      <c r="F1169" s="53"/>
      <c r="G1169" s="52"/>
      <c r="H1169" s="52"/>
      <c r="I1169" s="53"/>
      <c r="J1169" s="52"/>
      <c r="K1169" s="52"/>
      <c r="L1169" s="52"/>
      <c r="M1169" s="53"/>
      <c r="N1169" s="76"/>
      <c r="O1169" s="52"/>
      <c r="P1169" s="45"/>
      <c r="Q1169" s="45"/>
      <c r="R1169" s="45"/>
      <c r="S1169" s="45"/>
      <c r="T1169" s="45"/>
      <c r="U1169" s="45"/>
      <c r="V1169" s="54"/>
      <c r="W1169" s="54"/>
      <c r="X1169" s="53"/>
      <c r="Y1169" s="53"/>
      <c r="Z1169" s="53"/>
      <c r="AA1169" s="53"/>
      <c r="AB1169" s="53"/>
      <c r="AC1169" s="53"/>
      <c r="AD1169" s="54"/>
      <c r="AE1169" s="54"/>
      <c r="AF1169" s="54"/>
      <c r="AG1169" s="54"/>
      <c r="AH1169" s="54"/>
      <c r="AI1169" s="54"/>
      <c r="AJ1169" s="54"/>
      <c r="AK1169" s="54"/>
      <c r="AL1169" s="27"/>
      <c r="AM1169" s="27"/>
      <c r="AN1169" s="27"/>
      <c r="AO1169" s="27"/>
      <c r="AP1169" s="27"/>
      <c r="AQ1169" s="53"/>
      <c r="AR1169" s="53"/>
      <c r="AS1169" s="52"/>
      <c r="AT1169" s="52"/>
      <c r="AU1169" s="52"/>
      <c r="AV1169" s="52"/>
      <c r="AW1169" s="52"/>
      <c r="AX1169" s="27"/>
      <c r="AY1169" s="27"/>
      <c r="AZ1169" s="27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45"/>
      <c r="BL1169" s="45"/>
      <c r="BM1169" s="27"/>
      <c r="BN1169" s="27"/>
      <c r="BO1169" s="45"/>
      <c r="BP1169" s="45"/>
      <c r="BQ1169" s="45"/>
      <c r="BR1169" s="45"/>
      <c r="BS1169" s="27"/>
      <c r="BT1169" s="27"/>
      <c r="BU1169" s="27"/>
      <c r="BV1169" s="30"/>
      <c r="BW1169" s="30"/>
      <c r="BX1169" s="27"/>
      <c r="BY1169" s="27"/>
      <c r="BZ1169" s="27"/>
      <c r="CA1169" s="27"/>
      <c r="CB1169" s="27"/>
      <c r="CC1169" s="27"/>
      <c r="CD1169" s="27"/>
      <c r="CE1169" s="27"/>
      <c r="CF1169" s="27"/>
      <c r="CG1169" s="27"/>
      <c r="CH1169" s="27"/>
      <c r="CI1169" s="27"/>
      <c r="CJ1169" s="27"/>
      <c r="CK1169" s="27"/>
      <c r="CL1169" s="27"/>
      <c r="CM1169" s="27"/>
      <c r="CN1169" s="27"/>
      <c r="CO1169" s="27"/>
    </row>
    <row r="1170" spans="1:93" ht="13">
      <c r="A1170" s="18"/>
      <c r="B1170" s="45"/>
      <c r="C1170" s="52"/>
      <c r="D1170" s="52"/>
      <c r="E1170" s="53"/>
      <c r="F1170" s="53"/>
      <c r="G1170" s="52"/>
      <c r="H1170" s="52"/>
      <c r="I1170" s="53"/>
      <c r="J1170" s="52"/>
      <c r="K1170" s="52"/>
      <c r="L1170" s="52"/>
      <c r="M1170" s="53"/>
      <c r="N1170" s="76"/>
      <c r="O1170" s="52"/>
      <c r="P1170" s="45"/>
      <c r="Q1170" s="45"/>
      <c r="R1170" s="45"/>
      <c r="S1170" s="45"/>
      <c r="T1170" s="45"/>
      <c r="U1170" s="45"/>
      <c r="V1170" s="54"/>
      <c r="W1170" s="54"/>
      <c r="X1170" s="53"/>
      <c r="Y1170" s="53"/>
      <c r="Z1170" s="53"/>
      <c r="AA1170" s="53"/>
      <c r="AB1170" s="53"/>
      <c r="AC1170" s="53"/>
      <c r="AD1170" s="54"/>
      <c r="AE1170" s="54"/>
      <c r="AF1170" s="54"/>
      <c r="AG1170" s="54"/>
      <c r="AH1170" s="54"/>
      <c r="AI1170" s="54"/>
      <c r="AJ1170" s="54"/>
      <c r="AK1170" s="54"/>
      <c r="AL1170" s="27"/>
      <c r="AM1170" s="27"/>
      <c r="AN1170" s="27"/>
      <c r="AO1170" s="27"/>
      <c r="AP1170" s="27"/>
      <c r="AQ1170" s="53"/>
      <c r="AR1170" s="53"/>
      <c r="AS1170" s="52"/>
      <c r="AT1170" s="52"/>
      <c r="AU1170" s="52"/>
      <c r="AV1170" s="52"/>
      <c r="AW1170" s="52"/>
      <c r="AX1170" s="27"/>
      <c r="AY1170" s="27"/>
      <c r="AZ1170" s="27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45"/>
      <c r="BL1170" s="45"/>
      <c r="BM1170" s="27"/>
      <c r="BN1170" s="27"/>
      <c r="BO1170" s="45"/>
      <c r="BP1170" s="45"/>
      <c r="BQ1170" s="45"/>
      <c r="BR1170" s="45"/>
      <c r="BS1170" s="27"/>
      <c r="BT1170" s="27"/>
      <c r="BU1170" s="27"/>
      <c r="BV1170" s="30"/>
      <c r="BW1170" s="30"/>
      <c r="BX1170" s="27"/>
      <c r="BY1170" s="27"/>
      <c r="BZ1170" s="27"/>
      <c r="CA1170" s="27"/>
      <c r="CB1170" s="27"/>
      <c r="CC1170" s="27"/>
      <c r="CD1170" s="27"/>
      <c r="CE1170" s="27"/>
      <c r="CF1170" s="27"/>
      <c r="CG1170" s="27"/>
      <c r="CH1170" s="27"/>
      <c r="CI1170" s="27"/>
      <c r="CJ1170" s="27"/>
      <c r="CK1170" s="27"/>
      <c r="CL1170" s="27"/>
      <c r="CM1170" s="27"/>
      <c r="CN1170" s="27"/>
      <c r="CO1170" s="27"/>
    </row>
    <row r="1171" spans="1:93" ht="13">
      <c r="A1171" s="18"/>
      <c r="B1171" s="45"/>
      <c r="C1171" s="52"/>
      <c r="D1171" s="52"/>
      <c r="E1171" s="53"/>
      <c r="F1171" s="53"/>
      <c r="G1171" s="52"/>
      <c r="H1171" s="52"/>
      <c r="I1171" s="53"/>
      <c r="J1171" s="52"/>
      <c r="K1171" s="52"/>
      <c r="L1171" s="52"/>
      <c r="M1171" s="53"/>
      <c r="N1171" s="76"/>
      <c r="O1171" s="52"/>
      <c r="P1171" s="45"/>
      <c r="Q1171" s="45"/>
      <c r="R1171" s="45"/>
      <c r="S1171" s="45"/>
      <c r="T1171" s="45"/>
      <c r="U1171" s="45"/>
      <c r="V1171" s="54"/>
      <c r="W1171" s="54"/>
      <c r="X1171" s="53"/>
      <c r="Y1171" s="53"/>
      <c r="Z1171" s="53"/>
      <c r="AA1171" s="53"/>
      <c r="AB1171" s="53"/>
      <c r="AC1171" s="53"/>
      <c r="AD1171" s="54"/>
      <c r="AE1171" s="54"/>
      <c r="AF1171" s="54"/>
      <c r="AG1171" s="54"/>
      <c r="AH1171" s="54"/>
      <c r="AI1171" s="54"/>
      <c r="AJ1171" s="54"/>
      <c r="AK1171" s="54"/>
      <c r="AL1171" s="27"/>
      <c r="AM1171" s="27"/>
      <c r="AN1171" s="27"/>
      <c r="AO1171" s="27"/>
      <c r="AP1171" s="27"/>
      <c r="AQ1171" s="53"/>
      <c r="AR1171" s="53"/>
      <c r="AS1171" s="52"/>
      <c r="AT1171" s="52"/>
      <c r="AU1171" s="52"/>
      <c r="AV1171" s="52"/>
      <c r="AW1171" s="52"/>
      <c r="AX1171" s="27"/>
      <c r="AY1171" s="27"/>
      <c r="AZ1171" s="27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45"/>
      <c r="BL1171" s="45"/>
      <c r="BM1171" s="27"/>
      <c r="BN1171" s="27"/>
      <c r="BO1171" s="45"/>
      <c r="BP1171" s="45"/>
      <c r="BQ1171" s="45"/>
      <c r="BR1171" s="45"/>
      <c r="BS1171" s="27"/>
      <c r="BT1171" s="27"/>
      <c r="BU1171" s="27"/>
      <c r="BV1171" s="30"/>
      <c r="BW1171" s="30"/>
      <c r="BX1171" s="27"/>
      <c r="BY1171" s="27"/>
      <c r="BZ1171" s="27"/>
      <c r="CA1171" s="27"/>
      <c r="CB1171" s="27"/>
      <c r="CC1171" s="27"/>
      <c r="CD1171" s="27"/>
      <c r="CE1171" s="27"/>
      <c r="CF1171" s="27"/>
      <c r="CG1171" s="27"/>
      <c r="CH1171" s="27"/>
      <c r="CI1171" s="27"/>
      <c r="CJ1171" s="27"/>
      <c r="CK1171" s="27"/>
      <c r="CL1171" s="27"/>
      <c r="CM1171" s="27"/>
      <c r="CN1171" s="27"/>
      <c r="CO1171" s="27"/>
    </row>
    <row r="1172" spans="1:93" ht="13">
      <c r="A1172" s="18"/>
      <c r="B1172" s="45"/>
      <c r="C1172" s="52"/>
      <c r="D1172" s="52"/>
      <c r="E1172" s="53"/>
      <c r="F1172" s="53"/>
      <c r="G1172" s="52"/>
      <c r="H1172" s="52"/>
      <c r="I1172" s="53"/>
      <c r="J1172" s="52"/>
      <c r="K1172" s="52"/>
      <c r="L1172" s="52"/>
      <c r="M1172" s="53"/>
      <c r="N1172" s="76"/>
      <c r="O1172" s="52"/>
      <c r="P1172" s="45"/>
      <c r="Q1172" s="45"/>
      <c r="R1172" s="45"/>
      <c r="S1172" s="45"/>
      <c r="T1172" s="45"/>
      <c r="U1172" s="45"/>
      <c r="V1172" s="54"/>
      <c r="W1172" s="54"/>
      <c r="X1172" s="53"/>
      <c r="Y1172" s="53"/>
      <c r="Z1172" s="53"/>
      <c r="AA1172" s="53"/>
      <c r="AB1172" s="53"/>
      <c r="AC1172" s="53"/>
      <c r="AD1172" s="54"/>
      <c r="AE1172" s="54"/>
      <c r="AF1172" s="54"/>
      <c r="AG1172" s="54"/>
      <c r="AH1172" s="54"/>
      <c r="AI1172" s="54"/>
      <c r="AJ1172" s="54"/>
      <c r="AK1172" s="54"/>
      <c r="AL1172" s="27"/>
      <c r="AM1172" s="27"/>
      <c r="AN1172" s="27"/>
      <c r="AO1172" s="27"/>
      <c r="AP1172" s="27"/>
      <c r="AQ1172" s="53"/>
      <c r="AR1172" s="53"/>
      <c r="AS1172" s="52"/>
      <c r="AT1172" s="52"/>
      <c r="AU1172" s="52"/>
      <c r="AV1172" s="52"/>
      <c r="AW1172" s="52"/>
      <c r="AX1172" s="27"/>
      <c r="AY1172" s="27"/>
      <c r="AZ1172" s="27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45"/>
      <c r="BL1172" s="45"/>
      <c r="BM1172" s="27"/>
      <c r="BN1172" s="27"/>
      <c r="BO1172" s="45"/>
      <c r="BP1172" s="45"/>
      <c r="BQ1172" s="45"/>
      <c r="BR1172" s="45"/>
      <c r="BS1172" s="27"/>
      <c r="BT1172" s="27"/>
      <c r="BU1172" s="27"/>
      <c r="BV1172" s="30"/>
      <c r="BW1172" s="30"/>
      <c r="BX1172" s="27"/>
      <c r="BY1172" s="27"/>
      <c r="BZ1172" s="27"/>
      <c r="CA1172" s="27"/>
      <c r="CB1172" s="27"/>
      <c r="CC1172" s="27"/>
      <c r="CD1172" s="27"/>
      <c r="CE1172" s="27"/>
      <c r="CF1172" s="27"/>
      <c r="CG1172" s="27"/>
      <c r="CH1172" s="27"/>
      <c r="CI1172" s="27"/>
      <c r="CJ1172" s="27"/>
      <c r="CK1172" s="27"/>
      <c r="CL1172" s="27"/>
      <c r="CM1172" s="27"/>
      <c r="CN1172" s="27"/>
      <c r="CO1172" s="27"/>
    </row>
    <row r="1173" spans="1:93" ht="13">
      <c r="A1173" s="18"/>
      <c r="B1173" s="45"/>
      <c r="C1173" s="52"/>
      <c r="D1173" s="52"/>
      <c r="E1173" s="53"/>
      <c r="F1173" s="53"/>
      <c r="G1173" s="52"/>
      <c r="H1173" s="52"/>
      <c r="I1173" s="53"/>
      <c r="J1173" s="52"/>
      <c r="K1173" s="52"/>
      <c r="L1173" s="52"/>
      <c r="M1173" s="53"/>
      <c r="N1173" s="76"/>
      <c r="O1173" s="52"/>
      <c r="P1173" s="45"/>
      <c r="Q1173" s="45"/>
      <c r="R1173" s="45"/>
      <c r="S1173" s="45"/>
      <c r="T1173" s="45"/>
      <c r="U1173" s="45"/>
      <c r="V1173" s="54"/>
      <c r="W1173" s="54"/>
      <c r="X1173" s="53"/>
      <c r="Y1173" s="53"/>
      <c r="Z1173" s="53"/>
      <c r="AA1173" s="53"/>
      <c r="AB1173" s="53"/>
      <c r="AC1173" s="53"/>
      <c r="AD1173" s="54"/>
      <c r="AE1173" s="54"/>
      <c r="AF1173" s="54"/>
      <c r="AG1173" s="54"/>
      <c r="AH1173" s="54"/>
      <c r="AI1173" s="54"/>
      <c r="AJ1173" s="54"/>
      <c r="AK1173" s="54"/>
      <c r="AL1173" s="27"/>
      <c r="AM1173" s="27"/>
      <c r="AN1173" s="27"/>
      <c r="AO1173" s="27"/>
      <c r="AP1173" s="27"/>
      <c r="AQ1173" s="53"/>
      <c r="AR1173" s="53"/>
      <c r="AS1173" s="52"/>
      <c r="AT1173" s="52"/>
      <c r="AU1173" s="52"/>
      <c r="AV1173" s="52"/>
      <c r="AW1173" s="52"/>
      <c r="AX1173" s="27"/>
      <c r="AY1173" s="27"/>
      <c r="AZ1173" s="27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45"/>
      <c r="BL1173" s="45"/>
      <c r="BM1173" s="27"/>
      <c r="BN1173" s="27"/>
      <c r="BO1173" s="45"/>
      <c r="BP1173" s="45"/>
      <c r="BQ1173" s="45"/>
      <c r="BR1173" s="45"/>
      <c r="BS1173" s="27"/>
      <c r="BT1173" s="27"/>
      <c r="BU1173" s="27"/>
      <c r="BV1173" s="30"/>
      <c r="BW1173" s="30"/>
      <c r="BX1173" s="27"/>
      <c r="BY1173" s="27"/>
      <c r="BZ1173" s="27"/>
      <c r="CA1173" s="27"/>
      <c r="CB1173" s="27"/>
      <c r="CC1173" s="27"/>
      <c r="CD1173" s="27"/>
      <c r="CE1173" s="27"/>
      <c r="CF1173" s="27"/>
      <c r="CG1173" s="27"/>
      <c r="CH1173" s="27"/>
      <c r="CI1173" s="27"/>
      <c r="CJ1173" s="27"/>
      <c r="CK1173" s="27"/>
      <c r="CL1173" s="27"/>
      <c r="CM1173" s="27"/>
      <c r="CN1173" s="27"/>
      <c r="CO1173" s="27"/>
    </row>
    <row r="1174" spans="1:93" ht="13">
      <c r="A1174" s="18"/>
      <c r="B1174" s="45"/>
      <c r="C1174" s="52"/>
      <c r="D1174" s="52"/>
      <c r="E1174" s="53"/>
      <c r="F1174" s="53"/>
      <c r="G1174" s="52"/>
      <c r="H1174" s="52"/>
      <c r="I1174" s="53"/>
      <c r="J1174" s="52"/>
      <c r="K1174" s="52"/>
      <c r="L1174" s="52"/>
      <c r="M1174" s="53"/>
      <c r="N1174" s="76"/>
      <c r="O1174" s="52"/>
      <c r="P1174" s="45"/>
      <c r="Q1174" s="45"/>
      <c r="R1174" s="45"/>
      <c r="S1174" s="45"/>
      <c r="T1174" s="45"/>
      <c r="U1174" s="45"/>
      <c r="V1174" s="54"/>
      <c r="W1174" s="54"/>
      <c r="X1174" s="53"/>
      <c r="Y1174" s="53"/>
      <c r="Z1174" s="53"/>
      <c r="AA1174" s="53"/>
      <c r="AB1174" s="53"/>
      <c r="AC1174" s="53"/>
      <c r="AD1174" s="54"/>
      <c r="AE1174" s="54"/>
      <c r="AF1174" s="54"/>
      <c r="AG1174" s="54"/>
      <c r="AH1174" s="54"/>
      <c r="AI1174" s="54"/>
      <c r="AJ1174" s="54"/>
      <c r="AK1174" s="54"/>
      <c r="AL1174" s="27"/>
      <c r="AM1174" s="27"/>
      <c r="AN1174" s="27"/>
      <c r="AO1174" s="27"/>
      <c r="AP1174" s="27"/>
      <c r="AQ1174" s="53"/>
      <c r="AR1174" s="53"/>
      <c r="AS1174" s="52"/>
      <c r="AT1174" s="52"/>
      <c r="AU1174" s="52"/>
      <c r="AV1174" s="52"/>
      <c r="AW1174" s="52"/>
      <c r="AX1174" s="27"/>
      <c r="AY1174" s="27"/>
      <c r="AZ1174" s="27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45"/>
      <c r="BL1174" s="45"/>
      <c r="BM1174" s="27"/>
      <c r="BN1174" s="27"/>
      <c r="BO1174" s="45"/>
      <c r="BP1174" s="45"/>
      <c r="BQ1174" s="45"/>
      <c r="BR1174" s="45"/>
      <c r="BS1174" s="27"/>
      <c r="BT1174" s="27"/>
      <c r="BU1174" s="27"/>
      <c r="BV1174" s="30"/>
      <c r="BW1174" s="30"/>
      <c r="BX1174" s="27"/>
      <c r="BY1174" s="27"/>
      <c r="BZ1174" s="27"/>
      <c r="CA1174" s="27"/>
      <c r="CB1174" s="27"/>
      <c r="CC1174" s="27"/>
      <c r="CD1174" s="27"/>
      <c r="CE1174" s="27"/>
      <c r="CF1174" s="27"/>
      <c r="CG1174" s="27"/>
      <c r="CH1174" s="27"/>
      <c r="CI1174" s="27"/>
      <c r="CJ1174" s="27"/>
      <c r="CK1174" s="27"/>
      <c r="CL1174" s="27"/>
      <c r="CM1174" s="27"/>
      <c r="CN1174" s="27"/>
      <c r="CO1174" s="27"/>
    </row>
    <row r="1175" spans="1:93" ht="13">
      <c r="A1175" s="18"/>
      <c r="B1175" s="45"/>
      <c r="C1175" s="52"/>
      <c r="D1175" s="52"/>
      <c r="E1175" s="53"/>
      <c r="F1175" s="53"/>
      <c r="G1175" s="52"/>
      <c r="H1175" s="52"/>
      <c r="I1175" s="53"/>
      <c r="J1175" s="52"/>
      <c r="K1175" s="52"/>
      <c r="L1175" s="52"/>
      <c r="M1175" s="53"/>
      <c r="N1175" s="76"/>
      <c r="O1175" s="52"/>
      <c r="P1175" s="45"/>
      <c r="Q1175" s="45"/>
      <c r="R1175" s="45"/>
      <c r="S1175" s="45"/>
      <c r="T1175" s="45"/>
      <c r="U1175" s="45"/>
      <c r="V1175" s="54"/>
      <c r="W1175" s="54"/>
      <c r="X1175" s="53"/>
      <c r="Y1175" s="53"/>
      <c r="Z1175" s="53"/>
      <c r="AA1175" s="53"/>
      <c r="AB1175" s="53"/>
      <c r="AC1175" s="53"/>
      <c r="AD1175" s="54"/>
      <c r="AE1175" s="54"/>
      <c r="AF1175" s="54"/>
      <c r="AG1175" s="54"/>
      <c r="AH1175" s="54"/>
      <c r="AI1175" s="54"/>
      <c r="AJ1175" s="54"/>
      <c r="AK1175" s="54"/>
      <c r="AL1175" s="27"/>
      <c r="AM1175" s="27"/>
      <c r="AN1175" s="27"/>
      <c r="AO1175" s="27"/>
      <c r="AP1175" s="27"/>
      <c r="AQ1175" s="53"/>
      <c r="AR1175" s="53"/>
      <c r="AS1175" s="52"/>
      <c r="AT1175" s="52"/>
      <c r="AU1175" s="52"/>
      <c r="AV1175" s="52"/>
      <c r="AW1175" s="52"/>
      <c r="AX1175" s="27"/>
      <c r="AY1175" s="27"/>
      <c r="AZ1175" s="27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45"/>
      <c r="BL1175" s="45"/>
      <c r="BM1175" s="27"/>
      <c r="BN1175" s="27"/>
      <c r="BO1175" s="45"/>
      <c r="BP1175" s="45"/>
      <c r="BQ1175" s="45"/>
      <c r="BR1175" s="45"/>
      <c r="BS1175" s="27"/>
      <c r="BT1175" s="27"/>
      <c r="BU1175" s="27"/>
      <c r="BV1175" s="30"/>
      <c r="BW1175" s="30"/>
      <c r="BX1175" s="27"/>
      <c r="BY1175" s="27"/>
      <c r="BZ1175" s="27"/>
      <c r="CA1175" s="27"/>
      <c r="CB1175" s="27"/>
      <c r="CC1175" s="27"/>
      <c r="CD1175" s="27"/>
      <c r="CE1175" s="27"/>
      <c r="CF1175" s="27"/>
      <c r="CG1175" s="27"/>
      <c r="CH1175" s="27"/>
      <c r="CI1175" s="27"/>
      <c r="CJ1175" s="27"/>
      <c r="CK1175" s="27"/>
      <c r="CL1175" s="27"/>
      <c r="CM1175" s="27"/>
      <c r="CN1175" s="27"/>
      <c r="CO1175" s="27"/>
    </row>
    <row r="1176" spans="1:93" ht="13">
      <c r="A1176" s="18"/>
      <c r="B1176" s="45"/>
      <c r="C1176" s="52"/>
      <c r="D1176" s="52"/>
      <c r="E1176" s="53"/>
      <c r="F1176" s="53"/>
      <c r="G1176" s="52"/>
      <c r="H1176" s="52"/>
      <c r="I1176" s="53"/>
      <c r="J1176" s="52"/>
      <c r="K1176" s="52"/>
      <c r="L1176" s="52"/>
      <c r="M1176" s="53"/>
      <c r="N1176" s="76"/>
      <c r="O1176" s="52"/>
      <c r="P1176" s="45"/>
      <c r="Q1176" s="45"/>
      <c r="R1176" s="45"/>
      <c r="S1176" s="45"/>
      <c r="T1176" s="45"/>
      <c r="U1176" s="45"/>
      <c r="V1176" s="54"/>
      <c r="W1176" s="54"/>
      <c r="X1176" s="53"/>
      <c r="Y1176" s="53"/>
      <c r="Z1176" s="53"/>
      <c r="AA1176" s="53"/>
      <c r="AB1176" s="53"/>
      <c r="AC1176" s="53"/>
      <c r="AD1176" s="54"/>
      <c r="AE1176" s="54"/>
      <c r="AF1176" s="54"/>
      <c r="AG1176" s="54"/>
      <c r="AH1176" s="54"/>
      <c r="AI1176" s="54"/>
      <c r="AJ1176" s="54"/>
      <c r="AK1176" s="54"/>
      <c r="AL1176" s="27"/>
      <c r="AM1176" s="27"/>
      <c r="AN1176" s="27"/>
      <c r="AO1176" s="27"/>
      <c r="AP1176" s="27"/>
      <c r="AQ1176" s="53"/>
      <c r="AR1176" s="53"/>
      <c r="AS1176" s="52"/>
      <c r="AT1176" s="52"/>
      <c r="AU1176" s="52"/>
      <c r="AV1176" s="52"/>
      <c r="AW1176" s="52"/>
      <c r="AX1176" s="27"/>
      <c r="AY1176" s="27"/>
      <c r="AZ1176" s="27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45"/>
      <c r="BL1176" s="45"/>
      <c r="BM1176" s="27"/>
      <c r="BN1176" s="27"/>
      <c r="BO1176" s="45"/>
      <c r="BP1176" s="45"/>
      <c r="BQ1176" s="45"/>
      <c r="BR1176" s="45"/>
      <c r="BS1176" s="27"/>
      <c r="BT1176" s="27"/>
      <c r="BU1176" s="27"/>
      <c r="BV1176" s="30"/>
      <c r="BW1176" s="30"/>
      <c r="BX1176" s="27"/>
      <c r="BY1176" s="27"/>
      <c r="BZ1176" s="27"/>
      <c r="CA1176" s="27"/>
      <c r="CB1176" s="27"/>
      <c r="CC1176" s="27"/>
      <c r="CD1176" s="27"/>
      <c r="CE1176" s="27"/>
      <c r="CF1176" s="27"/>
      <c r="CG1176" s="27"/>
      <c r="CH1176" s="27"/>
      <c r="CI1176" s="27"/>
      <c r="CJ1176" s="27"/>
      <c r="CK1176" s="27"/>
      <c r="CL1176" s="27"/>
      <c r="CM1176" s="27"/>
      <c r="CN1176" s="27"/>
      <c r="CO1176" s="27"/>
    </row>
    <row r="1177" spans="1:93" ht="13">
      <c r="A1177" s="18"/>
      <c r="B1177" s="45"/>
      <c r="C1177" s="52"/>
      <c r="D1177" s="52"/>
      <c r="E1177" s="53"/>
      <c r="F1177" s="53"/>
      <c r="G1177" s="52"/>
      <c r="H1177" s="52"/>
      <c r="I1177" s="53"/>
      <c r="J1177" s="52"/>
      <c r="K1177" s="52"/>
      <c r="L1177" s="52"/>
      <c r="M1177" s="53"/>
      <c r="N1177" s="76"/>
      <c r="O1177" s="52"/>
      <c r="P1177" s="45"/>
      <c r="Q1177" s="45"/>
      <c r="R1177" s="45"/>
      <c r="S1177" s="45"/>
      <c r="T1177" s="45"/>
      <c r="U1177" s="45"/>
      <c r="V1177" s="54"/>
      <c r="W1177" s="54"/>
      <c r="X1177" s="53"/>
      <c r="Y1177" s="53"/>
      <c r="Z1177" s="53"/>
      <c r="AA1177" s="53"/>
      <c r="AB1177" s="53"/>
      <c r="AC1177" s="53"/>
      <c r="AD1177" s="54"/>
      <c r="AE1177" s="54"/>
      <c r="AF1177" s="54"/>
      <c r="AG1177" s="54"/>
      <c r="AH1177" s="54"/>
      <c r="AI1177" s="54"/>
      <c r="AJ1177" s="54"/>
      <c r="AK1177" s="54"/>
      <c r="AL1177" s="27"/>
      <c r="AM1177" s="27"/>
      <c r="AN1177" s="27"/>
      <c r="AO1177" s="27"/>
      <c r="AP1177" s="27"/>
      <c r="AQ1177" s="53"/>
      <c r="AR1177" s="53"/>
      <c r="AS1177" s="52"/>
      <c r="AT1177" s="52"/>
      <c r="AU1177" s="52"/>
      <c r="AV1177" s="52"/>
      <c r="AW1177" s="52"/>
      <c r="AX1177" s="27"/>
      <c r="AY1177" s="27"/>
      <c r="AZ1177" s="27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45"/>
      <c r="BL1177" s="45"/>
      <c r="BM1177" s="27"/>
      <c r="BN1177" s="27"/>
      <c r="BO1177" s="45"/>
      <c r="BP1177" s="45"/>
      <c r="BQ1177" s="45"/>
      <c r="BR1177" s="45"/>
      <c r="BS1177" s="27"/>
      <c r="BT1177" s="27"/>
      <c r="BU1177" s="27"/>
      <c r="BV1177" s="30"/>
      <c r="BW1177" s="30"/>
      <c r="BX1177" s="27"/>
      <c r="BY1177" s="27"/>
      <c r="BZ1177" s="27"/>
      <c r="CA1177" s="27"/>
      <c r="CB1177" s="27"/>
      <c r="CC1177" s="27"/>
      <c r="CD1177" s="27"/>
      <c r="CE1177" s="27"/>
      <c r="CF1177" s="27"/>
      <c r="CG1177" s="27"/>
      <c r="CH1177" s="27"/>
      <c r="CI1177" s="27"/>
      <c r="CJ1177" s="27"/>
      <c r="CK1177" s="27"/>
      <c r="CL1177" s="27"/>
      <c r="CM1177" s="27"/>
      <c r="CN1177" s="27"/>
      <c r="CO1177" s="27"/>
    </row>
    <row r="1178" spans="1:93" ht="13">
      <c r="A1178" s="18"/>
      <c r="B1178" s="45"/>
      <c r="C1178" s="52"/>
      <c r="D1178" s="52"/>
      <c r="E1178" s="53"/>
      <c r="F1178" s="53"/>
      <c r="G1178" s="52"/>
      <c r="H1178" s="52"/>
      <c r="I1178" s="53"/>
      <c r="J1178" s="52"/>
      <c r="K1178" s="52"/>
      <c r="L1178" s="52"/>
      <c r="M1178" s="53"/>
      <c r="N1178" s="76"/>
      <c r="O1178" s="52"/>
      <c r="P1178" s="45"/>
      <c r="Q1178" s="45"/>
      <c r="R1178" s="45"/>
      <c r="S1178" s="45"/>
      <c r="T1178" s="45"/>
      <c r="U1178" s="45"/>
      <c r="V1178" s="54"/>
      <c r="W1178" s="54"/>
      <c r="X1178" s="53"/>
      <c r="Y1178" s="53"/>
      <c r="Z1178" s="53"/>
      <c r="AA1178" s="53"/>
      <c r="AB1178" s="53"/>
      <c r="AC1178" s="53"/>
      <c r="AD1178" s="54"/>
      <c r="AE1178" s="54"/>
      <c r="AF1178" s="54"/>
      <c r="AG1178" s="54"/>
      <c r="AH1178" s="54"/>
      <c r="AI1178" s="54"/>
      <c r="AJ1178" s="54"/>
      <c r="AK1178" s="54"/>
      <c r="AL1178" s="27"/>
      <c r="AM1178" s="27"/>
      <c r="AN1178" s="27"/>
      <c r="AO1178" s="27"/>
      <c r="AP1178" s="27"/>
      <c r="AQ1178" s="53"/>
      <c r="AR1178" s="53"/>
      <c r="AS1178" s="52"/>
      <c r="AT1178" s="52"/>
      <c r="AU1178" s="52"/>
      <c r="AV1178" s="52"/>
      <c r="AW1178" s="52"/>
      <c r="AX1178" s="27"/>
      <c r="AY1178" s="27"/>
      <c r="AZ1178" s="27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45"/>
      <c r="BL1178" s="45"/>
      <c r="BM1178" s="27"/>
      <c r="BN1178" s="27"/>
      <c r="BO1178" s="45"/>
      <c r="BP1178" s="45"/>
      <c r="BQ1178" s="45"/>
      <c r="BR1178" s="45"/>
      <c r="BS1178" s="27"/>
      <c r="BT1178" s="27"/>
      <c r="BU1178" s="27"/>
      <c r="BV1178" s="30"/>
      <c r="BW1178" s="30"/>
      <c r="BX1178" s="27"/>
      <c r="BY1178" s="27"/>
      <c r="BZ1178" s="27"/>
      <c r="CA1178" s="27"/>
      <c r="CB1178" s="27"/>
      <c r="CC1178" s="27"/>
      <c r="CD1178" s="27"/>
      <c r="CE1178" s="27"/>
      <c r="CF1178" s="27"/>
      <c r="CG1178" s="27"/>
      <c r="CH1178" s="27"/>
      <c r="CI1178" s="27"/>
      <c r="CJ1178" s="27"/>
      <c r="CK1178" s="27"/>
      <c r="CL1178" s="27"/>
      <c r="CM1178" s="27"/>
      <c r="CN1178" s="27"/>
      <c r="CO1178" s="27"/>
    </row>
    <row r="1179" spans="1:93" ht="13">
      <c r="A1179" s="18"/>
      <c r="B1179" s="45"/>
      <c r="C1179" s="52"/>
      <c r="D1179" s="52"/>
      <c r="E1179" s="53"/>
      <c r="F1179" s="53"/>
      <c r="G1179" s="52"/>
      <c r="H1179" s="52"/>
      <c r="I1179" s="53"/>
      <c r="J1179" s="52"/>
      <c r="K1179" s="52"/>
      <c r="L1179" s="52"/>
      <c r="M1179" s="53"/>
      <c r="N1179" s="76"/>
      <c r="O1179" s="52"/>
      <c r="P1179" s="45"/>
      <c r="Q1179" s="45"/>
      <c r="R1179" s="45"/>
      <c r="S1179" s="45"/>
      <c r="T1179" s="45"/>
      <c r="U1179" s="45"/>
      <c r="V1179" s="54"/>
      <c r="W1179" s="54"/>
      <c r="X1179" s="53"/>
      <c r="Y1179" s="53"/>
      <c r="Z1179" s="53"/>
      <c r="AA1179" s="53"/>
      <c r="AB1179" s="53"/>
      <c r="AC1179" s="53"/>
      <c r="AD1179" s="54"/>
      <c r="AE1179" s="54"/>
      <c r="AF1179" s="54"/>
      <c r="AG1179" s="54"/>
      <c r="AH1179" s="54"/>
      <c r="AI1179" s="54"/>
      <c r="AJ1179" s="54"/>
      <c r="AK1179" s="54"/>
      <c r="AL1179" s="27"/>
      <c r="AM1179" s="27"/>
      <c r="AN1179" s="27"/>
      <c r="AO1179" s="27"/>
      <c r="AP1179" s="27"/>
      <c r="AQ1179" s="53"/>
      <c r="AR1179" s="53"/>
      <c r="AS1179" s="52"/>
      <c r="AT1179" s="52"/>
      <c r="AU1179" s="52"/>
      <c r="AV1179" s="52"/>
      <c r="AW1179" s="52"/>
      <c r="AX1179" s="27"/>
      <c r="AY1179" s="27"/>
      <c r="AZ1179" s="27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45"/>
      <c r="BL1179" s="45"/>
      <c r="BM1179" s="27"/>
      <c r="BN1179" s="27"/>
      <c r="BO1179" s="45"/>
      <c r="BP1179" s="45"/>
      <c r="BQ1179" s="45"/>
      <c r="BR1179" s="45"/>
      <c r="BS1179" s="27"/>
      <c r="BT1179" s="27"/>
      <c r="BU1179" s="27"/>
      <c r="BV1179" s="30"/>
      <c r="BW1179" s="30"/>
      <c r="BX1179" s="27"/>
      <c r="BY1179" s="27"/>
      <c r="BZ1179" s="27"/>
      <c r="CA1179" s="27"/>
      <c r="CB1179" s="27"/>
      <c r="CC1179" s="27"/>
      <c r="CD1179" s="27"/>
      <c r="CE1179" s="27"/>
      <c r="CF1179" s="27"/>
      <c r="CG1179" s="27"/>
      <c r="CH1179" s="27"/>
      <c r="CI1179" s="27"/>
      <c r="CJ1179" s="27"/>
      <c r="CK1179" s="27"/>
      <c r="CL1179" s="27"/>
      <c r="CM1179" s="27"/>
      <c r="CN1179" s="27"/>
      <c r="CO1179" s="27"/>
    </row>
    <row r="1180" spans="1:93" ht="13">
      <c r="A1180" s="18"/>
      <c r="B1180" s="45"/>
      <c r="C1180" s="52"/>
      <c r="D1180" s="52"/>
      <c r="E1180" s="53"/>
      <c r="F1180" s="53"/>
      <c r="G1180" s="52"/>
      <c r="H1180" s="52"/>
      <c r="I1180" s="53"/>
      <c r="J1180" s="52"/>
      <c r="K1180" s="52"/>
      <c r="L1180" s="52"/>
      <c r="M1180" s="53"/>
      <c r="N1180" s="76"/>
      <c r="O1180" s="52"/>
      <c r="P1180" s="45"/>
      <c r="Q1180" s="45"/>
      <c r="R1180" s="45"/>
      <c r="S1180" s="45"/>
      <c r="T1180" s="45"/>
      <c r="U1180" s="45"/>
      <c r="V1180" s="54"/>
      <c r="W1180" s="54"/>
      <c r="X1180" s="53"/>
      <c r="Y1180" s="53"/>
      <c r="Z1180" s="53"/>
      <c r="AA1180" s="53"/>
      <c r="AB1180" s="53"/>
      <c r="AC1180" s="53"/>
      <c r="AD1180" s="54"/>
      <c r="AE1180" s="54"/>
      <c r="AF1180" s="54"/>
      <c r="AG1180" s="54"/>
      <c r="AH1180" s="54"/>
      <c r="AI1180" s="54"/>
      <c r="AJ1180" s="54"/>
      <c r="AK1180" s="54"/>
      <c r="AL1180" s="27"/>
      <c r="AM1180" s="27"/>
      <c r="AN1180" s="27"/>
      <c r="AO1180" s="27"/>
      <c r="AP1180" s="27"/>
      <c r="AQ1180" s="53"/>
      <c r="AR1180" s="53"/>
      <c r="AS1180" s="52"/>
      <c r="AT1180" s="52"/>
      <c r="AU1180" s="52"/>
      <c r="AV1180" s="52"/>
      <c r="AW1180" s="52"/>
      <c r="AX1180" s="27"/>
      <c r="AY1180" s="27"/>
      <c r="AZ1180" s="27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45"/>
      <c r="BL1180" s="45"/>
      <c r="BM1180" s="27"/>
      <c r="BN1180" s="27"/>
      <c r="BO1180" s="45"/>
      <c r="BP1180" s="45"/>
      <c r="BQ1180" s="45"/>
      <c r="BR1180" s="45"/>
      <c r="BS1180" s="27"/>
      <c r="BT1180" s="27"/>
      <c r="BU1180" s="27"/>
      <c r="BV1180" s="30"/>
      <c r="BW1180" s="30"/>
      <c r="BX1180" s="27"/>
      <c r="BY1180" s="27"/>
      <c r="BZ1180" s="27"/>
      <c r="CA1180" s="27"/>
      <c r="CB1180" s="27"/>
      <c r="CC1180" s="27"/>
      <c r="CD1180" s="27"/>
      <c r="CE1180" s="27"/>
      <c r="CF1180" s="27"/>
      <c r="CG1180" s="27"/>
      <c r="CH1180" s="27"/>
      <c r="CI1180" s="27"/>
      <c r="CJ1180" s="27"/>
      <c r="CK1180" s="27"/>
      <c r="CL1180" s="27"/>
      <c r="CM1180" s="27"/>
      <c r="CN1180" s="27"/>
      <c r="CO1180" s="27"/>
    </row>
    <row r="1181" spans="1:93" ht="13">
      <c r="A1181" s="18"/>
      <c r="B1181" s="45"/>
      <c r="C1181" s="52"/>
      <c r="D1181" s="52"/>
      <c r="E1181" s="53"/>
      <c r="F1181" s="53"/>
      <c r="G1181" s="52"/>
      <c r="H1181" s="52"/>
      <c r="I1181" s="53"/>
      <c r="J1181" s="52"/>
      <c r="K1181" s="52"/>
      <c r="L1181" s="52"/>
      <c r="M1181" s="53"/>
      <c r="N1181" s="76"/>
      <c r="O1181" s="52"/>
      <c r="P1181" s="45"/>
      <c r="Q1181" s="45"/>
      <c r="R1181" s="45"/>
      <c r="S1181" s="45"/>
      <c r="T1181" s="45"/>
      <c r="U1181" s="45"/>
      <c r="V1181" s="54"/>
      <c r="W1181" s="54"/>
      <c r="X1181" s="53"/>
      <c r="Y1181" s="53"/>
      <c r="Z1181" s="53"/>
      <c r="AA1181" s="53"/>
      <c r="AB1181" s="53"/>
      <c r="AC1181" s="53"/>
      <c r="AD1181" s="54"/>
      <c r="AE1181" s="54"/>
      <c r="AF1181" s="54"/>
      <c r="AG1181" s="54"/>
      <c r="AH1181" s="54"/>
      <c r="AI1181" s="54"/>
      <c r="AJ1181" s="54"/>
      <c r="AK1181" s="54"/>
      <c r="AL1181" s="27"/>
      <c r="AM1181" s="27"/>
      <c r="AN1181" s="27"/>
      <c r="AO1181" s="27"/>
      <c r="AP1181" s="27"/>
      <c r="AQ1181" s="53"/>
      <c r="AR1181" s="53"/>
      <c r="AS1181" s="52"/>
      <c r="AT1181" s="52"/>
      <c r="AU1181" s="52"/>
      <c r="AV1181" s="52"/>
      <c r="AW1181" s="52"/>
      <c r="AX1181" s="27"/>
      <c r="AY1181" s="27"/>
      <c r="AZ1181" s="27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45"/>
      <c r="BL1181" s="45"/>
      <c r="BM1181" s="27"/>
      <c r="BN1181" s="27"/>
      <c r="BO1181" s="45"/>
      <c r="BP1181" s="45"/>
      <c r="BQ1181" s="45"/>
      <c r="BR1181" s="45"/>
      <c r="BS1181" s="27"/>
      <c r="BT1181" s="27"/>
      <c r="BU1181" s="27"/>
      <c r="BV1181" s="30"/>
      <c r="BW1181" s="30"/>
      <c r="BX1181" s="27"/>
      <c r="BY1181" s="27"/>
      <c r="BZ1181" s="27"/>
      <c r="CA1181" s="27"/>
      <c r="CB1181" s="27"/>
      <c r="CC1181" s="27"/>
      <c r="CD1181" s="27"/>
      <c r="CE1181" s="27"/>
      <c r="CF1181" s="27"/>
      <c r="CG1181" s="27"/>
      <c r="CH1181" s="27"/>
      <c r="CI1181" s="27"/>
      <c r="CJ1181" s="27"/>
      <c r="CK1181" s="27"/>
      <c r="CL1181" s="27"/>
      <c r="CM1181" s="27"/>
      <c r="CN1181" s="27"/>
      <c r="CO1181" s="27"/>
    </row>
    <row r="1182" spans="1:93" ht="13">
      <c r="A1182" s="18"/>
      <c r="B1182" s="45"/>
      <c r="C1182" s="52"/>
      <c r="D1182" s="52"/>
      <c r="E1182" s="53"/>
      <c r="F1182" s="53"/>
      <c r="G1182" s="52"/>
      <c r="H1182" s="52"/>
      <c r="I1182" s="53"/>
      <c r="J1182" s="52"/>
      <c r="K1182" s="52"/>
      <c r="L1182" s="52"/>
      <c r="M1182" s="53"/>
      <c r="N1182" s="76"/>
      <c r="O1182" s="52"/>
      <c r="P1182" s="45"/>
      <c r="Q1182" s="45"/>
      <c r="R1182" s="45"/>
      <c r="S1182" s="45"/>
      <c r="T1182" s="45"/>
      <c r="U1182" s="45"/>
      <c r="V1182" s="54"/>
      <c r="W1182" s="54"/>
      <c r="X1182" s="53"/>
      <c r="Y1182" s="53"/>
      <c r="Z1182" s="53"/>
      <c r="AA1182" s="53"/>
      <c r="AB1182" s="53"/>
      <c r="AC1182" s="53"/>
      <c r="AD1182" s="54"/>
      <c r="AE1182" s="54"/>
      <c r="AF1182" s="54"/>
      <c r="AG1182" s="54"/>
      <c r="AH1182" s="54"/>
      <c r="AI1182" s="54"/>
      <c r="AJ1182" s="54"/>
      <c r="AK1182" s="54"/>
      <c r="AL1182" s="27"/>
      <c r="AM1182" s="27"/>
      <c r="AN1182" s="27"/>
      <c r="AO1182" s="27"/>
      <c r="AP1182" s="27"/>
      <c r="AQ1182" s="53"/>
      <c r="AR1182" s="53"/>
      <c r="AS1182" s="52"/>
      <c r="AT1182" s="52"/>
      <c r="AU1182" s="52"/>
      <c r="AV1182" s="52"/>
      <c r="AW1182" s="52"/>
      <c r="AX1182" s="27"/>
      <c r="AY1182" s="27"/>
      <c r="AZ1182" s="27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45"/>
      <c r="BL1182" s="45"/>
      <c r="BM1182" s="27"/>
      <c r="BN1182" s="27"/>
      <c r="BO1182" s="45"/>
      <c r="BP1182" s="45"/>
      <c r="BQ1182" s="45"/>
      <c r="BR1182" s="45"/>
      <c r="BS1182" s="27"/>
      <c r="BT1182" s="27"/>
      <c r="BU1182" s="27"/>
      <c r="BV1182" s="30"/>
      <c r="BW1182" s="30"/>
      <c r="BX1182" s="27"/>
      <c r="BY1182" s="27"/>
      <c r="BZ1182" s="27"/>
      <c r="CA1182" s="27"/>
      <c r="CB1182" s="27"/>
      <c r="CC1182" s="27"/>
      <c r="CD1182" s="27"/>
      <c r="CE1182" s="27"/>
      <c r="CF1182" s="27"/>
      <c r="CG1182" s="27"/>
      <c r="CH1182" s="27"/>
      <c r="CI1182" s="27"/>
      <c r="CJ1182" s="27"/>
      <c r="CK1182" s="27"/>
      <c r="CL1182" s="27"/>
      <c r="CM1182" s="27"/>
      <c r="CN1182" s="27"/>
      <c r="CO1182" s="27"/>
    </row>
    <row r="1183" spans="1:93" ht="13">
      <c r="A1183" s="18"/>
      <c r="B1183" s="45"/>
      <c r="C1183" s="52"/>
      <c r="D1183" s="52"/>
      <c r="E1183" s="53"/>
      <c r="F1183" s="53"/>
      <c r="G1183" s="52"/>
      <c r="H1183" s="52"/>
      <c r="I1183" s="53"/>
      <c r="J1183" s="52"/>
      <c r="K1183" s="52"/>
      <c r="L1183" s="52"/>
      <c r="M1183" s="53"/>
      <c r="N1183" s="76"/>
      <c r="O1183" s="52"/>
      <c r="P1183" s="45"/>
      <c r="Q1183" s="45"/>
      <c r="R1183" s="45"/>
      <c r="S1183" s="45"/>
      <c r="T1183" s="45"/>
      <c r="U1183" s="45"/>
      <c r="V1183" s="54"/>
      <c r="W1183" s="54"/>
      <c r="X1183" s="53"/>
      <c r="Y1183" s="53"/>
      <c r="Z1183" s="53"/>
      <c r="AA1183" s="53"/>
      <c r="AB1183" s="53"/>
      <c r="AC1183" s="53"/>
      <c r="AD1183" s="54"/>
      <c r="AE1183" s="54"/>
      <c r="AF1183" s="54"/>
      <c r="AG1183" s="54"/>
      <c r="AH1183" s="54"/>
      <c r="AI1183" s="54"/>
      <c r="AJ1183" s="54"/>
      <c r="AK1183" s="54"/>
      <c r="AL1183" s="27"/>
      <c r="AM1183" s="27"/>
      <c r="AN1183" s="27"/>
      <c r="AO1183" s="27"/>
      <c r="AP1183" s="27"/>
      <c r="AQ1183" s="53"/>
      <c r="AR1183" s="53"/>
      <c r="AS1183" s="52"/>
      <c r="AT1183" s="52"/>
      <c r="AU1183" s="52"/>
      <c r="AV1183" s="52"/>
      <c r="AW1183" s="52"/>
      <c r="AX1183" s="27"/>
      <c r="AY1183" s="27"/>
      <c r="AZ1183" s="27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45"/>
      <c r="BL1183" s="45"/>
      <c r="BM1183" s="27"/>
      <c r="BN1183" s="27"/>
      <c r="BO1183" s="45"/>
      <c r="BP1183" s="45"/>
      <c r="BQ1183" s="45"/>
      <c r="BR1183" s="45"/>
      <c r="BS1183" s="27"/>
      <c r="BT1183" s="27"/>
      <c r="BU1183" s="27"/>
      <c r="BV1183" s="30"/>
      <c r="BW1183" s="30"/>
      <c r="BX1183" s="27"/>
      <c r="BY1183" s="27"/>
      <c r="BZ1183" s="27"/>
      <c r="CA1183" s="27"/>
      <c r="CB1183" s="27"/>
      <c r="CC1183" s="27"/>
      <c r="CD1183" s="27"/>
      <c r="CE1183" s="27"/>
      <c r="CF1183" s="27"/>
      <c r="CG1183" s="27"/>
      <c r="CH1183" s="27"/>
      <c r="CI1183" s="27"/>
      <c r="CJ1183" s="27"/>
      <c r="CK1183" s="27"/>
      <c r="CL1183" s="27"/>
      <c r="CM1183" s="27"/>
      <c r="CN1183" s="27"/>
      <c r="CO1183" s="27"/>
    </row>
    <row r="1184" spans="1:93" ht="13">
      <c r="A1184" s="18"/>
      <c r="B1184" s="45"/>
      <c r="C1184" s="52"/>
      <c r="D1184" s="52"/>
      <c r="E1184" s="53"/>
      <c r="F1184" s="53"/>
      <c r="G1184" s="52"/>
      <c r="H1184" s="52"/>
      <c r="I1184" s="53"/>
      <c r="J1184" s="52"/>
      <c r="K1184" s="52"/>
      <c r="L1184" s="52"/>
      <c r="M1184" s="53"/>
      <c r="N1184" s="76"/>
      <c r="O1184" s="52"/>
      <c r="P1184" s="45"/>
      <c r="Q1184" s="45"/>
      <c r="R1184" s="45"/>
      <c r="S1184" s="45"/>
      <c r="T1184" s="45"/>
      <c r="U1184" s="45"/>
      <c r="V1184" s="54"/>
      <c r="W1184" s="54"/>
      <c r="X1184" s="53"/>
      <c r="Y1184" s="53"/>
      <c r="Z1184" s="53"/>
      <c r="AA1184" s="53"/>
      <c r="AB1184" s="53"/>
      <c r="AC1184" s="53"/>
      <c r="AD1184" s="54"/>
      <c r="AE1184" s="54"/>
      <c r="AF1184" s="54"/>
      <c r="AG1184" s="54"/>
      <c r="AH1184" s="54"/>
      <c r="AI1184" s="54"/>
      <c r="AJ1184" s="54"/>
      <c r="AK1184" s="54"/>
      <c r="AL1184" s="27"/>
      <c r="AM1184" s="27"/>
      <c r="AN1184" s="27"/>
      <c r="AO1184" s="27"/>
      <c r="AP1184" s="27"/>
      <c r="AQ1184" s="53"/>
      <c r="AR1184" s="53"/>
      <c r="AS1184" s="52"/>
      <c r="AT1184" s="52"/>
      <c r="AU1184" s="52"/>
      <c r="AV1184" s="52"/>
      <c r="AW1184" s="52"/>
      <c r="AX1184" s="27"/>
      <c r="AY1184" s="27"/>
      <c r="AZ1184" s="27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45"/>
      <c r="BL1184" s="45"/>
      <c r="BM1184" s="27"/>
      <c r="BN1184" s="27"/>
      <c r="BO1184" s="45"/>
      <c r="BP1184" s="45"/>
      <c r="BQ1184" s="45"/>
      <c r="BR1184" s="45"/>
      <c r="BS1184" s="27"/>
      <c r="BT1184" s="27"/>
      <c r="BU1184" s="27"/>
      <c r="BV1184" s="30"/>
      <c r="BW1184" s="30"/>
      <c r="BX1184" s="27"/>
      <c r="BY1184" s="27"/>
      <c r="BZ1184" s="27"/>
      <c r="CA1184" s="27"/>
      <c r="CB1184" s="27"/>
      <c r="CC1184" s="27"/>
      <c r="CD1184" s="27"/>
      <c r="CE1184" s="27"/>
      <c r="CF1184" s="27"/>
      <c r="CG1184" s="27"/>
      <c r="CH1184" s="27"/>
      <c r="CI1184" s="27"/>
      <c r="CJ1184" s="27"/>
      <c r="CK1184" s="27"/>
      <c r="CL1184" s="27"/>
      <c r="CM1184" s="27"/>
      <c r="CN1184" s="27"/>
      <c r="CO1184" s="27"/>
    </row>
    <row r="1185" spans="1:93" ht="13">
      <c r="A1185" s="18"/>
      <c r="B1185" s="45"/>
      <c r="C1185" s="52"/>
      <c r="D1185" s="52"/>
      <c r="E1185" s="53"/>
      <c r="F1185" s="53"/>
      <c r="G1185" s="52"/>
      <c r="H1185" s="52"/>
      <c r="I1185" s="53"/>
      <c r="J1185" s="52"/>
      <c r="K1185" s="52"/>
      <c r="L1185" s="52"/>
      <c r="M1185" s="53"/>
      <c r="N1185" s="76"/>
      <c r="O1185" s="52"/>
      <c r="P1185" s="45"/>
      <c r="Q1185" s="45"/>
      <c r="R1185" s="45"/>
      <c r="S1185" s="45"/>
      <c r="T1185" s="45"/>
      <c r="U1185" s="45"/>
      <c r="V1185" s="54"/>
      <c r="W1185" s="54"/>
      <c r="X1185" s="53"/>
      <c r="Y1185" s="53"/>
      <c r="Z1185" s="53"/>
      <c r="AA1185" s="53"/>
      <c r="AB1185" s="53"/>
      <c r="AC1185" s="53"/>
      <c r="AD1185" s="54"/>
      <c r="AE1185" s="54"/>
      <c r="AF1185" s="54"/>
      <c r="AG1185" s="54"/>
      <c r="AH1185" s="54"/>
      <c r="AI1185" s="54"/>
      <c r="AJ1185" s="54"/>
      <c r="AK1185" s="54"/>
      <c r="AL1185" s="27"/>
      <c r="AM1185" s="27"/>
      <c r="AN1185" s="27"/>
      <c r="AO1185" s="27"/>
      <c r="AP1185" s="27"/>
      <c r="AQ1185" s="53"/>
      <c r="AR1185" s="53"/>
      <c r="AS1185" s="52"/>
      <c r="AT1185" s="52"/>
      <c r="AU1185" s="52"/>
      <c r="AV1185" s="52"/>
      <c r="AW1185" s="52"/>
      <c r="AX1185" s="27"/>
      <c r="AY1185" s="27"/>
      <c r="AZ1185" s="27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45"/>
      <c r="BL1185" s="45"/>
      <c r="BM1185" s="27"/>
      <c r="BN1185" s="27"/>
      <c r="BO1185" s="45"/>
      <c r="BP1185" s="45"/>
      <c r="BQ1185" s="45"/>
      <c r="BR1185" s="45"/>
      <c r="BS1185" s="27"/>
      <c r="BT1185" s="27"/>
      <c r="BU1185" s="27"/>
      <c r="BV1185" s="30"/>
      <c r="BW1185" s="30"/>
      <c r="BX1185" s="27"/>
      <c r="BY1185" s="27"/>
      <c r="BZ1185" s="27"/>
      <c r="CA1185" s="27"/>
      <c r="CB1185" s="27"/>
      <c r="CC1185" s="27"/>
      <c r="CD1185" s="27"/>
      <c r="CE1185" s="27"/>
      <c r="CF1185" s="27"/>
      <c r="CG1185" s="27"/>
      <c r="CH1185" s="27"/>
      <c r="CI1185" s="27"/>
      <c r="CJ1185" s="27"/>
      <c r="CK1185" s="27"/>
      <c r="CL1185" s="27"/>
      <c r="CM1185" s="27"/>
      <c r="CN1185" s="27"/>
      <c r="CO1185" s="27"/>
    </row>
    <row r="1186" spans="1:93" ht="13">
      <c r="A1186" s="18"/>
      <c r="B1186" s="45"/>
      <c r="C1186" s="52"/>
      <c r="D1186" s="52"/>
      <c r="E1186" s="53"/>
      <c r="F1186" s="53"/>
      <c r="G1186" s="52"/>
      <c r="H1186" s="52"/>
      <c r="I1186" s="53"/>
      <c r="J1186" s="52"/>
      <c r="K1186" s="52"/>
      <c r="L1186" s="52"/>
      <c r="M1186" s="53"/>
      <c r="N1186" s="76"/>
      <c r="O1186" s="52"/>
      <c r="P1186" s="45"/>
      <c r="Q1186" s="45"/>
      <c r="R1186" s="45"/>
      <c r="S1186" s="45"/>
      <c r="T1186" s="45"/>
      <c r="U1186" s="45"/>
      <c r="V1186" s="54"/>
      <c r="W1186" s="54"/>
      <c r="X1186" s="53"/>
      <c r="Y1186" s="53"/>
      <c r="Z1186" s="53"/>
      <c r="AA1186" s="53"/>
      <c r="AB1186" s="53"/>
      <c r="AC1186" s="53"/>
      <c r="AD1186" s="54"/>
      <c r="AE1186" s="54"/>
      <c r="AF1186" s="54"/>
      <c r="AG1186" s="54"/>
      <c r="AH1186" s="54"/>
      <c r="AI1186" s="54"/>
      <c r="AJ1186" s="54"/>
      <c r="AK1186" s="54"/>
      <c r="AL1186" s="27"/>
      <c r="AM1186" s="27"/>
      <c r="AN1186" s="27"/>
      <c r="AO1186" s="27"/>
      <c r="AP1186" s="27"/>
      <c r="AQ1186" s="53"/>
      <c r="AR1186" s="53"/>
      <c r="AS1186" s="52"/>
      <c r="AT1186" s="52"/>
      <c r="AU1186" s="52"/>
      <c r="AV1186" s="52"/>
      <c r="AW1186" s="52"/>
      <c r="AX1186" s="27"/>
      <c r="AY1186" s="27"/>
      <c r="AZ1186" s="27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45"/>
      <c r="BL1186" s="45"/>
      <c r="BM1186" s="27"/>
      <c r="BN1186" s="27"/>
      <c r="BO1186" s="45"/>
      <c r="BP1186" s="45"/>
      <c r="BQ1186" s="45"/>
      <c r="BR1186" s="45"/>
      <c r="BS1186" s="27"/>
      <c r="BT1186" s="27"/>
      <c r="BU1186" s="27"/>
      <c r="BV1186" s="30"/>
      <c r="BW1186" s="30"/>
      <c r="BX1186" s="27"/>
      <c r="BY1186" s="27"/>
      <c r="BZ1186" s="27"/>
      <c r="CA1186" s="27"/>
      <c r="CB1186" s="27"/>
      <c r="CC1186" s="27"/>
      <c r="CD1186" s="27"/>
      <c r="CE1186" s="27"/>
      <c r="CF1186" s="27"/>
      <c r="CG1186" s="27"/>
      <c r="CH1186" s="27"/>
      <c r="CI1186" s="27"/>
      <c r="CJ1186" s="27"/>
      <c r="CK1186" s="27"/>
      <c r="CL1186" s="27"/>
      <c r="CM1186" s="27"/>
      <c r="CN1186" s="27"/>
      <c r="CO1186" s="27"/>
    </row>
    <row r="1187" spans="1:93" ht="13">
      <c r="A1187" s="18"/>
      <c r="B1187" s="45"/>
      <c r="C1187" s="52"/>
      <c r="D1187" s="52"/>
      <c r="E1187" s="53"/>
      <c r="F1187" s="53"/>
      <c r="G1187" s="52"/>
      <c r="H1187" s="52"/>
      <c r="I1187" s="53"/>
      <c r="J1187" s="52"/>
      <c r="K1187" s="52"/>
      <c r="L1187" s="52"/>
      <c r="M1187" s="53"/>
      <c r="N1187" s="76"/>
      <c r="O1187" s="52"/>
      <c r="P1187" s="45"/>
      <c r="Q1187" s="45"/>
      <c r="R1187" s="45"/>
      <c r="S1187" s="45"/>
      <c r="T1187" s="45"/>
      <c r="U1187" s="45"/>
      <c r="V1187" s="54"/>
      <c r="W1187" s="54"/>
      <c r="X1187" s="53"/>
      <c r="Y1187" s="53"/>
      <c r="Z1187" s="53"/>
      <c r="AA1187" s="53"/>
      <c r="AB1187" s="53"/>
      <c r="AC1187" s="53"/>
      <c r="AD1187" s="54"/>
      <c r="AE1187" s="54"/>
      <c r="AF1187" s="54"/>
      <c r="AG1187" s="54"/>
      <c r="AH1187" s="54"/>
      <c r="AI1187" s="54"/>
      <c r="AJ1187" s="54"/>
      <c r="AK1187" s="54"/>
      <c r="AL1187" s="27"/>
      <c r="AM1187" s="27"/>
      <c r="AN1187" s="27"/>
      <c r="AO1187" s="27"/>
      <c r="AP1187" s="27"/>
      <c r="AQ1187" s="53"/>
      <c r="AR1187" s="53"/>
      <c r="AS1187" s="52"/>
      <c r="AT1187" s="52"/>
      <c r="AU1187" s="52"/>
      <c r="AV1187" s="52"/>
      <c r="AW1187" s="52"/>
      <c r="AX1187" s="27"/>
      <c r="AY1187" s="27"/>
      <c r="AZ1187" s="27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45"/>
      <c r="BL1187" s="45"/>
      <c r="BM1187" s="27"/>
      <c r="BN1187" s="27"/>
      <c r="BO1187" s="45"/>
      <c r="BP1187" s="45"/>
      <c r="BQ1187" s="45"/>
      <c r="BR1187" s="45"/>
      <c r="BS1187" s="27"/>
      <c r="BT1187" s="27"/>
      <c r="BU1187" s="27"/>
      <c r="BV1187" s="30"/>
      <c r="BW1187" s="30"/>
      <c r="BX1187" s="27"/>
      <c r="BY1187" s="27"/>
      <c r="BZ1187" s="27"/>
      <c r="CA1187" s="27"/>
      <c r="CB1187" s="27"/>
      <c r="CC1187" s="27"/>
      <c r="CD1187" s="27"/>
      <c r="CE1187" s="27"/>
      <c r="CF1187" s="27"/>
      <c r="CG1187" s="27"/>
      <c r="CH1187" s="27"/>
      <c r="CI1187" s="27"/>
      <c r="CJ1187" s="27"/>
      <c r="CK1187" s="27"/>
      <c r="CL1187" s="27"/>
      <c r="CM1187" s="27"/>
      <c r="CN1187" s="27"/>
      <c r="CO1187" s="27"/>
    </row>
    <row r="1188" spans="1:93" ht="13">
      <c r="A1188" s="18"/>
      <c r="B1188" s="45"/>
      <c r="C1188" s="52"/>
      <c r="D1188" s="52"/>
      <c r="E1188" s="53"/>
      <c r="F1188" s="53"/>
      <c r="G1188" s="52"/>
      <c r="H1188" s="52"/>
      <c r="I1188" s="53"/>
      <c r="J1188" s="52"/>
      <c r="K1188" s="52"/>
      <c r="L1188" s="52"/>
      <c r="M1188" s="53"/>
      <c r="N1188" s="76"/>
      <c r="O1188" s="52"/>
      <c r="P1188" s="45"/>
      <c r="Q1188" s="45"/>
      <c r="R1188" s="45"/>
      <c r="S1188" s="45"/>
      <c r="T1188" s="45"/>
      <c r="U1188" s="45"/>
      <c r="V1188" s="54"/>
      <c r="W1188" s="54"/>
      <c r="X1188" s="53"/>
      <c r="Y1188" s="53"/>
      <c r="Z1188" s="53"/>
      <c r="AA1188" s="53"/>
      <c r="AB1188" s="53"/>
      <c r="AC1188" s="53"/>
      <c r="AD1188" s="54"/>
      <c r="AE1188" s="54"/>
      <c r="AF1188" s="54"/>
      <c r="AG1188" s="54"/>
      <c r="AH1188" s="54"/>
      <c r="AI1188" s="54"/>
      <c r="AJ1188" s="54"/>
      <c r="AK1188" s="54"/>
      <c r="AL1188" s="27"/>
      <c r="AM1188" s="27"/>
      <c r="AN1188" s="27"/>
      <c r="AO1188" s="27"/>
      <c r="AP1188" s="27"/>
      <c r="AQ1188" s="53"/>
      <c r="AR1188" s="53"/>
      <c r="AS1188" s="52"/>
      <c r="AT1188" s="52"/>
      <c r="AU1188" s="52"/>
      <c r="AV1188" s="52"/>
      <c r="AW1188" s="52"/>
      <c r="AX1188" s="27"/>
      <c r="AY1188" s="27"/>
      <c r="AZ1188" s="27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45"/>
      <c r="BL1188" s="45"/>
      <c r="BM1188" s="27"/>
      <c r="BN1188" s="27"/>
      <c r="BO1188" s="45"/>
      <c r="BP1188" s="45"/>
      <c r="BQ1188" s="45"/>
      <c r="BR1188" s="45"/>
      <c r="BS1188" s="27"/>
      <c r="BT1188" s="27"/>
      <c r="BU1188" s="27"/>
      <c r="BV1188" s="30"/>
      <c r="BW1188" s="30"/>
      <c r="BX1188" s="27"/>
      <c r="BY1188" s="27"/>
      <c r="BZ1188" s="27"/>
      <c r="CA1188" s="27"/>
      <c r="CB1188" s="27"/>
      <c r="CC1188" s="27"/>
      <c r="CD1188" s="27"/>
      <c r="CE1188" s="27"/>
      <c r="CF1188" s="27"/>
      <c r="CG1188" s="27"/>
      <c r="CH1188" s="27"/>
      <c r="CI1188" s="27"/>
      <c r="CJ1188" s="27"/>
      <c r="CK1188" s="27"/>
      <c r="CL1188" s="27"/>
      <c r="CM1188" s="27"/>
      <c r="CN1188" s="27"/>
      <c r="CO1188" s="27"/>
    </row>
    <row r="1189" spans="1:93" ht="13">
      <c r="A1189" s="18"/>
      <c r="B1189" s="45"/>
      <c r="C1189" s="52"/>
      <c r="D1189" s="52"/>
      <c r="E1189" s="53"/>
      <c r="F1189" s="53"/>
      <c r="G1189" s="52"/>
      <c r="H1189" s="52"/>
      <c r="I1189" s="53"/>
      <c r="J1189" s="52"/>
      <c r="K1189" s="52"/>
      <c r="L1189" s="52"/>
      <c r="M1189" s="53"/>
      <c r="N1189" s="76"/>
      <c r="O1189" s="52"/>
      <c r="P1189" s="45"/>
      <c r="Q1189" s="45"/>
      <c r="R1189" s="45"/>
      <c r="S1189" s="45"/>
      <c r="T1189" s="45"/>
      <c r="U1189" s="45"/>
      <c r="V1189" s="54"/>
      <c r="W1189" s="54"/>
      <c r="X1189" s="53"/>
      <c r="Y1189" s="53"/>
      <c r="Z1189" s="53"/>
      <c r="AA1189" s="53"/>
      <c r="AB1189" s="53"/>
      <c r="AC1189" s="53"/>
      <c r="AD1189" s="54"/>
      <c r="AE1189" s="54"/>
      <c r="AF1189" s="54"/>
      <c r="AG1189" s="54"/>
      <c r="AH1189" s="54"/>
      <c r="AI1189" s="54"/>
      <c r="AJ1189" s="54"/>
      <c r="AK1189" s="54"/>
      <c r="AL1189" s="27"/>
      <c r="AM1189" s="27"/>
      <c r="AN1189" s="27"/>
      <c r="AO1189" s="27"/>
      <c r="AP1189" s="27"/>
      <c r="AQ1189" s="53"/>
      <c r="AR1189" s="53"/>
      <c r="AS1189" s="52"/>
      <c r="AT1189" s="52"/>
      <c r="AU1189" s="52"/>
      <c r="AV1189" s="52"/>
      <c r="AW1189" s="52"/>
      <c r="AX1189" s="27"/>
      <c r="AY1189" s="27"/>
      <c r="AZ1189" s="27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45"/>
      <c r="BL1189" s="45"/>
      <c r="BM1189" s="27"/>
      <c r="BN1189" s="27"/>
      <c r="BO1189" s="45"/>
      <c r="BP1189" s="45"/>
      <c r="BQ1189" s="45"/>
      <c r="BR1189" s="45"/>
      <c r="BS1189" s="27"/>
      <c r="BT1189" s="27"/>
      <c r="BU1189" s="27"/>
      <c r="BV1189" s="30"/>
      <c r="BW1189" s="30"/>
      <c r="BX1189" s="27"/>
      <c r="BY1189" s="27"/>
      <c r="BZ1189" s="27"/>
      <c r="CA1189" s="27"/>
      <c r="CB1189" s="27"/>
      <c r="CC1189" s="27"/>
      <c r="CD1189" s="27"/>
      <c r="CE1189" s="27"/>
      <c r="CF1189" s="27"/>
      <c r="CG1189" s="27"/>
      <c r="CH1189" s="27"/>
      <c r="CI1189" s="27"/>
      <c r="CJ1189" s="27"/>
      <c r="CK1189" s="27"/>
      <c r="CL1189" s="27"/>
      <c r="CM1189" s="27"/>
      <c r="CN1189" s="27"/>
      <c r="CO1189" s="27"/>
    </row>
    <row r="1190" spans="1:93" ht="13">
      <c r="A1190" s="18"/>
      <c r="B1190" s="45"/>
      <c r="C1190" s="52"/>
      <c r="D1190" s="52"/>
      <c r="E1190" s="53"/>
      <c r="F1190" s="53"/>
      <c r="G1190" s="52"/>
      <c r="H1190" s="52"/>
      <c r="I1190" s="53"/>
      <c r="J1190" s="52"/>
      <c r="K1190" s="52"/>
      <c r="L1190" s="52"/>
      <c r="M1190" s="53"/>
      <c r="N1190" s="76"/>
      <c r="O1190" s="52"/>
      <c r="P1190" s="45"/>
      <c r="Q1190" s="45"/>
      <c r="R1190" s="45"/>
      <c r="S1190" s="45"/>
      <c r="T1190" s="45"/>
      <c r="U1190" s="45"/>
      <c r="V1190" s="54"/>
      <c r="W1190" s="54"/>
      <c r="X1190" s="53"/>
      <c r="Y1190" s="53"/>
      <c r="Z1190" s="53"/>
      <c r="AA1190" s="53"/>
      <c r="AB1190" s="53"/>
      <c r="AC1190" s="53"/>
      <c r="AD1190" s="54"/>
      <c r="AE1190" s="54"/>
      <c r="AF1190" s="54"/>
      <c r="AG1190" s="54"/>
      <c r="AH1190" s="54"/>
      <c r="AI1190" s="54"/>
      <c r="AJ1190" s="54"/>
      <c r="AK1190" s="54"/>
      <c r="AL1190" s="27"/>
      <c r="AM1190" s="27"/>
      <c r="AN1190" s="27"/>
      <c r="AO1190" s="27"/>
      <c r="AP1190" s="27"/>
      <c r="AQ1190" s="53"/>
      <c r="AR1190" s="53"/>
      <c r="AS1190" s="52"/>
      <c r="AT1190" s="52"/>
      <c r="AU1190" s="52"/>
      <c r="AV1190" s="52"/>
      <c r="AW1190" s="52"/>
      <c r="AX1190" s="27"/>
      <c r="AY1190" s="27"/>
      <c r="AZ1190" s="27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45"/>
      <c r="BL1190" s="45"/>
      <c r="BM1190" s="27"/>
      <c r="BN1190" s="27"/>
      <c r="BO1190" s="45"/>
      <c r="BP1190" s="45"/>
      <c r="BQ1190" s="45"/>
      <c r="BR1190" s="45"/>
      <c r="BS1190" s="27"/>
      <c r="BT1190" s="27"/>
      <c r="BU1190" s="27"/>
      <c r="BV1190" s="30"/>
      <c r="BW1190" s="30"/>
      <c r="BX1190" s="27"/>
      <c r="BY1190" s="27"/>
      <c r="BZ1190" s="27"/>
      <c r="CA1190" s="27"/>
      <c r="CB1190" s="27"/>
      <c r="CC1190" s="27"/>
      <c r="CD1190" s="27"/>
      <c r="CE1190" s="27"/>
      <c r="CF1190" s="27"/>
      <c r="CG1190" s="27"/>
      <c r="CH1190" s="27"/>
      <c r="CI1190" s="27"/>
      <c r="CJ1190" s="27"/>
      <c r="CK1190" s="27"/>
      <c r="CL1190" s="27"/>
      <c r="CM1190" s="27"/>
      <c r="CN1190" s="27"/>
      <c r="CO1190" s="27"/>
    </row>
    <row r="1191" spans="1:93" ht="13">
      <c r="A1191" s="18"/>
      <c r="B1191" s="45"/>
      <c r="C1191" s="52"/>
      <c r="D1191" s="52"/>
      <c r="E1191" s="53"/>
      <c r="F1191" s="53"/>
      <c r="G1191" s="52"/>
      <c r="H1191" s="52"/>
      <c r="I1191" s="53"/>
      <c r="J1191" s="52"/>
      <c r="K1191" s="52"/>
      <c r="L1191" s="52"/>
      <c r="M1191" s="53"/>
      <c r="N1191" s="76"/>
      <c r="O1191" s="52"/>
      <c r="P1191" s="45"/>
      <c r="Q1191" s="45"/>
      <c r="R1191" s="45"/>
      <c r="S1191" s="45"/>
      <c r="T1191" s="45"/>
      <c r="U1191" s="45"/>
      <c r="V1191" s="54"/>
      <c r="W1191" s="54"/>
      <c r="X1191" s="53"/>
      <c r="Y1191" s="53"/>
      <c r="Z1191" s="53"/>
      <c r="AA1191" s="53"/>
      <c r="AB1191" s="53"/>
      <c r="AC1191" s="53"/>
      <c r="AD1191" s="54"/>
      <c r="AE1191" s="54"/>
      <c r="AF1191" s="54"/>
      <c r="AG1191" s="54"/>
      <c r="AH1191" s="54"/>
      <c r="AI1191" s="54"/>
      <c r="AJ1191" s="54"/>
      <c r="AK1191" s="54"/>
      <c r="AL1191" s="27"/>
      <c r="AM1191" s="27"/>
      <c r="AN1191" s="27"/>
      <c r="AO1191" s="27"/>
      <c r="AP1191" s="27"/>
      <c r="AQ1191" s="53"/>
      <c r="AR1191" s="53"/>
      <c r="AS1191" s="52"/>
      <c r="AT1191" s="52"/>
      <c r="AU1191" s="52"/>
      <c r="AV1191" s="52"/>
      <c r="AW1191" s="52"/>
      <c r="AX1191" s="27"/>
      <c r="AY1191" s="27"/>
      <c r="AZ1191" s="27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45"/>
      <c r="BL1191" s="45"/>
      <c r="BM1191" s="27"/>
      <c r="BN1191" s="27"/>
      <c r="BO1191" s="45"/>
      <c r="BP1191" s="45"/>
      <c r="BQ1191" s="45"/>
      <c r="BR1191" s="45"/>
      <c r="BS1191" s="27"/>
      <c r="BT1191" s="27"/>
      <c r="BU1191" s="27"/>
      <c r="BV1191" s="30"/>
      <c r="BW1191" s="30"/>
      <c r="BX1191" s="27"/>
      <c r="BY1191" s="27"/>
      <c r="BZ1191" s="27"/>
      <c r="CA1191" s="27"/>
      <c r="CB1191" s="27"/>
      <c r="CC1191" s="27"/>
      <c r="CD1191" s="27"/>
      <c r="CE1191" s="27"/>
      <c r="CF1191" s="27"/>
      <c r="CG1191" s="27"/>
      <c r="CH1191" s="27"/>
      <c r="CI1191" s="27"/>
      <c r="CJ1191" s="27"/>
      <c r="CK1191" s="27"/>
      <c r="CL1191" s="27"/>
      <c r="CM1191" s="27"/>
      <c r="CN1191" s="27"/>
      <c r="CO1191" s="27"/>
    </row>
    <row r="1192" spans="1:93" ht="13">
      <c r="A1192" s="18"/>
      <c r="B1192" s="45"/>
      <c r="C1192" s="52"/>
      <c r="D1192" s="52"/>
      <c r="E1192" s="53"/>
      <c r="F1192" s="53"/>
      <c r="G1192" s="52"/>
      <c r="H1192" s="52"/>
      <c r="I1192" s="53"/>
      <c r="J1192" s="52"/>
      <c r="K1192" s="52"/>
      <c r="L1192" s="52"/>
      <c r="M1192" s="53"/>
      <c r="N1192" s="76"/>
      <c r="O1192" s="52"/>
      <c r="P1192" s="45"/>
      <c r="Q1192" s="45"/>
      <c r="R1192" s="45"/>
      <c r="S1192" s="45"/>
      <c r="T1192" s="45"/>
      <c r="U1192" s="45"/>
      <c r="V1192" s="54"/>
      <c r="W1192" s="54"/>
      <c r="X1192" s="53"/>
      <c r="Y1192" s="53"/>
      <c r="Z1192" s="53"/>
      <c r="AA1192" s="53"/>
      <c r="AB1192" s="53"/>
      <c r="AC1192" s="53"/>
      <c r="AD1192" s="54"/>
      <c r="AE1192" s="54"/>
      <c r="AF1192" s="54"/>
      <c r="AG1192" s="54"/>
      <c r="AH1192" s="54"/>
      <c r="AI1192" s="54"/>
      <c r="AJ1192" s="54"/>
      <c r="AK1192" s="54"/>
      <c r="AL1192" s="27"/>
      <c r="AM1192" s="27"/>
      <c r="AN1192" s="27"/>
      <c r="AO1192" s="27"/>
      <c r="AP1192" s="27"/>
      <c r="AQ1192" s="53"/>
      <c r="AR1192" s="53"/>
      <c r="AS1192" s="52"/>
      <c r="AT1192" s="52"/>
      <c r="AU1192" s="52"/>
      <c r="AV1192" s="52"/>
      <c r="AW1192" s="52"/>
      <c r="AX1192" s="27"/>
      <c r="AY1192" s="27"/>
      <c r="AZ1192" s="27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45"/>
      <c r="BL1192" s="45"/>
      <c r="BM1192" s="27"/>
      <c r="BN1192" s="27"/>
      <c r="BO1192" s="45"/>
      <c r="BP1192" s="45"/>
      <c r="BQ1192" s="45"/>
      <c r="BR1192" s="45"/>
      <c r="BS1192" s="27"/>
      <c r="BT1192" s="27"/>
      <c r="BU1192" s="27"/>
      <c r="BV1192" s="30"/>
      <c r="BW1192" s="30"/>
      <c r="BX1192" s="27"/>
      <c r="BY1192" s="27"/>
      <c r="BZ1192" s="27"/>
      <c r="CA1192" s="27"/>
      <c r="CB1192" s="27"/>
      <c r="CC1192" s="27"/>
      <c r="CD1192" s="27"/>
      <c r="CE1192" s="27"/>
      <c r="CF1192" s="27"/>
      <c r="CG1192" s="27"/>
      <c r="CH1192" s="27"/>
      <c r="CI1192" s="27"/>
      <c r="CJ1192" s="27"/>
      <c r="CK1192" s="27"/>
      <c r="CL1192" s="27"/>
      <c r="CM1192" s="27"/>
      <c r="CN1192" s="27"/>
      <c r="CO1192" s="27"/>
    </row>
    <row r="1193" spans="1:93" ht="13">
      <c r="A1193" s="18"/>
      <c r="B1193" s="45"/>
      <c r="C1193" s="52"/>
      <c r="D1193" s="52"/>
      <c r="E1193" s="53"/>
      <c r="F1193" s="53"/>
      <c r="G1193" s="52"/>
      <c r="H1193" s="52"/>
      <c r="I1193" s="53"/>
      <c r="J1193" s="52"/>
      <c r="K1193" s="52"/>
      <c r="L1193" s="52"/>
      <c r="M1193" s="53"/>
      <c r="N1193" s="76"/>
      <c r="O1193" s="52"/>
      <c r="P1193" s="45"/>
      <c r="Q1193" s="45"/>
      <c r="R1193" s="45"/>
      <c r="S1193" s="45"/>
      <c r="T1193" s="45"/>
      <c r="U1193" s="45"/>
      <c r="V1193" s="54"/>
      <c r="W1193" s="54"/>
      <c r="X1193" s="53"/>
      <c r="Y1193" s="53"/>
      <c r="Z1193" s="53"/>
      <c r="AA1193" s="53"/>
      <c r="AB1193" s="53"/>
      <c r="AC1193" s="53"/>
      <c r="AD1193" s="54"/>
      <c r="AE1193" s="54"/>
      <c r="AF1193" s="54"/>
      <c r="AG1193" s="54"/>
      <c r="AH1193" s="54"/>
      <c r="AI1193" s="54"/>
      <c r="AJ1193" s="54"/>
      <c r="AK1193" s="54"/>
      <c r="AL1193" s="27"/>
      <c r="AM1193" s="27"/>
      <c r="AN1193" s="27"/>
      <c r="AO1193" s="27"/>
      <c r="AP1193" s="27"/>
      <c r="AQ1193" s="53"/>
      <c r="AR1193" s="53"/>
      <c r="AS1193" s="52"/>
      <c r="AT1193" s="52"/>
      <c r="AU1193" s="52"/>
      <c r="AV1193" s="52"/>
      <c r="AW1193" s="52"/>
      <c r="AX1193" s="27"/>
      <c r="AY1193" s="27"/>
      <c r="AZ1193" s="27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45"/>
      <c r="BL1193" s="45"/>
      <c r="BM1193" s="27"/>
      <c r="BN1193" s="27"/>
      <c r="BO1193" s="45"/>
      <c r="BP1193" s="45"/>
      <c r="BQ1193" s="45"/>
      <c r="BR1193" s="45"/>
      <c r="BS1193" s="27"/>
      <c r="BT1193" s="27"/>
      <c r="BU1193" s="27"/>
      <c r="BV1193" s="30"/>
      <c r="BW1193" s="30"/>
      <c r="BX1193" s="27"/>
      <c r="BY1193" s="27"/>
      <c r="BZ1193" s="27"/>
      <c r="CA1193" s="27"/>
      <c r="CB1193" s="27"/>
      <c r="CC1193" s="27"/>
      <c r="CD1193" s="27"/>
      <c r="CE1193" s="27"/>
      <c r="CF1193" s="27"/>
      <c r="CG1193" s="27"/>
      <c r="CH1193" s="27"/>
      <c r="CI1193" s="27"/>
      <c r="CJ1193" s="27"/>
      <c r="CK1193" s="27"/>
      <c r="CL1193" s="27"/>
      <c r="CM1193" s="27"/>
      <c r="CN1193" s="27"/>
      <c r="CO1193" s="27"/>
    </row>
    <row r="1194" spans="1:93" ht="13">
      <c r="A1194" s="18"/>
      <c r="B1194" s="45"/>
      <c r="C1194" s="52"/>
      <c r="D1194" s="52"/>
      <c r="E1194" s="53"/>
      <c r="F1194" s="53"/>
      <c r="G1194" s="52"/>
      <c r="H1194" s="52"/>
      <c r="I1194" s="53"/>
      <c r="J1194" s="52"/>
      <c r="K1194" s="52"/>
      <c r="L1194" s="52"/>
      <c r="M1194" s="53"/>
      <c r="N1194" s="76"/>
      <c r="O1194" s="52"/>
      <c r="P1194" s="45"/>
      <c r="Q1194" s="45"/>
      <c r="R1194" s="45"/>
      <c r="S1194" s="45"/>
      <c r="T1194" s="45"/>
      <c r="U1194" s="45"/>
      <c r="V1194" s="54"/>
      <c r="W1194" s="54"/>
      <c r="X1194" s="53"/>
      <c r="Y1194" s="53"/>
      <c r="Z1194" s="53"/>
      <c r="AA1194" s="53"/>
      <c r="AB1194" s="53"/>
      <c r="AC1194" s="53"/>
      <c r="AD1194" s="54"/>
      <c r="AE1194" s="54"/>
      <c r="AF1194" s="54"/>
      <c r="AG1194" s="54"/>
      <c r="AH1194" s="54"/>
      <c r="AI1194" s="54"/>
      <c r="AJ1194" s="54"/>
      <c r="AK1194" s="54"/>
      <c r="AL1194" s="27"/>
      <c r="AM1194" s="27"/>
      <c r="AN1194" s="27"/>
      <c r="AO1194" s="27"/>
      <c r="AP1194" s="27"/>
      <c r="AQ1194" s="53"/>
      <c r="AR1194" s="53"/>
      <c r="AS1194" s="52"/>
      <c r="AT1194" s="52"/>
      <c r="AU1194" s="52"/>
      <c r="AV1194" s="52"/>
      <c r="AW1194" s="52"/>
      <c r="AX1194" s="27"/>
      <c r="AY1194" s="27"/>
      <c r="AZ1194" s="27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45"/>
      <c r="BL1194" s="45"/>
      <c r="BM1194" s="27"/>
      <c r="BN1194" s="27"/>
      <c r="BO1194" s="45"/>
      <c r="BP1194" s="45"/>
      <c r="BQ1194" s="45"/>
      <c r="BR1194" s="45"/>
      <c r="BS1194" s="27"/>
      <c r="BT1194" s="27"/>
      <c r="BU1194" s="27"/>
      <c r="BV1194" s="30"/>
      <c r="BW1194" s="30"/>
      <c r="BX1194" s="27"/>
      <c r="BY1194" s="27"/>
      <c r="BZ1194" s="27"/>
      <c r="CA1194" s="27"/>
      <c r="CB1194" s="27"/>
      <c r="CC1194" s="27"/>
      <c r="CD1194" s="27"/>
      <c r="CE1194" s="27"/>
      <c r="CF1194" s="27"/>
      <c r="CG1194" s="27"/>
      <c r="CH1194" s="27"/>
      <c r="CI1194" s="27"/>
      <c r="CJ1194" s="27"/>
      <c r="CK1194" s="27"/>
      <c r="CL1194" s="27"/>
      <c r="CM1194" s="27"/>
      <c r="CN1194" s="27"/>
      <c r="CO1194" s="27"/>
    </row>
    <row r="1195" spans="1:93" ht="13">
      <c r="A1195" s="18"/>
      <c r="B1195" s="45"/>
      <c r="C1195" s="52"/>
      <c r="D1195" s="52"/>
      <c r="E1195" s="53"/>
      <c r="F1195" s="53"/>
      <c r="G1195" s="52"/>
      <c r="H1195" s="52"/>
      <c r="I1195" s="53"/>
      <c r="J1195" s="52"/>
      <c r="K1195" s="52"/>
      <c r="L1195" s="52"/>
      <c r="M1195" s="53"/>
      <c r="N1195" s="76"/>
      <c r="O1195" s="52"/>
      <c r="P1195" s="45"/>
      <c r="Q1195" s="45"/>
      <c r="R1195" s="45"/>
      <c r="S1195" s="45"/>
      <c r="T1195" s="45"/>
      <c r="U1195" s="45"/>
      <c r="V1195" s="54"/>
      <c r="W1195" s="54"/>
      <c r="X1195" s="53"/>
      <c r="Y1195" s="53"/>
      <c r="Z1195" s="53"/>
      <c r="AA1195" s="53"/>
      <c r="AB1195" s="53"/>
      <c r="AC1195" s="53"/>
      <c r="AD1195" s="54"/>
      <c r="AE1195" s="54"/>
      <c r="AF1195" s="54"/>
      <c r="AG1195" s="54"/>
      <c r="AH1195" s="54"/>
      <c r="AI1195" s="54"/>
      <c r="AJ1195" s="54"/>
      <c r="AK1195" s="54"/>
      <c r="AL1195" s="27"/>
      <c r="AM1195" s="27"/>
      <c r="AN1195" s="27"/>
      <c r="AO1195" s="27"/>
      <c r="AP1195" s="27"/>
      <c r="AQ1195" s="53"/>
      <c r="AR1195" s="53"/>
      <c r="AS1195" s="52"/>
      <c r="AT1195" s="52"/>
      <c r="AU1195" s="52"/>
      <c r="AV1195" s="52"/>
      <c r="AW1195" s="52"/>
      <c r="AX1195" s="27"/>
      <c r="AY1195" s="27"/>
      <c r="AZ1195" s="27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45"/>
      <c r="BL1195" s="45"/>
      <c r="BM1195" s="27"/>
      <c r="BN1195" s="27"/>
      <c r="BO1195" s="45"/>
      <c r="BP1195" s="45"/>
      <c r="BQ1195" s="45"/>
      <c r="BR1195" s="45"/>
      <c r="BS1195" s="27"/>
      <c r="BT1195" s="27"/>
      <c r="BU1195" s="27"/>
      <c r="BV1195" s="30"/>
      <c r="BW1195" s="30"/>
      <c r="BX1195" s="27"/>
      <c r="BY1195" s="27"/>
      <c r="BZ1195" s="27"/>
      <c r="CA1195" s="27"/>
      <c r="CB1195" s="27"/>
      <c r="CC1195" s="27"/>
      <c r="CD1195" s="27"/>
      <c r="CE1195" s="27"/>
      <c r="CF1195" s="27"/>
      <c r="CG1195" s="27"/>
      <c r="CH1195" s="27"/>
      <c r="CI1195" s="27"/>
      <c r="CJ1195" s="27"/>
      <c r="CK1195" s="27"/>
      <c r="CL1195" s="27"/>
      <c r="CM1195" s="27"/>
      <c r="CN1195" s="27"/>
      <c r="CO1195" s="27"/>
    </row>
    <row r="1196" spans="1:93" ht="13">
      <c r="A1196" s="18"/>
      <c r="B1196" s="45"/>
      <c r="C1196" s="52"/>
      <c r="D1196" s="52"/>
      <c r="E1196" s="53"/>
      <c r="F1196" s="53"/>
      <c r="G1196" s="52"/>
      <c r="H1196" s="52"/>
      <c r="I1196" s="53"/>
      <c r="J1196" s="52"/>
      <c r="K1196" s="52"/>
      <c r="L1196" s="52"/>
      <c r="M1196" s="53"/>
      <c r="N1196" s="76"/>
      <c r="O1196" s="52"/>
      <c r="P1196" s="45"/>
      <c r="Q1196" s="45"/>
      <c r="R1196" s="45"/>
      <c r="S1196" s="45"/>
      <c r="T1196" s="45"/>
      <c r="U1196" s="45"/>
      <c r="V1196" s="54"/>
      <c r="W1196" s="54"/>
      <c r="X1196" s="53"/>
      <c r="Y1196" s="53"/>
      <c r="Z1196" s="53"/>
      <c r="AA1196" s="53"/>
      <c r="AB1196" s="53"/>
      <c r="AC1196" s="53"/>
      <c r="AD1196" s="54"/>
      <c r="AE1196" s="54"/>
      <c r="AF1196" s="54"/>
      <c r="AG1196" s="54"/>
      <c r="AH1196" s="54"/>
      <c r="AI1196" s="54"/>
      <c r="AJ1196" s="54"/>
      <c r="AK1196" s="54"/>
      <c r="AL1196" s="27"/>
      <c r="AM1196" s="27"/>
      <c r="AN1196" s="27"/>
      <c r="AO1196" s="27"/>
      <c r="AP1196" s="27"/>
      <c r="AQ1196" s="53"/>
      <c r="AR1196" s="53"/>
      <c r="AS1196" s="52"/>
      <c r="AT1196" s="52"/>
      <c r="AU1196" s="52"/>
      <c r="AV1196" s="52"/>
      <c r="AW1196" s="52"/>
      <c r="AX1196" s="27"/>
      <c r="AY1196" s="27"/>
      <c r="AZ1196" s="27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45"/>
      <c r="BL1196" s="45"/>
      <c r="BM1196" s="27"/>
      <c r="BN1196" s="27"/>
      <c r="BO1196" s="45"/>
      <c r="BP1196" s="45"/>
      <c r="BQ1196" s="45"/>
      <c r="BR1196" s="45"/>
      <c r="BS1196" s="27"/>
      <c r="BT1196" s="27"/>
      <c r="BU1196" s="27"/>
      <c r="BV1196" s="30"/>
      <c r="BW1196" s="30"/>
      <c r="BX1196" s="27"/>
      <c r="BY1196" s="27"/>
      <c r="BZ1196" s="27"/>
      <c r="CA1196" s="27"/>
      <c r="CB1196" s="27"/>
      <c r="CC1196" s="27"/>
      <c r="CD1196" s="27"/>
      <c r="CE1196" s="27"/>
      <c r="CF1196" s="27"/>
      <c r="CG1196" s="27"/>
      <c r="CH1196" s="27"/>
      <c r="CI1196" s="27"/>
      <c r="CJ1196" s="27"/>
      <c r="CK1196" s="27"/>
      <c r="CL1196" s="27"/>
      <c r="CM1196" s="27"/>
      <c r="CN1196" s="27"/>
      <c r="CO1196" s="27"/>
    </row>
    <row r="1197" spans="1:93" ht="13">
      <c r="A1197" s="18"/>
      <c r="B1197" s="45"/>
      <c r="C1197" s="52"/>
      <c r="D1197" s="52"/>
      <c r="E1197" s="53"/>
      <c r="F1197" s="53"/>
      <c r="G1197" s="52"/>
      <c r="H1197" s="52"/>
      <c r="I1197" s="53"/>
      <c r="J1197" s="52"/>
      <c r="K1197" s="52"/>
      <c r="L1197" s="52"/>
      <c r="M1197" s="53"/>
      <c r="N1197" s="76"/>
      <c r="O1197" s="52"/>
      <c r="P1197" s="45"/>
      <c r="Q1197" s="45"/>
      <c r="R1197" s="45"/>
      <c r="S1197" s="45"/>
      <c r="T1197" s="45"/>
      <c r="U1197" s="45"/>
      <c r="V1197" s="54"/>
      <c r="W1197" s="54"/>
      <c r="X1197" s="53"/>
      <c r="Y1197" s="53"/>
      <c r="Z1197" s="53"/>
      <c r="AA1197" s="53"/>
      <c r="AB1197" s="53"/>
      <c r="AC1197" s="53"/>
      <c r="AD1197" s="54"/>
      <c r="AE1197" s="54"/>
      <c r="AF1197" s="54"/>
      <c r="AG1197" s="54"/>
      <c r="AH1197" s="54"/>
      <c r="AI1197" s="54"/>
      <c r="AJ1197" s="54"/>
      <c r="AK1197" s="54"/>
      <c r="AL1197" s="27"/>
      <c r="AM1197" s="27"/>
      <c r="AN1197" s="27"/>
      <c r="AO1197" s="27"/>
      <c r="AP1197" s="27"/>
      <c r="AQ1197" s="53"/>
      <c r="AR1197" s="53"/>
      <c r="AS1197" s="52"/>
      <c r="AT1197" s="52"/>
      <c r="AU1197" s="52"/>
      <c r="AV1197" s="52"/>
      <c r="AW1197" s="52"/>
      <c r="AX1197" s="27"/>
      <c r="AY1197" s="27"/>
      <c r="AZ1197" s="27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45"/>
      <c r="BL1197" s="45"/>
      <c r="BM1197" s="27"/>
      <c r="BN1197" s="27"/>
      <c r="BO1197" s="45"/>
      <c r="BP1197" s="45"/>
      <c r="BQ1197" s="45"/>
      <c r="BR1197" s="45"/>
      <c r="BS1197" s="27"/>
      <c r="BT1197" s="27"/>
      <c r="BU1197" s="27"/>
      <c r="BV1197" s="30"/>
      <c r="BW1197" s="30"/>
      <c r="BX1197" s="27"/>
      <c r="BY1197" s="27"/>
      <c r="BZ1197" s="27"/>
      <c r="CA1197" s="27"/>
      <c r="CB1197" s="27"/>
      <c r="CC1197" s="27"/>
      <c r="CD1197" s="27"/>
      <c r="CE1197" s="27"/>
      <c r="CF1197" s="27"/>
      <c r="CG1197" s="27"/>
      <c r="CH1197" s="27"/>
      <c r="CI1197" s="27"/>
      <c r="CJ1197" s="27"/>
      <c r="CK1197" s="27"/>
      <c r="CL1197" s="27"/>
      <c r="CM1197" s="27"/>
      <c r="CN1197" s="27"/>
      <c r="CO1197" s="27"/>
    </row>
    <row r="1198" spans="1:93" ht="13">
      <c r="A1198" s="18"/>
      <c r="B1198" s="45"/>
      <c r="C1198" s="52"/>
      <c r="D1198" s="52"/>
      <c r="E1198" s="53"/>
      <c r="F1198" s="53"/>
      <c r="G1198" s="52"/>
      <c r="H1198" s="52"/>
      <c r="I1198" s="53"/>
      <c r="J1198" s="52"/>
      <c r="K1198" s="52"/>
      <c r="L1198" s="52"/>
      <c r="M1198" s="53"/>
      <c r="N1198" s="76"/>
      <c r="O1198" s="52"/>
      <c r="P1198" s="45"/>
      <c r="Q1198" s="45"/>
      <c r="R1198" s="45"/>
      <c r="S1198" s="45"/>
      <c r="T1198" s="45"/>
      <c r="U1198" s="45"/>
      <c r="V1198" s="54"/>
      <c r="W1198" s="54"/>
      <c r="X1198" s="53"/>
      <c r="Y1198" s="53"/>
      <c r="Z1198" s="53"/>
      <c r="AA1198" s="53"/>
      <c r="AB1198" s="53"/>
      <c r="AC1198" s="53"/>
      <c r="AD1198" s="54"/>
      <c r="AE1198" s="54"/>
      <c r="AF1198" s="54"/>
      <c r="AG1198" s="54"/>
      <c r="AH1198" s="54"/>
      <c r="AI1198" s="54"/>
      <c r="AJ1198" s="54"/>
      <c r="AK1198" s="54"/>
      <c r="AL1198" s="27"/>
      <c r="AM1198" s="27"/>
      <c r="AN1198" s="27"/>
      <c r="AO1198" s="27"/>
      <c r="AP1198" s="27"/>
      <c r="AQ1198" s="53"/>
      <c r="AR1198" s="53"/>
      <c r="AS1198" s="52"/>
      <c r="AT1198" s="52"/>
      <c r="AU1198" s="52"/>
      <c r="AV1198" s="52"/>
      <c r="AW1198" s="52"/>
      <c r="AX1198" s="27"/>
      <c r="AY1198" s="27"/>
      <c r="AZ1198" s="27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45"/>
      <c r="BL1198" s="45"/>
      <c r="BM1198" s="27"/>
      <c r="BN1198" s="27"/>
      <c r="BO1198" s="45"/>
      <c r="BP1198" s="45"/>
      <c r="BQ1198" s="45"/>
      <c r="BR1198" s="45"/>
      <c r="BS1198" s="27"/>
      <c r="BT1198" s="27"/>
      <c r="BU1198" s="27"/>
      <c r="BV1198" s="30"/>
      <c r="BW1198" s="30"/>
      <c r="BX1198" s="27"/>
      <c r="BY1198" s="27"/>
      <c r="BZ1198" s="27"/>
      <c r="CA1198" s="27"/>
      <c r="CB1198" s="27"/>
      <c r="CC1198" s="27"/>
      <c r="CD1198" s="27"/>
      <c r="CE1198" s="27"/>
      <c r="CF1198" s="27"/>
      <c r="CG1198" s="27"/>
      <c r="CH1198" s="27"/>
      <c r="CI1198" s="27"/>
      <c r="CJ1198" s="27"/>
      <c r="CK1198" s="27"/>
      <c r="CL1198" s="27"/>
      <c r="CM1198" s="27"/>
      <c r="CN1198" s="27"/>
      <c r="CO1198" s="27"/>
    </row>
    <row r="1199" spans="1:93" ht="13">
      <c r="A1199" s="18"/>
      <c r="B1199" s="45"/>
      <c r="C1199" s="52"/>
      <c r="D1199" s="52"/>
      <c r="E1199" s="53"/>
      <c r="F1199" s="53"/>
      <c r="G1199" s="52"/>
      <c r="H1199" s="52"/>
      <c r="I1199" s="53"/>
      <c r="J1199" s="52"/>
      <c r="K1199" s="52"/>
      <c r="L1199" s="52"/>
      <c r="M1199" s="53"/>
      <c r="N1199" s="76"/>
      <c r="O1199" s="52"/>
      <c r="P1199" s="45"/>
      <c r="Q1199" s="45"/>
      <c r="R1199" s="45"/>
      <c r="S1199" s="45"/>
      <c r="T1199" s="45"/>
      <c r="U1199" s="45"/>
      <c r="V1199" s="54"/>
      <c r="W1199" s="54"/>
      <c r="X1199" s="53"/>
      <c r="Y1199" s="53"/>
      <c r="Z1199" s="53"/>
      <c r="AA1199" s="53"/>
      <c r="AB1199" s="53"/>
      <c r="AC1199" s="53"/>
      <c r="AD1199" s="54"/>
      <c r="AE1199" s="54"/>
      <c r="AF1199" s="54"/>
      <c r="AG1199" s="54"/>
      <c r="AH1199" s="54"/>
      <c r="AI1199" s="54"/>
      <c r="AJ1199" s="54"/>
      <c r="AK1199" s="54"/>
      <c r="AL1199" s="27"/>
      <c r="AM1199" s="27"/>
      <c r="AN1199" s="27"/>
      <c r="AO1199" s="27"/>
      <c r="AP1199" s="27"/>
      <c r="AQ1199" s="53"/>
      <c r="AR1199" s="53"/>
      <c r="AS1199" s="52"/>
      <c r="AT1199" s="52"/>
      <c r="AU1199" s="52"/>
      <c r="AV1199" s="52"/>
      <c r="AW1199" s="52"/>
      <c r="AX1199" s="27"/>
      <c r="AY1199" s="27"/>
      <c r="AZ1199" s="27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45"/>
      <c r="BL1199" s="45"/>
      <c r="BM1199" s="27"/>
      <c r="BN1199" s="27"/>
      <c r="BO1199" s="45"/>
      <c r="BP1199" s="45"/>
      <c r="BQ1199" s="45"/>
      <c r="BR1199" s="45"/>
      <c r="BS1199" s="27"/>
      <c r="BT1199" s="27"/>
      <c r="BU1199" s="27"/>
      <c r="BV1199" s="30"/>
      <c r="BW1199" s="30"/>
      <c r="BX1199" s="27"/>
      <c r="BY1199" s="27"/>
      <c r="BZ1199" s="27"/>
      <c r="CA1199" s="27"/>
      <c r="CB1199" s="27"/>
      <c r="CC1199" s="27"/>
      <c r="CD1199" s="27"/>
      <c r="CE1199" s="27"/>
      <c r="CF1199" s="27"/>
      <c r="CG1199" s="27"/>
      <c r="CH1199" s="27"/>
      <c r="CI1199" s="27"/>
      <c r="CJ1199" s="27"/>
      <c r="CK1199" s="27"/>
      <c r="CL1199" s="27"/>
      <c r="CM1199" s="27"/>
      <c r="CN1199" s="27"/>
      <c r="CO1199" s="27"/>
    </row>
    <row r="1200" spans="1:93" ht="13">
      <c r="A1200" s="18"/>
      <c r="B1200" s="45"/>
      <c r="C1200" s="52"/>
      <c r="D1200" s="52"/>
      <c r="E1200" s="53"/>
      <c r="F1200" s="53"/>
      <c r="G1200" s="52"/>
      <c r="H1200" s="52"/>
      <c r="I1200" s="53"/>
      <c r="J1200" s="52"/>
      <c r="K1200" s="52"/>
      <c r="L1200" s="52"/>
      <c r="M1200" s="53"/>
      <c r="N1200" s="76"/>
      <c r="O1200" s="52"/>
      <c r="P1200" s="45"/>
      <c r="Q1200" s="45"/>
      <c r="R1200" s="45"/>
      <c r="S1200" s="45"/>
      <c r="T1200" s="45"/>
      <c r="U1200" s="45"/>
      <c r="V1200" s="54"/>
      <c r="W1200" s="54"/>
      <c r="X1200" s="53"/>
      <c r="Y1200" s="53"/>
      <c r="Z1200" s="53"/>
      <c r="AA1200" s="53"/>
      <c r="AB1200" s="53"/>
      <c r="AC1200" s="53"/>
      <c r="AD1200" s="54"/>
      <c r="AE1200" s="54"/>
      <c r="AF1200" s="54"/>
      <c r="AG1200" s="54"/>
      <c r="AH1200" s="54"/>
      <c r="AI1200" s="54"/>
      <c r="AJ1200" s="54"/>
      <c r="AK1200" s="54"/>
      <c r="AL1200" s="27"/>
      <c r="AM1200" s="27"/>
      <c r="AN1200" s="27"/>
      <c r="AO1200" s="27"/>
      <c r="AP1200" s="27"/>
      <c r="AQ1200" s="53"/>
      <c r="AR1200" s="53"/>
      <c r="AS1200" s="52"/>
      <c r="AT1200" s="52"/>
      <c r="AU1200" s="52"/>
      <c r="AV1200" s="52"/>
      <c r="AW1200" s="52"/>
      <c r="AX1200" s="27"/>
      <c r="AY1200" s="27"/>
      <c r="AZ1200" s="27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45"/>
      <c r="BL1200" s="45"/>
      <c r="BM1200" s="27"/>
      <c r="BN1200" s="27"/>
      <c r="BO1200" s="45"/>
      <c r="BP1200" s="45"/>
      <c r="BQ1200" s="45"/>
      <c r="BR1200" s="45"/>
      <c r="BS1200" s="27"/>
      <c r="BT1200" s="27"/>
      <c r="BU1200" s="27"/>
      <c r="BV1200" s="30"/>
      <c r="BW1200" s="30"/>
      <c r="BX1200" s="27"/>
      <c r="BY1200" s="27"/>
      <c r="BZ1200" s="27"/>
      <c r="CA1200" s="27"/>
      <c r="CB1200" s="27"/>
      <c r="CC1200" s="27"/>
      <c r="CD1200" s="27"/>
      <c r="CE1200" s="27"/>
      <c r="CF1200" s="27"/>
      <c r="CG1200" s="27"/>
      <c r="CH1200" s="27"/>
      <c r="CI1200" s="27"/>
      <c r="CJ1200" s="27"/>
      <c r="CK1200" s="27"/>
      <c r="CL1200" s="27"/>
      <c r="CM1200" s="27"/>
      <c r="CN1200" s="27"/>
      <c r="CO1200" s="27"/>
    </row>
    <row r="1201" spans="1:93" ht="13">
      <c r="A1201" s="18"/>
      <c r="B1201" s="45"/>
      <c r="C1201" s="52"/>
      <c r="D1201" s="52"/>
      <c r="E1201" s="53"/>
      <c r="F1201" s="53"/>
      <c r="G1201" s="52"/>
      <c r="H1201" s="52"/>
      <c r="I1201" s="53"/>
      <c r="J1201" s="52"/>
      <c r="K1201" s="52"/>
      <c r="L1201" s="52"/>
      <c r="M1201" s="53"/>
      <c r="N1201" s="76"/>
      <c r="O1201" s="52"/>
      <c r="P1201" s="45"/>
      <c r="Q1201" s="45"/>
      <c r="R1201" s="45"/>
      <c r="S1201" s="45"/>
      <c r="T1201" s="45"/>
      <c r="U1201" s="45"/>
      <c r="V1201" s="54"/>
      <c r="W1201" s="54"/>
      <c r="X1201" s="53"/>
      <c r="Y1201" s="53"/>
      <c r="Z1201" s="53"/>
      <c r="AA1201" s="53"/>
      <c r="AB1201" s="53"/>
      <c r="AC1201" s="53"/>
      <c r="AD1201" s="54"/>
      <c r="AE1201" s="54"/>
      <c r="AF1201" s="54"/>
      <c r="AG1201" s="54"/>
      <c r="AH1201" s="54"/>
      <c r="AI1201" s="54"/>
      <c r="AJ1201" s="54"/>
      <c r="AK1201" s="54"/>
      <c r="AL1201" s="27"/>
      <c r="AM1201" s="27"/>
      <c r="AN1201" s="27"/>
      <c r="AO1201" s="27"/>
      <c r="AP1201" s="27"/>
      <c r="AQ1201" s="53"/>
      <c r="AR1201" s="53"/>
      <c r="AS1201" s="52"/>
      <c r="AT1201" s="52"/>
      <c r="AU1201" s="52"/>
      <c r="AV1201" s="52"/>
      <c r="AW1201" s="52"/>
      <c r="AX1201" s="27"/>
      <c r="AY1201" s="27"/>
      <c r="AZ1201" s="27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45"/>
      <c r="BL1201" s="45"/>
      <c r="BM1201" s="27"/>
      <c r="BN1201" s="27"/>
      <c r="BO1201" s="45"/>
      <c r="BP1201" s="45"/>
      <c r="BQ1201" s="45"/>
      <c r="BR1201" s="45"/>
      <c r="BS1201" s="27"/>
      <c r="BT1201" s="27"/>
      <c r="BU1201" s="27"/>
      <c r="BV1201" s="30"/>
      <c r="BW1201" s="30"/>
      <c r="BX1201" s="27"/>
      <c r="BY1201" s="27"/>
      <c r="BZ1201" s="27"/>
      <c r="CA1201" s="27"/>
      <c r="CB1201" s="27"/>
      <c r="CC1201" s="27"/>
      <c r="CD1201" s="27"/>
      <c r="CE1201" s="27"/>
      <c r="CF1201" s="27"/>
      <c r="CG1201" s="27"/>
      <c r="CH1201" s="27"/>
      <c r="CI1201" s="27"/>
      <c r="CJ1201" s="27"/>
      <c r="CK1201" s="27"/>
      <c r="CL1201" s="27"/>
      <c r="CM1201" s="27"/>
      <c r="CN1201" s="27"/>
      <c r="CO1201" s="27"/>
    </row>
    <row r="1202" spans="1:93" ht="13">
      <c r="A1202" s="18"/>
      <c r="B1202" s="45"/>
      <c r="C1202" s="52"/>
      <c r="D1202" s="52"/>
      <c r="E1202" s="53"/>
      <c r="F1202" s="53"/>
      <c r="G1202" s="52"/>
      <c r="H1202" s="52"/>
      <c r="I1202" s="53"/>
      <c r="J1202" s="52"/>
      <c r="K1202" s="52"/>
      <c r="L1202" s="52"/>
      <c r="M1202" s="53"/>
      <c r="N1202" s="76"/>
      <c r="O1202" s="52"/>
      <c r="P1202" s="45"/>
      <c r="Q1202" s="45"/>
      <c r="R1202" s="45"/>
      <c r="S1202" s="45"/>
      <c r="T1202" s="45"/>
      <c r="U1202" s="45"/>
      <c r="V1202" s="54"/>
      <c r="W1202" s="54"/>
      <c r="X1202" s="53"/>
      <c r="Y1202" s="53"/>
      <c r="Z1202" s="53"/>
      <c r="AA1202" s="53"/>
      <c r="AB1202" s="53"/>
      <c r="AC1202" s="53"/>
      <c r="AD1202" s="54"/>
      <c r="AE1202" s="54"/>
      <c r="AF1202" s="54"/>
      <c r="AG1202" s="54"/>
      <c r="AH1202" s="54"/>
      <c r="AI1202" s="54"/>
      <c r="AJ1202" s="54"/>
      <c r="AK1202" s="54"/>
      <c r="AL1202" s="27"/>
      <c r="AM1202" s="27"/>
      <c r="AN1202" s="27"/>
      <c r="AO1202" s="27"/>
      <c r="AP1202" s="27"/>
      <c r="AQ1202" s="53"/>
      <c r="AR1202" s="53"/>
      <c r="AS1202" s="52"/>
      <c r="AT1202" s="52"/>
      <c r="AU1202" s="52"/>
      <c r="AV1202" s="52"/>
      <c r="AW1202" s="52"/>
      <c r="AX1202" s="27"/>
      <c r="AY1202" s="27"/>
      <c r="AZ1202" s="27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45"/>
      <c r="BL1202" s="45"/>
      <c r="BM1202" s="27"/>
      <c r="BN1202" s="27"/>
      <c r="BO1202" s="45"/>
      <c r="BP1202" s="45"/>
      <c r="BQ1202" s="45"/>
      <c r="BR1202" s="45"/>
      <c r="BS1202" s="27"/>
      <c r="BT1202" s="27"/>
      <c r="BU1202" s="27"/>
      <c r="BV1202" s="30"/>
      <c r="BW1202" s="30"/>
      <c r="BX1202" s="27"/>
      <c r="BY1202" s="27"/>
      <c r="BZ1202" s="27"/>
      <c r="CA1202" s="27"/>
      <c r="CB1202" s="27"/>
      <c r="CC1202" s="27"/>
      <c r="CD1202" s="27"/>
      <c r="CE1202" s="27"/>
      <c r="CF1202" s="27"/>
      <c r="CG1202" s="27"/>
      <c r="CH1202" s="27"/>
      <c r="CI1202" s="27"/>
      <c r="CJ1202" s="27"/>
      <c r="CK1202" s="27"/>
      <c r="CL1202" s="27"/>
      <c r="CM1202" s="27"/>
      <c r="CN1202" s="27"/>
      <c r="CO1202" s="27"/>
    </row>
    <row r="1203" spans="1:93" ht="13">
      <c r="A1203" s="18"/>
      <c r="B1203" s="45"/>
      <c r="C1203" s="52"/>
      <c r="D1203" s="52"/>
      <c r="E1203" s="53"/>
      <c r="F1203" s="53"/>
      <c r="G1203" s="52"/>
      <c r="H1203" s="52"/>
      <c r="I1203" s="53"/>
      <c r="J1203" s="52"/>
      <c r="K1203" s="52"/>
      <c r="L1203" s="52"/>
      <c r="M1203" s="53"/>
      <c r="N1203" s="76"/>
      <c r="O1203" s="52"/>
      <c r="P1203" s="45"/>
      <c r="Q1203" s="45"/>
      <c r="R1203" s="45"/>
      <c r="S1203" s="45"/>
      <c r="T1203" s="45"/>
      <c r="U1203" s="45"/>
      <c r="V1203" s="54"/>
      <c r="W1203" s="54"/>
      <c r="X1203" s="53"/>
      <c r="Y1203" s="53"/>
      <c r="Z1203" s="53"/>
      <c r="AA1203" s="53"/>
      <c r="AB1203" s="53"/>
      <c r="AC1203" s="53"/>
      <c r="AD1203" s="54"/>
      <c r="AE1203" s="54"/>
      <c r="AF1203" s="54"/>
      <c r="AG1203" s="54"/>
      <c r="AH1203" s="54"/>
      <c r="AI1203" s="54"/>
      <c r="AJ1203" s="54"/>
      <c r="AK1203" s="54"/>
      <c r="AL1203" s="27"/>
      <c r="AM1203" s="27"/>
      <c r="AN1203" s="27"/>
      <c r="AO1203" s="27"/>
      <c r="AP1203" s="27"/>
      <c r="AQ1203" s="53"/>
      <c r="AR1203" s="53"/>
      <c r="AS1203" s="52"/>
      <c r="AT1203" s="52"/>
      <c r="AU1203" s="52"/>
      <c r="AV1203" s="52"/>
      <c r="AW1203" s="52"/>
      <c r="AX1203" s="27"/>
      <c r="AY1203" s="27"/>
      <c r="AZ1203" s="27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45"/>
      <c r="BL1203" s="45"/>
      <c r="BM1203" s="27"/>
      <c r="BN1203" s="27"/>
      <c r="BO1203" s="45"/>
      <c r="BP1203" s="45"/>
      <c r="BQ1203" s="45"/>
      <c r="BR1203" s="45"/>
      <c r="BS1203" s="27"/>
      <c r="BT1203" s="27"/>
      <c r="BU1203" s="27"/>
      <c r="BV1203" s="30"/>
      <c r="BW1203" s="30"/>
      <c r="BX1203" s="27"/>
      <c r="BY1203" s="27"/>
      <c r="BZ1203" s="27"/>
      <c r="CA1203" s="27"/>
      <c r="CB1203" s="27"/>
      <c r="CC1203" s="27"/>
      <c r="CD1203" s="27"/>
      <c r="CE1203" s="27"/>
      <c r="CF1203" s="27"/>
      <c r="CG1203" s="27"/>
      <c r="CH1203" s="27"/>
      <c r="CI1203" s="27"/>
      <c r="CJ1203" s="27"/>
      <c r="CK1203" s="27"/>
      <c r="CL1203" s="27"/>
      <c r="CM1203" s="27"/>
      <c r="CN1203" s="27"/>
      <c r="CO1203" s="27"/>
    </row>
    <row r="1204" spans="1:93" ht="13">
      <c r="A1204" s="18"/>
      <c r="B1204" s="45"/>
      <c r="C1204" s="52"/>
      <c r="D1204" s="52"/>
      <c r="E1204" s="53"/>
      <c r="F1204" s="53"/>
      <c r="G1204" s="52"/>
      <c r="H1204" s="52"/>
      <c r="I1204" s="53"/>
      <c r="J1204" s="52"/>
      <c r="K1204" s="52"/>
      <c r="L1204" s="52"/>
      <c r="M1204" s="53"/>
      <c r="N1204" s="76"/>
      <c r="O1204" s="52"/>
      <c r="P1204" s="45"/>
      <c r="Q1204" s="45"/>
      <c r="R1204" s="45"/>
      <c r="S1204" s="45"/>
      <c r="T1204" s="45"/>
      <c r="U1204" s="45"/>
      <c r="V1204" s="54"/>
      <c r="W1204" s="54"/>
      <c r="X1204" s="53"/>
      <c r="Y1204" s="53"/>
      <c r="Z1204" s="53"/>
      <c r="AA1204" s="53"/>
      <c r="AB1204" s="53"/>
      <c r="AC1204" s="53"/>
      <c r="AD1204" s="54"/>
      <c r="AE1204" s="54"/>
      <c r="AF1204" s="54"/>
      <c r="AG1204" s="54"/>
      <c r="AH1204" s="54"/>
      <c r="AI1204" s="54"/>
      <c r="AJ1204" s="54"/>
      <c r="AK1204" s="54"/>
      <c r="AL1204" s="27"/>
      <c r="AM1204" s="27"/>
      <c r="AN1204" s="27"/>
      <c r="AO1204" s="27"/>
      <c r="AP1204" s="27"/>
      <c r="AQ1204" s="53"/>
      <c r="AR1204" s="53"/>
      <c r="AS1204" s="52"/>
      <c r="AT1204" s="52"/>
      <c r="AU1204" s="52"/>
      <c r="AV1204" s="52"/>
      <c r="AW1204" s="52"/>
      <c r="AX1204" s="27"/>
      <c r="AY1204" s="27"/>
      <c r="AZ1204" s="27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45"/>
      <c r="BL1204" s="45"/>
      <c r="BM1204" s="27"/>
      <c r="BN1204" s="27"/>
      <c r="BO1204" s="45"/>
      <c r="BP1204" s="45"/>
      <c r="BQ1204" s="45"/>
      <c r="BR1204" s="45"/>
      <c r="BS1204" s="27"/>
      <c r="BT1204" s="27"/>
      <c r="BU1204" s="27"/>
      <c r="BV1204" s="30"/>
      <c r="BW1204" s="30"/>
      <c r="BX1204" s="27"/>
      <c r="BY1204" s="27"/>
      <c r="BZ1204" s="27"/>
      <c r="CA1204" s="27"/>
      <c r="CB1204" s="27"/>
      <c r="CC1204" s="27"/>
      <c r="CD1204" s="27"/>
      <c r="CE1204" s="27"/>
      <c r="CF1204" s="27"/>
      <c r="CG1204" s="27"/>
      <c r="CH1204" s="27"/>
      <c r="CI1204" s="27"/>
      <c r="CJ1204" s="27"/>
      <c r="CK1204" s="27"/>
      <c r="CL1204" s="27"/>
      <c r="CM1204" s="27"/>
      <c r="CN1204" s="27"/>
      <c r="CO1204" s="27"/>
    </row>
    <row r="1205" spans="1:93" ht="13">
      <c r="A1205" s="18"/>
      <c r="B1205" s="45"/>
      <c r="C1205" s="52"/>
      <c r="D1205" s="52"/>
      <c r="E1205" s="53"/>
      <c r="F1205" s="53"/>
      <c r="G1205" s="52"/>
      <c r="H1205" s="52"/>
      <c r="I1205" s="53"/>
      <c r="J1205" s="52"/>
      <c r="K1205" s="52"/>
      <c r="L1205" s="52"/>
      <c r="M1205" s="53"/>
      <c r="N1205" s="76"/>
      <c r="O1205" s="52"/>
      <c r="P1205" s="45"/>
      <c r="Q1205" s="45"/>
      <c r="R1205" s="45"/>
      <c r="S1205" s="45"/>
      <c r="T1205" s="45"/>
      <c r="U1205" s="45"/>
      <c r="V1205" s="54"/>
      <c r="W1205" s="54"/>
      <c r="X1205" s="53"/>
      <c r="Y1205" s="53"/>
      <c r="Z1205" s="53"/>
      <c r="AA1205" s="53"/>
      <c r="AB1205" s="53"/>
      <c r="AC1205" s="53"/>
      <c r="AD1205" s="54"/>
      <c r="AE1205" s="54"/>
      <c r="AF1205" s="54"/>
      <c r="AG1205" s="54"/>
      <c r="AH1205" s="54"/>
      <c r="AI1205" s="54"/>
      <c r="AJ1205" s="54"/>
      <c r="AK1205" s="54"/>
      <c r="AL1205" s="27"/>
      <c r="AM1205" s="27"/>
      <c r="AN1205" s="27"/>
      <c r="AO1205" s="27"/>
      <c r="AP1205" s="27"/>
      <c r="AQ1205" s="53"/>
      <c r="AR1205" s="53"/>
      <c r="AS1205" s="52"/>
      <c r="AT1205" s="52"/>
      <c r="AU1205" s="52"/>
      <c r="AV1205" s="52"/>
      <c r="AW1205" s="52"/>
      <c r="AX1205" s="27"/>
      <c r="AY1205" s="27"/>
      <c r="AZ1205" s="27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45"/>
      <c r="BL1205" s="45"/>
      <c r="BM1205" s="27"/>
      <c r="BN1205" s="27"/>
      <c r="BO1205" s="45"/>
      <c r="BP1205" s="45"/>
      <c r="BQ1205" s="45"/>
      <c r="BR1205" s="45"/>
      <c r="BS1205" s="27"/>
      <c r="BT1205" s="27"/>
      <c r="BU1205" s="27"/>
      <c r="BV1205" s="30"/>
      <c r="BW1205" s="30"/>
      <c r="BX1205" s="27"/>
      <c r="BY1205" s="27"/>
      <c r="BZ1205" s="27"/>
      <c r="CA1205" s="27"/>
      <c r="CB1205" s="27"/>
      <c r="CC1205" s="27"/>
      <c r="CD1205" s="27"/>
      <c r="CE1205" s="27"/>
      <c r="CF1205" s="27"/>
      <c r="CG1205" s="27"/>
      <c r="CH1205" s="27"/>
      <c r="CI1205" s="27"/>
      <c r="CJ1205" s="27"/>
      <c r="CK1205" s="27"/>
      <c r="CL1205" s="27"/>
      <c r="CM1205" s="27"/>
      <c r="CN1205" s="27"/>
      <c r="CO1205" s="27"/>
    </row>
    <row r="1206" spans="1:93" ht="13">
      <c r="A1206" s="18"/>
      <c r="B1206" s="45"/>
      <c r="C1206" s="52"/>
      <c r="D1206" s="52"/>
      <c r="E1206" s="53"/>
      <c r="F1206" s="53"/>
      <c r="G1206" s="52"/>
      <c r="H1206" s="52"/>
      <c r="I1206" s="53"/>
      <c r="J1206" s="52"/>
      <c r="K1206" s="52"/>
      <c r="L1206" s="52"/>
      <c r="M1206" s="53"/>
      <c r="N1206" s="76"/>
      <c r="O1206" s="52"/>
      <c r="P1206" s="45"/>
      <c r="Q1206" s="45"/>
      <c r="R1206" s="45"/>
      <c r="S1206" s="45"/>
      <c r="T1206" s="45"/>
      <c r="U1206" s="45"/>
      <c r="V1206" s="54"/>
      <c r="W1206" s="54"/>
      <c r="X1206" s="53"/>
      <c r="Y1206" s="53"/>
      <c r="Z1206" s="53"/>
      <c r="AA1206" s="53"/>
      <c r="AB1206" s="53"/>
      <c r="AC1206" s="53"/>
      <c r="AD1206" s="54"/>
      <c r="AE1206" s="54"/>
      <c r="AF1206" s="54"/>
      <c r="AG1206" s="54"/>
      <c r="AH1206" s="54"/>
      <c r="AI1206" s="54"/>
      <c r="AJ1206" s="54"/>
      <c r="AK1206" s="54"/>
      <c r="AL1206" s="27"/>
      <c r="AM1206" s="27"/>
      <c r="AN1206" s="27"/>
      <c r="AO1206" s="27"/>
      <c r="AP1206" s="27"/>
      <c r="AQ1206" s="53"/>
      <c r="AR1206" s="53"/>
      <c r="AS1206" s="52"/>
      <c r="AT1206" s="52"/>
      <c r="AU1206" s="52"/>
      <c r="AV1206" s="52"/>
      <c r="AW1206" s="52"/>
      <c r="AX1206" s="27"/>
      <c r="AY1206" s="27"/>
      <c r="AZ1206" s="27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45"/>
      <c r="BL1206" s="45"/>
      <c r="BM1206" s="27"/>
      <c r="BN1206" s="27"/>
      <c r="BO1206" s="45"/>
      <c r="BP1206" s="45"/>
      <c r="BQ1206" s="45"/>
      <c r="BR1206" s="45"/>
      <c r="BS1206" s="27"/>
      <c r="BT1206" s="27"/>
      <c r="BU1206" s="27"/>
      <c r="BV1206" s="30"/>
      <c r="BW1206" s="30"/>
      <c r="BX1206" s="27"/>
      <c r="BY1206" s="27"/>
      <c r="BZ1206" s="27"/>
      <c r="CA1206" s="27"/>
      <c r="CB1206" s="27"/>
      <c r="CC1206" s="27"/>
      <c r="CD1206" s="27"/>
      <c r="CE1206" s="27"/>
      <c r="CF1206" s="27"/>
      <c r="CG1206" s="27"/>
      <c r="CH1206" s="27"/>
      <c r="CI1206" s="27"/>
      <c r="CJ1206" s="27"/>
      <c r="CK1206" s="27"/>
      <c r="CL1206" s="27"/>
      <c r="CM1206" s="27"/>
      <c r="CN1206" s="27"/>
      <c r="CO1206" s="27"/>
    </row>
    <row r="1207" spans="1:93" ht="13">
      <c r="A1207" s="18"/>
      <c r="B1207" s="45"/>
      <c r="C1207" s="52"/>
      <c r="D1207" s="52"/>
      <c r="E1207" s="53"/>
      <c r="F1207" s="53"/>
      <c r="G1207" s="52"/>
      <c r="H1207" s="52"/>
      <c r="I1207" s="53"/>
      <c r="J1207" s="52"/>
      <c r="K1207" s="52"/>
      <c r="L1207" s="52"/>
      <c r="M1207" s="53"/>
      <c r="N1207" s="76"/>
      <c r="O1207" s="52"/>
      <c r="P1207" s="45"/>
      <c r="Q1207" s="45"/>
      <c r="R1207" s="45"/>
      <c r="S1207" s="45"/>
      <c r="T1207" s="45"/>
      <c r="U1207" s="45"/>
      <c r="V1207" s="54"/>
      <c r="W1207" s="54"/>
      <c r="X1207" s="53"/>
      <c r="Y1207" s="53"/>
      <c r="Z1207" s="53"/>
      <c r="AA1207" s="53"/>
      <c r="AB1207" s="53"/>
      <c r="AC1207" s="53"/>
      <c r="AD1207" s="54"/>
      <c r="AE1207" s="54"/>
      <c r="AF1207" s="54"/>
      <c r="AG1207" s="54"/>
      <c r="AH1207" s="54"/>
      <c r="AI1207" s="54"/>
      <c r="AJ1207" s="54"/>
      <c r="AK1207" s="54"/>
      <c r="AL1207" s="27"/>
      <c r="AM1207" s="27"/>
      <c r="AN1207" s="27"/>
      <c r="AO1207" s="27"/>
      <c r="AP1207" s="27"/>
      <c r="AQ1207" s="53"/>
      <c r="AR1207" s="53"/>
      <c r="AS1207" s="52"/>
      <c r="AT1207" s="52"/>
      <c r="AU1207" s="52"/>
      <c r="AV1207" s="52"/>
      <c r="AW1207" s="52"/>
      <c r="AX1207" s="27"/>
      <c r="AY1207" s="27"/>
      <c r="AZ1207" s="27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45"/>
      <c r="BL1207" s="45"/>
      <c r="BM1207" s="27"/>
      <c r="BN1207" s="27"/>
      <c r="BO1207" s="45"/>
      <c r="BP1207" s="45"/>
      <c r="BQ1207" s="45"/>
      <c r="BR1207" s="45"/>
      <c r="BS1207" s="27"/>
      <c r="BT1207" s="27"/>
      <c r="BU1207" s="27"/>
      <c r="BV1207" s="30"/>
      <c r="BW1207" s="30"/>
      <c r="BX1207" s="27"/>
      <c r="BY1207" s="27"/>
      <c r="BZ1207" s="27"/>
      <c r="CA1207" s="27"/>
      <c r="CB1207" s="27"/>
      <c r="CC1207" s="27"/>
      <c r="CD1207" s="27"/>
      <c r="CE1207" s="27"/>
      <c r="CF1207" s="27"/>
      <c r="CG1207" s="27"/>
      <c r="CH1207" s="27"/>
      <c r="CI1207" s="27"/>
      <c r="CJ1207" s="27"/>
      <c r="CK1207" s="27"/>
      <c r="CL1207" s="27"/>
      <c r="CM1207" s="27"/>
      <c r="CN1207" s="27"/>
      <c r="CO1207" s="27"/>
    </row>
    <row r="1208" spans="1:93" ht="13">
      <c r="A1208" s="18"/>
      <c r="B1208" s="45"/>
      <c r="C1208" s="52"/>
      <c r="D1208" s="52"/>
      <c r="E1208" s="53"/>
      <c r="F1208" s="53"/>
      <c r="G1208" s="52"/>
      <c r="H1208" s="52"/>
      <c r="I1208" s="53"/>
      <c r="J1208" s="52"/>
      <c r="K1208" s="52"/>
      <c r="L1208" s="52"/>
      <c r="M1208" s="53"/>
      <c r="N1208" s="76"/>
      <c r="O1208" s="52"/>
      <c r="P1208" s="45"/>
      <c r="Q1208" s="45"/>
      <c r="R1208" s="45"/>
      <c r="S1208" s="45"/>
      <c r="T1208" s="45"/>
      <c r="U1208" s="45"/>
      <c r="V1208" s="54"/>
      <c r="W1208" s="54"/>
      <c r="X1208" s="53"/>
      <c r="Y1208" s="53"/>
      <c r="Z1208" s="53"/>
      <c r="AA1208" s="53"/>
      <c r="AB1208" s="53"/>
      <c r="AC1208" s="53"/>
      <c r="AD1208" s="54"/>
      <c r="AE1208" s="54"/>
      <c r="AF1208" s="54"/>
      <c r="AG1208" s="54"/>
      <c r="AH1208" s="54"/>
      <c r="AI1208" s="54"/>
      <c r="AJ1208" s="54"/>
      <c r="AK1208" s="54"/>
      <c r="AL1208" s="27"/>
      <c r="AM1208" s="27"/>
      <c r="AN1208" s="27"/>
      <c r="AO1208" s="27"/>
      <c r="AP1208" s="27"/>
      <c r="AQ1208" s="53"/>
      <c r="AR1208" s="53"/>
      <c r="AS1208" s="52"/>
      <c r="AT1208" s="52"/>
      <c r="AU1208" s="52"/>
      <c r="AV1208" s="52"/>
      <c r="AW1208" s="52"/>
      <c r="AX1208" s="27"/>
      <c r="AY1208" s="27"/>
      <c r="AZ1208" s="27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45"/>
      <c r="BL1208" s="45"/>
      <c r="BM1208" s="27"/>
      <c r="BN1208" s="27"/>
      <c r="BO1208" s="45"/>
      <c r="BP1208" s="45"/>
      <c r="BQ1208" s="45"/>
      <c r="BR1208" s="45"/>
      <c r="BS1208" s="27"/>
      <c r="BT1208" s="27"/>
      <c r="BU1208" s="27"/>
      <c r="BV1208" s="30"/>
      <c r="BW1208" s="30"/>
      <c r="BX1208" s="27"/>
      <c r="BY1208" s="27"/>
      <c r="BZ1208" s="27"/>
      <c r="CA1208" s="27"/>
      <c r="CB1208" s="27"/>
      <c r="CC1208" s="27"/>
      <c r="CD1208" s="27"/>
      <c r="CE1208" s="27"/>
      <c r="CF1208" s="27"/>
      <c r="CG1208" s="27"/>
      <c r="CH1208" s="27"/>
      <c r="CI1208" s="27"/>
      <c r="CJ1208" s="27"/>
      <c r="CK1208" s="27"/>
      <c r="CL1208" s="27"/>
      <c r="CM1208" s="27"/>
      <c r="CN1208" s="27"/>
      <c r="CO1208" s="27"/>
    </row>
    <row r="1209" spans="1:93" ht="13">
      <c r="A1209" s="18"/>
      <c r="B1209" s="45"/>
      <c r="C1209" s="52"/>
      <c r="D1209" s="52"/>
      <c r="E1209" s="53"/>
      <c r="F1209" s="53"/>
      <c r="G1209" s="52"/>
      <c r="H1209" s="52"/>
      <c r="I1209" s="53"/>
      <c r="J1209" s="52"/>
      <c r="K1209" s="52"/>
      <c r="L1209" s="52"/>
      <c r="M1209" s="53"/>
      <c r="N1209" s="76"/>
      <c r="O1209" s="52"/>
      <c r="P1209" s="45"/>
      <c r="Q1209" s="45"/>
      <c r="R1209" s="45"/>
      <c r="S1209" s="45"/>
      <c r="T1209" s="45"/>
      <c r="U1209" s="45"/>
      <c r="V1209" s="54"/>
      <c r="W1209" s="54"/>
      <c r="X1209" s="53"/>
      <c r="Y1209" s="53"/>
      <c r="Z1209" s="53"/>
      <c r="AA1209" s="53"/>
      <c r="AB1209" s="53"/>
      <c r="AC1209" s="53"/>
      <c r="AD1209" s="54"/>
      <c r="AE1209" s="54"/>
      <c r="AF1209" s="54"/>
      <c r="AG1209" s="54"/>
      <c r="AH1209" s="54"/>
      <c r="AI1209" s="54"/>
      <c r="AJ1209" s="54"/>
      <c r="AK1209" s="54"/>
      <c r="AL1209" s="27"/>
      <c r="AM1209" s="27"/>
      <c r="AN1209" s="27"/>
      <c r="AO1209" s="27"/>
      <c r="AP1209" s="27"/>
      <c r="AQ1209" s="53"/>
      <c r="AR1209" s="53"/>
      <c r="AS1209" s="52"/>
      <c r="AT1209" s="52"/>
      <c r="AU1209" s="52"/>
      <c r="AV1209" s="52"/>
      <c r="AW1209" s="52"/>
      <c r="AX1209" s="27"/>
      <c r="AY1209" s="27"/>
      <c r="AZ1209" s="27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45"/>
      <c r="BL1209" s="45"/>
      <c r="BM1209" s="27"/>
      <c r="BN1209" s="27"/>
      <c r="BO1209" s="45"/>
      <c r="BP1209" s="45"/>
      <c r="BQ1209" s="45"/>
      <c r="BR1209" s="45"/>
      <c r="BS1209" s="27"/>
      <c r="BT1209" s="27"/>
      <c r="BU1209" s="27"/>
      <c r="BV1209" s="30"/>
      <c r="BW1209" s="30"/>
      <c r="BX1209" s="27"/>
      <c r="BY1209" s="27"/>
      <c r="BZ1209" s="27"/>
      <c r="CA1209" s="27"/>
      <c r="CB1209" s="27"/>
      <c r="CC1209" s="27"/>
      <c r="CD1209" s="27"/>
      <c r="CE1209" s="27"/>
      <c r="CF1209" s="27"/>
      <c r="CG1209" s="27"/>
      <c r="CH1209" s="27"/>
      <c r="CI1209" s="27"/>
      <c r="CJ1209" s="27"/>
      <c r="CK1209" s="27"/>
      <c r="CL1209" s="27"/>
      <c r="CM1209" s="27"/>
      <c r="CN1209" s="27"/>
      <c r="CO1209" s="27"/>
    </row>
    <row r="1210" spans="1:93" ht="13">
      <c r="A1210" s="18"/>
      <c r="B1210" s="45"/>
      <c r="C1210" s="52"/>
      <c r="D1210" s="52"/>
      <c r="E1210" s="53"/>
      <c r="F1210" s="53"/>
      <c r="G1210" s="52"/>
      <c r="H1210" s="52"/>
      <c r="I1210" s="53"/>
      <c r="J1210" s="52"/>
      <c r="K1210" s="52"/>
      <c r="L1210" s="52"/>
      <c r="M1210" s="53"/>
      <c r="N1210" s="76"/>
      <c r="O1210" s="52"/>
      <c r="P1210" s="45"/>
      <c r="Q1210" s="45"/>
      <c r="R1210" s="45"/>
      <c r="S1210" s="45"/>
      <c r="T1210" s="45"/>
      <c r="U1210" s="45"/>
      <c r="V1210" s="54"/>
      <c r="W1210" s="54"/>
      <c r="X1210" s="53"/>
      <c r="Y1210" s="53"/>
      <c r="Z1210" s="53"/>
      <c r="AA1210" s="53"/>
      <c r="AB1210" s="53"/>
      <c r="AC1210" s="53"/>
      <c r="AD1210" s="54"/>
      <c r="AE1210" s="54"/>
      <c r="AF1210" s="54"/>
      <c r="AG1210" s="54"/>
      <c r="AH1210" s="54"/>
      <c r="AI1210" s="54"/>
      <c r="AJ1210" s="54"/>
      <c r="AK1210" s="54"/>
      <c r="AL1210" s="27"/>
      <c r="AM1210" s="27"/>
      <c r="AN1210" s="27"/>
      <c r="AO1210" s="27"/>
      <c r="AP1210" s="27"/>
      <c r="AQ1210" s="53"/>
      <c r="AR1210" s="53"/>
      <c r="AS1210" s="52"/>
      <c r="AT1210" s="52"/>
      <c r="AU1210" s="52"/>
      <c r="AV1210" s="52"/>
      <c r="AW1210" s="52"/>
      <c r="AX1210" s="27"/>
      <c r="AY1210" s="27"/>
      <c r="AZ1210" s="27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45"/>
      <c r="BL1210" s="45"/>
      <c r="BM1210" s="27"/>
      <c r="BN1210" s="27"/>
      <c r="BO1210" s="45"/>
      <c r="BP1210" s="45"/>
      <c r="BQ1210" s="45"/>
      <c r="BR1210" s="45"/>
      <c r="BS1210" s="27"/>
      <c r="BT1210" s="27"/>
      <c r="BU1210" s="27"/>
      <c r="BV1210" s="30"/>
      <c r="BW1210" s="30"/>
      <c r="BX1210" s="27"/>
      <c r="BY1210" s="27"/>
      <c r="BZ1210" s="27"/>
      <c r="CA1210" s="27"/>
      <c r="CB1210" s="27"/>
      <c r="CC1210" s="27"/>
      <c r="CD1210" s="27"/>
      <c r="CE1210" s="27"/>
      <c r="CF1210" s="27"/>
      <c r="CG1210" s="27"/>
      <c r="CH1210" s="27"/>
      <c r="CI1210" s="27"/>
      <c r="CJ1210" s="27"/>
      <c r="CK1210" s="27"/>
      <c r="CL1210" s="27"/>
      <c r="CM1210" s="27"/>
      <c r="CN1210" s="27"/>
      <c r="CO1210" s="27"/>
    </row>
    <row r="1211" spans="1:93" ht="13">
      <c r="A1211" s="18"/>
      <c r="B1211" s="45"/>
      <c r="C1211" s="52"/>
      <c r="D1211" s="52"/>
      <c r="E1211" s="53"/>
      <c r="F1211" s="53"/>
      <c r="G1211" s="52"/>
      <c r="H1211" s="52"/>
      <c r="I1211" s="53"/>
      <c r="J1211" s="52"/>
      <c r="K1211" s="52"/>
      <c r="L1211" s="52"/>
      <c r="M1211" s="53"/>
      <c r="N1211" s="76"/>
      <c r="O1211" s="52"/>
      <c r="P1211" s="45"/>
      <c r="Q1211" s="45"/>
      <c r="R1211" s="45"/>
      <c r="S1211" s="45"/>
      <c r="T1211" s="45"/>
      <c r="U1211" s="45"/>
      <c r="V1211" s="54"/>
      <c r="W1211" s="54"/>
      <c r="X1211" s="53"/>
      <c r="Y1211" s="53"/>
      <c r="Z1211" s="53"/>
      <c r="AA1211" s="53"/>
      <c r="AB1211" s="53"/>
      <c r="AC1211" s="53"/>
      <c r="AD1211" s="54"/>
      <c r="AE1211" s="54"/>
      <c r="AF1211" s="54"/>
      <c r="AG1211" s="54"/>
      <c r="AH1211" s="54"/>
      <c r="AI1211" s="54"/>
      <c r="AJ1211" s="54"/>
      <c r="AK1211" s="54"/>
      <c r="AL1211" s="27"/>
      <c r="AM1211" s="27"/>
      <c r="AN1211" s="27"/>
      <c r="AO1211" s="27"/>
      <c r="AP1211" s="27"/>
      <c r="AQ1211" s="53"/>
      <c r="AR1211" s="53"/>
      <c r="AS1211" s="52"/>
      <c r="AT1211" s="52"/>
      <c r="AU1211" s="52"/>
      <c r="AV1211" s="52"/>
      <c r="AW1211" s="52"/>
      <c r="AX1211" s="27"/>
      <c r="AY1211" s="27"/>
      <c r="AZ1211" s="27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45"/>
      <c r="BL1211" s="45"/>
      <c r="BM1211" s="27"/>
      <c r="BN1211" s="27"/>
      <c r="BO1211" s="45"/>
      <c r="BP1211" s="45"/>
      <c r="BQ1211" s="45"/>
      <c r="BR1211" s="45"/>
      <c r="BS1211" s="27"/>
      <c r="BT1211" s="27"/>
      <c r="BU1211" s="27"/>
      <c r="BV1211" s="30"/>
      <c r="BW1211" s="30"/>
      <c r="BX1211" s="27"/>
      <c r="BY1211" s="27"/>
      <c r="BZ1211" s="27"/>
      <c r="CA1211" s="27"/>
      <c r="CB1211" s="27"/>
      <c r="CC1211" s="27"/>
      <c r="CD1211" s="27"/>
      <c r="CE1211" s="27"/>
      <c r="CF1211" s="27"/>
      <c r="CG1211" s="27"/>
      <c r="CH1211" s="27"/>
      <c r="CI1211" s="27"/>
      <c r="CJ1211" s="27"/>
      <c r="CK1211" s="27"/>
      <c r="CL1211" s="27"/>
      <c r="CM1211" s="27"/>
      <c r="CN1211" s="27"/>
      <c r="CO1211" s="27"/>
    </row>
    <row r="1212" spans="1:93" ht="13">
      <c r="A1212" s="18"/>
      <c r="B1212" s="45"/>
      <c r="C1212" s="52"/>
      <c r="D1212" s="52"/>
      <c r="E1212" s="53"/>
      <c r="F1212" s="53"/>
      <c r="G1212" s="52"/>
      <c r="H1212" s="52"/>
      <c r="I1212" s="53"/>
      <c r="J1212" s="52"/>
      <c r="K1212" s="52"/>
      <c r="L1212" s="52"/>
      <c r="M1212" s="53"/>
      <c r="N1212" s="76"/>
      <c r="O1212" s="52"/>
      <c r="P1212" s="45"/>
      <c r="Q1212" s="45"/>
      <c r="R1212" s="45"/>
      <c r="S1212" s="45"/>
      <c r="T1212" s="45"/>
      <c r="U1212" s="45"/>
      <c r="V1212" s="54"/>
      <c r="W1212" s="54"/>
      <c r="X1212" s="53"/>
      <c r="Y1212" s="53"/>
      <c r="Z1212" s="53"/>
      <c r="AA1212" s="53"/>
      <c r="AB1212" s="53"/>
      <c r="AC1212" s="53"/>
      <c r="AD1212" s="54"/>
      <c r="AE1212" s="54"/>
      <c r="AF1212" s="54"/>
      <c r="AG1212" s="54"/>
      <c r="AH1212" s="54"/>
      <c r="AI1212" s="54"/>
      <c r="AJ1212" s="54"/>
      <c r="AK1212" s="54"/>
      <c r="AL1212" s="27"/>
      <c r="AM1212" s="27"/>
      <c r="AN1212" s="27"/>
      <c r="AO1212" s="27"/>
      <c r="AP1212" s="27"/>
      <c r="AQ1212" s="53"/>
      <c r="AR1212" s="53"/>
      <c r="AS1212" s="52"/>
      <c r="AT1212" s="52"/>
      <c r="AU1212" s="52"/>
      <c r="AV1212" s="52"/>
      <c r="AW1212" s="52"/>
      <c r="AX1212" s="27"/>
      <c r="AY1212" s="27"/>
      <c r="AZ1212" s="27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45"/>
      <c r="BL1212" s="45"/>
      <c r="BM1212" s="27"/>
      <c r="BN1212" s="27"/>
      <c r="BO1212" s="45"/>
      <c r="BP1212" s="45"/>
      <c r="BQ1212" s="45"/>
      <c r="BR1212" s="45"/>
      <c r="BS1212" s="27"/>
      <c r="BT1212" s="27"/>
      <c r="BU1212" s="27"/>
      <c r="BV1212" s="30"/>
      <c r="BW1212" s="30"/>
      <c r="BX1212" s="27"/>
      <c r="BY1212" s="27"/>
      <c r="BZ1212" s="27"/>
      <c r="CA1212" s="27"/>
      <c r="CB1212" s="27"/>
      <c r="CC1212" s="27"/>
      <c r="CD1212" s="27"/>
      <c r="CE1212" s="27"/>
      <c r="CF1212" s="27"/>
      <c r="CG1212" s="27"/>
      <c r="CH1212" s="27"/>
      <c r="CI1212" s="27"/>
      <c r="CJ1212" s="27"/>
      <c r="CK1212" s="27"/>
      <c r="CL1212" s="27"/>
      <c r="CM1212" s="27"/>
      <c r="CN1212" s="27"/>
      <c r="CO1212" s="27"/>
    </row>
    <row r="1213" spans="1:93" ht="13">
      <c r="A1213" s="18"/>
      <c r="B1213" s="45"/>
      <c r="C1213" s="52"/>
      <c r="D1213" s="52"/>
      <c r="E1213" s="53"/>
      <c r="F1213" s="53"/>
      <c r="G1213" s="52"/>
      <c r="H1213" s="52"/>
      <c r="I1213" s="53"/>
      <c r="J1213" s="52"/>
      <c r="K1213" s="52"/>
      <c r="L1213" s="52"/>
      <c r="M1213" s="53"/>
      <c r="N1213" s="76"/>
      <c r="O1213" s="52"/>
      <c r="P1213" s="45"/>
      <c r="Q1213" s="45"/>
      <c r="R1213" s="45"/>
      <c r="S1213" s="45"/>
      <c r="T1213" s="45"/>
      <c r="U1213" s="45"/>
      <c r="V1213" s="54"/>
      <c r="W1213" s="54"/>
      <c r="X1213" s="53"/>
      <c r="Y1213" s="53"/>
      <c r="Z1213" s="53"/>
      <c r="AA1213" s="53"/>
      <c r="AB1213" s="53"/>
      <c r="AC1213" s="53"/>
      <c r="AD1213" s="54"/>
      <c r="AE1213" s="54"/>
      <c r="AF1213" s="54"/>
      <c r="AG1213" s="54"/>
      <c r="AH1213" s="54"/>
      <c r="AI1213" s="54"/>
      <c r="AJ1213" s="54"/>
      <c r="AK1213" s="54"/>
      <c r="AL1213" s="27"/>
      <c r="AM1213" s="27"/>
      <c r="AN1213" s="27"/>
      <c r="AO1213" s="27"/>
      <c r="AP1213" s="27"/>
      <c r="AQ1213" s="53"/>
      <c r="AR1213" s="53"/>
      <c r="AS1213" s="52"/>
      <c r="AT1213" s="52"/>
      <c r="AU1213" s="52"/>
      <c r="AV1213" s="52"/>
      <c r="AW1213" s="52"/>
      <c r="AX1213" s="27"/>
      <c r="AY1213" s="27"/>
      <c r="AZ1213" s="27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45"/>
      <c r="BL1213" s="45"/>
      <c r="BM1213" s="27"/>
      <c r="BN1213" s="27"/>
      <c r="BO1213" s="45"/>
      <c r="BP1213" s="45"/>
      <c r="BQ1213" s="45"/>
      <c r="BR1213" s="45"/>
      <c r="BS1213" s="27"/>
      <c r="BT1213" s="27"/>
      <c r="BU1213" s="27"/>
      <c r="BV1213" s="30"/>
      <c r="BW1213" s="30"/>
      <c r="BX1213" s="27"/>
      <c r="BY1213" s="27"/>
      <c r="BZ1213" s="27"/>
      <c r="CA1213" s="27"/>
      <c r="CB1213" s="27"/>
      <c r="CC1213" s="27"/>
      <c r="CD1213" s="27"/>
      <c r="CE1213" s="27"/>
      <c r="CF1213" s="27"/>
      <c r="CG1213" s="27"/>
      <c r="CH1213" s="27"/>
      <c r="CI1213" s="27"/>
      <c r="CJ1213" s="27"/>
      <c r="CK1213" s="27"/>
      <c r="CL1213" s="27"/>
      <c r="CM1213" s="27"/>
      <c r="CN1213" s="27"/>
      <c r="CO1213" s="27"/>
    </row>
    <row r="1214" spans="1:93" ht="13">
      <c r="A1214" s="18"/>
      <c r="B1214" s="45"/>
      <c r="C1214" s="52"/>
      <c r="D1214" s="52"/>
      <c r="E1214" s="53"/>
      <c r="F1214" s="53"/>
      <c r="G1214" s="52"/>
      <c r="H1214" s="52"/>
      <c r="I1214" s="53"/>
      <c r="J1214" s="52"/>
      <c r="K1214" s="52"/>
      <c r="L1214" s="52"/>
      <c r="M1214" s="53"/>
      <c r="N1214" s="76"/>
      <c r="O1214" s="52"/>
      <c r="P1214" s="45"/>
      <c r="Q1214" s="45"/>
      <c r="R1214" s="45"/>
      <c r="S1214" s="45"/>
      <c r="T1214" s="45"/>
      <c r="U1214" s="45"/>
      <c r="V1214" s="54"/>
      <c r="W1214" s="54"/>
      <c r="X1214" s="53"/>
      <c r="Y1214" s="53"/>
      <c r="Z1214" s="53"/>
      <c r="AA1214" s="53"/>
      <c r="AB1214" s="53"/>
      <c r="AC1214" s="53"/>
      <c r="AD1214" s="54"/>
      <c r="AE1214" s="54"/>
      <c r="AF1214" s="54"/>
      <c r="AG1214" s="54"/>
      <c r="AH1214" s="54"/>
      <c r="AI1214" s="54"/>
      <c r="AJ1214" s="54"/>
      <c r="AK1214" s="54"/>
      <c r="AL1214" s="27"/>
      <c r="AM1214" s="27"/>
      <c r="AN1214" s="27"/>
      <c r="AO1214" s="27"/>
      <c r="AP1214" s="27"/>
      <c r="AQ1214" s="53"/>
      <c r="AR1214" s="53"/>
      <c r="AS1214" s="52"/>
      <c r="AT1214" s="52"/>
      <c r="AU1214" s="52"/>
      <c r="AV1214" s="52"/>
      <c r="AW1214" s="52"/>
      <c r="AX1214" s="27"/>
      <c r="AY1214" s="27"/>
      <c r="AZ1214" s="27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45"/>
      <c r="BL1214" s="45"/>
      <c r="BM1214" s="27"/>
      <c r="BN1214" s="27"/>
      <c r="BO1214" s="45"/>
      <c r="BP1214" s="45"/>
      <c r="BQ1214" s="45"/>
      <c r="BR1214" s="45"/>
      <c r="BS1214" s="27"/>
      <c r="BT1214" s="27"/>
      <c r="BU1214" s="27"/>
      <c r="BV1214" s="30"/>
      <c r="BW1214" s="30"/>
      <c r="BX1214" s="27"/>
      <c r="BY1214" s="27"/>
      <c r="BZ1214" s="27"/>
      <c r="CA1214" s="27"/>
      <c r="CB1214" s="27"/>
      <c r="CC1214" s="27"/>
      <c r="CD1214" s="27"/>
      <c r="CE1214" s="27"/>
      <c r="CF1214" s="27"/>
      <c r="CG1214" s="27"/>
      <c r="CH1214" s="27"/>
      <c r="CI1214" s="27"/>
      <c r="CJ1214" s="27"/>
      <c r="CK1214" s="27"/>
      <c r="CL1214" s="27"/>
      <c r="CM1214" s="27"/>
      <c r="CN1214" s="27"/>
      <c r="CO1214" s="27"/>
    </row>
    <row r="1215" spans="1:93" ht="13">
      <c r="A1215" s="18"/>
      <c r="B1215" s="45"/>
      <c r="C1215" s="52"/>
      <c r="D1215" s="52"/>
      <c r="E1215" s="53"/>
      <c r="F1215" s="53"/>
      <c r="G1215" s="52"/>
      <c r="H1215" s="52"/>
      <c r="I1215" s="53"/>
      <c r="J1215" s="52"/>
      <c r="K1215" s="52"/>
      <c r="L1215" s="52"/>
      <c r="M1215" s="53"/>
      <c r="N1215" s="76"/>
      <c r="O1215" s="52"/>
      <c r="P1215" s="45"/>
      <c r="Q1215" s="45"/>
      <c r="R1215" s="45"/>
      <c r="S1215" s="45"/>
      <c r="T1215" s="45"/>
      <c r="U1215" s="45"/>
      <c r="V1215" s="54"/>
      <c r="W1215" s="54"/>
      <c r="X1215" s="53"/>
      <c r="Y1215" s="53"/>
      <c r="Z1215" s="53"/>
      <c r="AA1215" s="53"/>
      <c r="AB1215" s="53"/>
      <c r="AC1215" s="53"/>
      <c r="AD1215" s="54"/>
      <c r="AE1215" s="54"/>
      <c r="AF1215" s="54"/>
      <c r="AG1215" s="54"/>
      <c r="AH1215" s="54"/>
      <c r="AI1215" s="54"/>
      <c r="AJ1215" s="54"/>
      <c r="AK1215" s="54"/>
      <c r="AL1215" s="27"/>
      <c r="AM1215" s="27"/>
      <c r="AN1215" s="27"/>
      <c r="AO1215" s="27"/>
      <c r="AP1215" s="27"/>
      <c r="AQ1215" s="53"/>
      <c r="AR1215" s="53"/>
      <c r="AS1215" s="52"/>
      <c r="AT1215" s="52"/>
      <c r="AU1215" s="52"/>
      <c r="AV1215" s="52"/>
      <c r="AW1215" s="52"/>
      <c r="AX1215" s="27"/>
      <c r="AY1215" s="27"/>
      <c r="AZ1215" s="27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45"/>
      <c r="BL1215" s="45"/>
      <c r="BM1215" s="27"/>
      <c r="BN1215" s="27"/>
      <c r="BO1215" s="45"/>
      <c r="BP1215" s="45"/>
      <c r="BQ1215" s="45"/>
      <c r="BR1215" s="45"/>
      <c r="BS1215" s="27"/>
      <c r="BT1215" s="27"/>
      <c r="BU1215" s="27"/>
      <c r="BV1215" s="30"/>
      <c r="BW1215" s="30"/>
      <c r="BX1215" s="27"/>
      <c r="BY1215" s="27"/>
      <c r="BZ1215" s="27"/>
      <c r="CA1215" s="27"/>
      <c r="CB1215" s="27"/>
      <c r="CC1215" s="27"/>
      <c r="CD1215" s="27"/>
      <c r="CE1215" s="27"/>
      <c r="CF1215" s="27"/>
      <c r="CG1215" s="27"/>
      <c r="CH1215" s="27"/>
      <c r="CI1215" s="27"/>
      <c r="CJ1215" s="27"/>
      <c r="CK1215" s="27"/>
      <c r="CL1215" s="27"/>
      <c r="CM1215" s="27"/>
      <c r="CN1215" s="27"/>
      <c r="CO1215" s="27"/>
    </row>
    <row r="1216" spans="1:93" ht="13">
      <c r="A1216" s="18"/>
      <c r="B1216" s="45"/>
      <c r="C1216" s="52"/>
      <c r="D1216" s="52"/>
      <c r="E1216" s="53"/>
      <c r="F1216" s="53"/>
      <c r="G1216" s="52"/>
      <c r="H1216" s="52"/>
      <c r="I1216" s="53"/>
      <c r="J1216" s="52"/>
      <c r="K1216" s="52"/>
      <c r="L1216" s="52"/>
      <c r="M1216" s="53"/>
      <c r="N1216" s="76"/>
      <c r="O1216" s="52"/>
      <c r="P1216" s="45"/>
      <c r="Q1216" s="45"/>
      <c r="R1216" s="45"/>
      <c r="S1216" s="45"/>
      <c r="T1216" s="45"/>
      <c r="U1216" s="45"/>
      <c r="V1216" s="54"/>
      <c r="W1216" s="54"/>
      <c r="X1216" s="53"/>
      <c r="Y1216" s="53"/>
      <c r="Z1216" s="53"/>
      <c r="AA1216" s="53"/>
      <c r="AB1216" s="53"/>
      <c r="AC1216" s="53"/>
      <c r="AD1216" s="54"/>
      <c r="AE1216" s="54"/>
      <c r="AF1216" s="54"/>
      <c r="AG1216" s="54"/>
      <c r="AH1216" s="54"/>
      <c r="AI1216" s="54"/>
      <c r="AJ1216" s="54"/>
      <c r="AK1216" s="54"/>
      <c r="AL1216" s="27"/>
      <c r="AM1216" s="27"/>
      <c r="AN1216" s="27"/>
      <c r="AO1216" s="27"/>
      <c r="AP1216" s="27"/>
      <c r="AQ1216" s="53"/>
      <c r="AR1216" s="53"/>
      <c r="AS1216" s="52"/>
      <c r="AT1216" s="52"/>
      <c r="AU1216" s="52"/>
      <c r="AV1216" s="52"/>
      <c r="AW1216" s="52"/>
      <c r="AX1216" s="27"/>
      <c r="AY1216" s="27"/>
      <c r="AZ1216" s="27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45"/>
      <c r="BL1216" s="45"/>
      <c r="BM1216" s="27"/>
      <c r="BN1216" s="27"/>
      <c r="BO1216" s="45"/>
      <c r="BP1216" s="45"/>
      <c r="BQ1216" s="45"/>
      <c r="BR1216" s="45"/>
      <c r="BS1216" s="27"/>
      <c r="BT1216" s="27"/>
      <c r="BU1216" s="27"/>
      <c r="BV1216" s="30"/>
      <c r="BW1216" s="30"/>
      <c r="BX1216" s="27"/>
      <c r="BY1216" s="27"/>
      <c r="BZ1216" s="27"/>
      <c r="CA1216" s="27"/>
      <c r="CB1216" s="27"/>
      <c r="CC1216" s="27"/>
      <c r="CD1216" s="27"/>
      <c r="CE1216" s="27"/>
      <c r="CF1216" s="27"/>
      <c r="CG1216" s="27"/>
      <c r="CH1216" s="27"/>
      <c r="CI1216" s="27"/>
      <c r="CJ1216" s="27"/>
      <c r="CK1216" s="27"/>
      <c r="CL1216" s="27"/>
      <c r="CM1216" s="27"/>
      <c r="CN1216" s="27"/>
      <c r="CO1216" s="27"/>
    </row>
    <row r="1217" spans="1:93" ht="13">
      <c r="A1217" s="18"/>
      <c r="B1217" s="45"/>
      <c r="C1217" s="52"/>
      <c r="D1217" s="52"/>
      <c r="E1217" s="53"/>
      <c r="F1217" s="53"/>
      <c r="G1217" s="52"/>
      <c r="H1217" s="52"/>
      <c r="I1217" s="53"/>
      <c r="J1217" s="52"/>
      <c r="K1217" s="52"/>
      <c r="L1217" s="52"/>
      <c r="M1217" s="53"/>
      <c r="N1217" s="76"/>
      <c r="O1217" s="52"/>
      <c r="P1217" s="45"/>
      <c r="Q1217" s="45"/>
      <c r="R1217" s="45"/>
      <c r="S1217" s="45"/>
      <c r="T1217" s="45"/>
      <c r="U1217" s="45"/>
      <c r="V1217" s="54"/>
      <c r="W1217" s="54"/>
      <c r="X1217" s="53"/>
      <c r="Y1217" s="53"/>
      <c r="Z1217" s="53"/>
      <c r="AA1217" s="53"/>
      <c r="AB1217" s="53"/>
      <c r="AC1217" s="53"/>
      <c r="AD1217" s="54"/>
      <c r="AE1217" s="54"/>
      <c r="AF1217" s="54"/>
      <c r="AG1217" s="54"/>
      <c r="AH1217" s="54"/>
      <c r="AI1217" s="54"/>
      <c r="AJ1217" s="54"/>
      <c r="AK1217" s="54"/>
      <c r="AL1217" s="27"/>
      <c r="AM1217" s="27"/>
      <c r="AN1217" s="27"/>
      <c r="AO1217" s="27"/>
      <c r="AP1217" s="27"/>
      <c r="AQ1217" s="53"/>
      <c r="AR1217" s="53"/>
      <c r="AS1217" s="52"/>
      <c r="AT1217" s="52"/>
      <c r="AU1217" s="52"/>
      <c r="AV1217" s="52"/>
      <c r="AW1217" s="52"/>
      <c r="AX1217" s="27"/>
      <c r="AY1217" s="27"/>
      <c r="AZ1217" s="27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45"/>
      <c r="BL1217" s="45"/>
      <c r="BM1217" s="27"/>
      <c r="BN1217" s="27"/>
      <c r="BO1217" s="45"/>
      <c r="BP1217" s="45"/>
      <c r="BQ1217" s="45"/>
      <c r="BR1217" s="45"/>
      <c r="BS1217" s="27"/>
      <c r="BT1217" s="27"/>
      <c r="BU1217" s="27"/>
      <c r="BV1217" s="30"/>
      <c r="BW1217" s="30"/>
      <c r="BX1217" s="27"/>
      <c r="BY1217" s="27"/>
      <c r="BZ1217" s="27"/>
      <c r="CA1217" s="27"/>
      <c r="CB1217" s="27"/>
      <c r="CC1217" s="27"/>
      <c r="CD1217" s="27"/>
      <c r="CE1217" s="27"/>
      <c r="CF1217" s="27"/>
      <c r="CG1217" s="27"/>
      <c r="CH1217" s="27"/>
      <c r="CI1217" s="27"/>
      <c r="CJ1217" s="27"/>
      <c r="CK1217" s="27"/>
      <c r="CL1217" s="27"/>
      <c r="CM1217" s="27"/>
      <c r="CN1217" s="27"/>
      <c r="CO1217" s="27"/>
    </row>
    <row r="1218" spans="1:93" ht="13">
      <c r="A1218" s="18"/>
      <c r="B1218" s="45"/>
      <c r="C1218" s="52"/>
      <c r="D1218" s="52"/>
      <c r="E1218" s="53"/>
      <c r="F1218" s="53"/>
      <c r="G1218" s="52"/>
      <c r="H1218" s="52"/>
      <c r="I1218" s="53"/>
      <c r="J1218" s="52"/>
      <c r="K1218" s="52"/>
      <c r="L1218" s="52"/>
      <c r="M1218" s="53"/>
      <c r="N1218" s="76"/>
      <c r="O1218" s="52"/>
      <c r="P1218" s="45"/>
      <c r="Q1218" s="45"/>
      <c r="R1218" s="45"/>
      <c r="S1218" s="45"/>
      <c r="T1218" s="45"/>
      <c r="U1218" s="45"/>
      <c r="V1218" s="54"/>
      <c r="W1218" s="54"/>
      <c r="X1218" s="53"/>
      <c r="Y1218" s="53"/>
      <c r="Z1218" s="53"/>
      <c r="AA1218" s="53"/>
      <c r="AB1218" s="53"/>
      <c r="AC1218" s="53"/>
      <c r="AD1218" s="54"/>
      <c r="AE1218" s="54"/>
      <c r="AF1218" s="54"/>
      <c r="AG1218" s="54"/>
      <c r="AH1218" s="54"/>
      <c r="AI1218" s="54"/>
      <c r="AJ1218" s="54"/>
      <c r="AK1218" s="54"/>
      <c r="AL1218" s="27"/>
      <c r="AM1218" s="27"/>
      <c r="AN1218" s="27"/>
      <c r="AO1218" s="27"/>
      <c r="AP1218" s="27"/>
      <c r="AQ1218" s="53"/>
      <c r="AR1218" s="53"/>
      <c r="AS1218" s="52"/>
      <c r="AT1218" s="52"/>
      <c r="AU1218" s="52"/>
      <c r="AV1218" s="52"/>
      <c r="AW1218" s="52"/>
      <c r="AX1218" s="27"/>
      <c r="AY1218" s="27"/>
      <c r="AZ1218" s="27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45"/>
      <c r="BL1218" s="45"/>
      <c r="BM1218" s="27"/>
      <c r="BN1218" s="27"/>
      <c r="BO1218" s="45"/>
      <c r="BP1218" s="45"/>
      <c r="BQ1218" s="45"/>
      <c r="BR1218" s="45"/>
      <c r="BS1218" s="27"/>
      <c r="BT1218" s="27"/>
      <c r="BU1218" s="27"/>
      <c r="BV1218" s="30"/>
      <c r="BW1218" s="30"/>
      <c r="BX1218" s="27"/>
      <c r="BY1218" s="27"/>
      <c r="BZ1218" s="27"/>
      <c r="CA1218" s="27"/>
      <c r="CB1218" s="27"/>
      <c r="CC1218" s="27"/>
      <c r="CD1218" s="27"/>
      <c r="CE1218" s="27"/>
      <c r="CF1218" s="27"/>
      <c r="CG1218" s="27"/>
      <c r="CH1218" s="27"/>
      <c r="CI1218" s="27"/>
      <c r="CJ1218" s="27"/>
      <c r="CK1218" s="27"/>
      <c r="CL1218" s="27"/>
      <c r="CM1218" s="27"/>
      <c r="CN1218" s="27"/>
      <c r="CO1218" s="27"/>
    </row>
    <row r="1219" spans="1:93" ht="13">
      <c r="A1219" s="18"/>
      <c r="B1219" s="45"/>
      <c r="C1219" s="52"/>
      <c r="D1219" s="52"/>
      <c r="E1219" s="53"/>
      <c r="F1219" s="53"/>
      <c r="G1219" s="52"/>
      <c r="H1219" s="52"/>
      <c r="I1219" s="53"/>
      <c r="J1219" s="52"/>
      <c r="K1219" s="52"/>
      <c r="L1219" s="52"/>
      <c r="M1219" s="53"/>
      <c r="N1219" s="76"/>
      <c r="O1219" s="52"/>
      <c r="P1219" s="45"/>
      <c r="Q1219" s="45"/>
      <c r="R1219" s="45"/>
      <c r="S1219" s="45"/>
      <c r="T1219" s="45"/>
      <c r="U1219" s="45"/>
      <c r="V1219" s="54"/>
      <c r="W1219" s="54"/>
      <c r="X1219" s="53"/>
      <c r="Y1219" s="53"/>
      <c r="Z1219" s="53"/>
      <c r="AA1219" s="53"/>
      <c r="AB1219" s="53"/>
      <c r="AC1219" s="53"/>
      <c r="AD1219" s="54"/>
      <c r="AE1219" s="54"/>
      <c r="AF1219" s="54"/>
      <c r="AG1219" s="54"/>
      <c r="AH1219" s="54"/>
      <c r="AI1219" s="54"/>
      <c r="AJ1219" s="54"/>
      <c r="AK1219" s="54"/>
      <c r="AL1219" s="27"/>
      <c r="AM1219" s="27"/>
      <c r="AN1219" s="27"/>
      <c r="AO1219" s="27"/>
      <c r="AP1219" s="27"/>
      <c r="AQ1219" s="53"/>
      <c r="AR1219" s="53"/>
      <c r="AS1219" s="52"/>
      <c r="AT1219" s="52"/>
      <c r="AU1219" s="52"/>
      <c r="AV1219" s="52"/>
      <c r="AW1219" s="52"/>
      <c r="AX1219" s="27"/>
      <c r="AY1219" s="27"/>
      <c r="AZ1219" s="27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45"/>
      <c r="BL1219" s="45"/>
      <c r="BM1219" s="27"/>
      <c r="BN1219" s="27"/>
      <c r="BO1219" s="45"/>
      <c r="BP1219" s="45"/>
      <c r="BQ1219" s="45"/>
      <c r="BR1219" s="45"/>
      <c r="BS1219" s="27"/>
      <c r="BT1219" s="27"/>
      <c r="BU1219" s="27"/>
      <c r="BV1219" s="30"/>
      <c r="BW1219" s="30"/>
      <c r="BX1219" s="27"/>
      <c r="BY1219" s="27"/>
      <c r="BZ1219" s="27"/>
      <c r="CA1219" s="27"/>
      <c r="CB1219" s="27"/>
      <c r="CC1219" s="27"/>
      <c r="CD1219" s="27"/>
      <c r="CE1219" s="27"/>
      <c r="CF1219" s="27"/>
      <c r="CG1219" s="27"/>
      <c r="CH1219" s="27"/>
      <c r="CI1219" s="27"/>
      <c r="CJ1219" s="27"/>
      <c r="CK1219" s="27"/>
      <c r="CL1219" s="27"/>
      <c r="CM1219" s="27"/>
      <c r="CN1219" s="27"/>
      <c r="CO1219" s="27"/>
    </row>
    <row r="1220" spans="1:93" ht="13">
      <c r="A1220" s="18"/>
      <c r="B1220" s="45"/>
      <c r="C1220" s="52"/>
      <c r="D1220" s="52"/>
      <c r="E1220" s="53"/>
      <c r="F1220" s="53"/>
      <c r="G1220" s="52"/>
      <c r="H1220" s="52"/>
      <c r="I1220" s="53"/>
      <c r="J1220" s="52"/>
      <c r="K1220" s="52"/>
      <c r="L1220" s="52"/>
      <c r="M1220" s="53"/>
      <c r="N1220" s="76"/>
      <c r="O1220" s="52"/>
      <c r="P1220" s="45"/>
      <c r="Q1220" s="45"/>
      <c r="R1220" s="45"/>
      <c r="S1220" s="45"/>
      <c r="T1220" s="45"/>
      <c r="U1220" s="45"/>
      <c r="V1220" s="54"/>
      <c r="W1220" s="54"/>
      <c r="X1220" s="53"/>
      <c r="Y1220" s="53"/>
      <c r="Z1220" s="53"/>
      <c r="AA1220" s="53"/>
      <c r="AB1220" s="53"/>
      <c r="AC1220" s="53"/>
      <c r="AD1220" s="54"/>
      <c r="AE1220" s="54"/>
      <c r="AF1220" s="54"/>
      <c r="AG1220" s="54"/>
      <c r="AH1220" s="54"/>
      <c r="AI1220" s="54"/>
      <c r="AJ1220" s="54"/>
      <c r="AK1220" s="54"/>
      <c r="AL1220" s="27"/>
      <c r="AM1220" s="27"/>
      <c r="AN1220" s="27"/>
      <c r="AO1220" s="27"/>
      <c r="AP1220" s="27"/>
      <c r="AQ1220" s="53"/>
      <c r="AR1220" s="53"/>
      <c r="AS1220" s="52"/>
      <c r="AT1220" s="52"/>
      <c r="AU1220" s="52"/>
      <c r="AV1220" s="52"/>
      <c r="AW1220" s="52"/>
      <c r="AX1220" s="27"/>
      <c r="AY1220" s="27"/>
      <c r="AZ1220" s="27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45"/>
      <c r="BL1220" s="45"/>
      <c r="BM1220" s="27"/>
      <c r="BN1220" s="27"/>
      <c r="BO1220" s="45"/>
      <c r="BP1220" s="45"/>
      <c r="BQ1220" s="45"/>
      <c r="BR1220" s="45"/>
      <c r="BS1220" s="27"/>
      <c r="BT1220" s="27"/>
      <c r="BU1220" s="27"/>
      <c r="BV1220" s="30"/>
      <c r="BW1220" s="30"/>
      <c r="BX1220" s="27"/>
      <c r="BY1220" s="27"/>
      <c r="BZ1220" s="27"/>
      <c r="CA1220" s="27"/>
      <c r="CB1220" s="27"/>
      <c r="CC1220" s="27"/>
      <c r="CD1220" s="27"/>
      <c r="CE1220" s="27"/>
      <c r="CF1220" s="27"/>
      <c r="CG1220" s="27"/>
      <c r="CH1220" s="27"/>
      <c r="CI1220" s="27"/>
      <c r="CJ1220" s="27"/>
      <c r="CK1220" s="27"/>
      <c r="CL1220" s="27"/>
      <c r="CM1220" s="27"/>
      <c r="CN1220" s="27"/>
      <c r="CO1220" s="27"/>
    </row>
    <row r="1221" spans="1:93" ht="13">
      <c r="A1221" s="18"/>
      <c r="B1221" s="45"/>
      <c r="C1221" s="52"/>
      <c r="D1221" s="52"/>
      <c r="E1221" s="53"/>
      <c r="F1221" s="53"/>
      <c r="G1221" s="52"/>
      <c r="H1221" s="52"/>
      <c r="I1221" s="53"/>
      <c r="J1221" s="52"/>
      <c r="K1221" s="52"/>
      <c r="L1221" s="52"/>
      <c r="M1221" s="53"/>
      <c r="N1221" s="76"/>
      <c r="O1221" s="52"/>
      <c r="P1221" s="45"/>
      <c r="Q1221" s="45"/>
      <c r="R1221" s="45"/>
      <c r="S1221" s="45"/>
      <c r="T1221" s="45"/>
      <c r="U1221" s="45"/>
      <c r="V1221" s="54"/>
      <c r="W1221" s="54"/>
      <c r="X1221" s="53"/>
      <c r="Y1221" s="53"/>
      <c r="Z1221" s="53"/>
      <c r="AA1221" s="53"/>
      <c r="AB1221" s="53"/>
      <c r="AC1221" s="53"/>
      <c r="AD1221" s="54"/>
      <c r="AE1221" s="54"/>
      <c r="AF1221" s="54"/>
      <c r="AG1221" s="54"/>
      <c r="AH1221" s="54"/>
      <c r="AI1221" s="54"/>
      <c r="AJ1221" s="54"/>
      <c r="AK1221" s="54"/>
      <c r="AL1221" s="27"/>
      <c r="AM1221" s="27"/>
      <c r="AN1221" s="27"/>
      <c r="AO1221" s="27"/>
      <c r="AP1221" s="27"/>
      <c r="AQ1221" s="53"/>
      <c r="AR1221" s="53"/>
      <c r="AS1221" s="52"/>
      <c r="AT1221" s="52"/>
      <c r="AU1221" s="52"/>
      <c r="AV1221" s="52"/>
      <c r="AW1221" s="52"/>
      <c r="AX1221" s="27"/>
      <c r="AY1221" s="27"/>
      <c r="AZ1221" s="27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45"/>
      <c r="BL1221" s="45"/>
      <c r="BM1221" s="27"/>
      <c r="BN1221" s="27"/>
      <c r="BO1221" s="45"/>
      <c r="BP1221" s="45"/>
      <c r="BQ1221" s="45"/>
      <c r="BR1221" s="45"/>
      <c r="BS1221" s="27"/>
      <c r="BT1221" s="27"/>
      <c r="BU1221" s="27"/>
      <c r="BV1221" s="30"/>
      <c r="BW1221" s="30"/>
      <c r="BX1221" s="27"/>
      <c r="BY1221" s="27"/>
      <c r="BZ1221" s="27"/>
      <c r="CA1221" s="27"/>
      <c r="CB1221" s="27"/>
      <c r="CC1221" s="27"/>
      <c r="CD1221" s="27"/>
      <c r="CE1221" s="27"/>
      <c r="CF1221" s="27"/>
      <c r="CG1221" s="27"/>
      <c r="CH1221" s="27"/>
      <c r="CI1221" s="27"/>
      <c r="CJ1221" s="27"/>
      <c r="CK1221" s="27"/>
      <c r="CL1221" s="27"/>
      <c r="CM1221" s="27"/>
      <c r="CN1221" s="27"/>
      <c r="CO1221" s="27"/>
    </row>
    <row r="1222" spans="1:93" ht="13">
      <c r="A1222" s="18"/>
      <c r="B1222" s="45"/>
      <c r="C1222" s="52"/>
      <c r="D1222" s="52"/>
      <c r="E1222" s="53"/>
      <c r="F1222" s="53"/>
      <c r="G1222" s="52"/>
      <c r="H1222" s="52"/>
      <c r="I1222" s="53"/>
      <c r="J1222" s="52"/>
      <c r="K1222" s="52"/>
      <c r="L1222" s="52"/>
      <c r="M1222" s="53"/>
      <c r="N1222" s="76"/>
      <c r="O1222" s="52"/>
      <c r="P1222" s="45"/>
      <c r="Q1222" s="45"/>
      <c r="R1222" s="45"/>
      <c r="S1222" s="45"/>
      <c r="T1222" s="45"/>
      <c r="U1222" s="45"/>
      <c r="V1222" s="54"/>
      <c r="W1222" s="54"/>
      <c r="X1222" s="53"/>
      <c r="Y1222" s="53"/>
      <c r="Z1222" s="53"/>
      <c r="AA1222" s="53"/>
      <c r="AB1222" s="53"/>
      <c r="AC1222" s="53"/>
      <c r="AD1222" s="54"/>
      <c r="AE1222" s="54"/>
      <c r="AF1222" s="54"/>
      <c r="AG1222" s="54"/>
      <c r="AH1222" s="54"/>
      <c r="AI1222" s="54"/>
      <c r="AJ1222" s="54"/>
      <c r="AK1222" s="54"/>
      <c r="AL1222" s="27"/>
      <c r="AM1222" s="27"/>
      <c r="AN1222" s="27"/>
      <c r="AO1222" s="27"/>
      <c r="AP1222" s="27"/>
      <c r="AQ1222" s="53"/>
      <c r="AR1222" s="53"/>
      <c r="AS1222" s="52"/>
      <c r="AT1222" s="52"/>
      <c r="AU1222" s="52"/>
      <c r="AV1222" s="52"/>
      <c r="AW1222" s="52"/>
      <c r="AX1222" s="27"/>
      <c r="AY1222" s="27"/>
      <c r="AZ1222" s="27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45"/>
      <c r="BL1222" s="45"/>
      <c r="BM1222" s="27"/>
      <c r="BN1222" s="27"/>
      <c r="BO1222" s="45"/>
      <c r="BP1222" s="45"/>
      <c r="BQ1222" s="45"/>
      <c r="BR1222" s="45"/>
      <c r="BS1222" s="27"/>
      <c r="BT1222" s="27"/>
      <c r="BU1222" s="27"/>
      <c r="BV1222" s="30"/>
      <c r="BW1222" s="30"/>
      <c r="BX1222" s="27"/>
      <c r="BY1222" s="27"/>
      <c r="BZ1222" s="27"/>
      <c r="CA1222" s="27"/>
      <c r="CB1222" s="27"/>
      <c r="CC1222" s="27"/>
      <c r="CD1222" s="27"/>
      <c r="CE1222" s="27"/>
      <c r="CF1222" s="27"/>
      <c r="CG1222" s="27"/>
      <c r="CH1222" s="27"/>
      <c r="CI1222" s="27"/>
      <c r="CJ1222" s="27"/>
      <c r="CK1222" s="27"/>
      <c r="CL1222" s="27"/>
      <c r="CM1222" s="27"/>
      <c r="CN1222" s="27"/>
      <c r="CO1222" s="27"/>
    </row>
    <row r="1223" spans="1:93" ht="13">
      <c r="A1223" s="18"/>
      <c r="B1223" s="45"/>
      <c r="C1223" s="52"/>
      <c r="D1223" s="52"/>
      <c r="E1223" s="53"/>
      <c r="F1223" s="53"/>
      <c r="G1223" s="52"/>
      <c r="H1223" s="52"/>
      <c r="I1223" s="53"/>
      <c r="J1223" s="52"/>
      <c r="K1223" s="52"/>
      <c r="L1223" s="52"/>
      <c r="M1223" s="53"/>
      <c r="N1223" s="76"/>
      <c r="O1223" s="52"/>
      <c r="P1223" s="45"/>
      <c r="Q1223" s="45"/>
      <c r="R1223" s="45"/>
      <c r="S1223" s="45"/>
      <c r="T1223" s="45"/>
      <c r="U1223" s="45"/>
      <c r="V1223" s="54"/>
      <c r="W1223" s="54"/>
      <c r="X1223" s="53"/>
      <c r="Y1223" s="53"/>
      <c r="Z1223" s="53"/>
      <c r="AA1223" s="53"/>
      <c r="AB1223" s="53"/>
      <c r="AC1223" s="53"/>
      <c r="AD1223" s="54"/>
      <c r="AE1223" s="54"/>
      <c r="AF1223" s="54"/>
      <c r="AG1223" s="54"/>
      <c r="AH1223" s="54"/>
      <c r="AI1223" s="54"/>
      <c r="AJ1223" s="54"/>
      <c r="AK1223" s="54"/>
      <c r="AL1223" s="27"/>
      <c r="AM1223" s="27"/>
      <c r="AN1223" s="27"/>
      <c r="AO1223" s="27"/>
      <c r="AP1223" s="27"/>
      <c r="AQ1223" s="53"/>
      <c r="AR1223" s="53"/>
      <c r="AS1223" s="52"/>
      <c r="AT1223" s="52"/>
      <c r="AU1223" s="52"/>
      <c r="AV1223" s="52"/>
      <c r="AW1223" s="52"/>
      <c r="AX1223" s="27"/>
      <c r="AY1223" s="27"/>
      <c r="AZ1223" s="27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45"/>
      <c r="BL1223" s="45"/>
      <c r="BM1223" s="27"/>
      <c r="BN1223" s="27"/>
      <c r="BO1223" s="45"/>
      <c r="BP1223" s="45"/>
      <c r="BQ1223" s="45"/>
      <c r="BR1223" s="45"/>
      <c r="BS1223" s="27"/>
      <c r="BT1223" s="27"/>
      <c r="BU1223" s="27"/>
      <c r="BV1223" s="30"/>
      <c r="BW1223" s="30"/>
      <c r="BX1223" s="27"/>
      <c r="BY1223" s="27"/>
      <c r="BZ1223" s="27"/>
      <c r="CA1223" s="27"/>
      <c r="CB1223" s="27"/>
      <c r="CC1223" s="27"/>
      <c r="CD1223" s="27"/>
      <c r="CE1223" s="27"/>
      <c r="CF1223" s="27"/>
      <c r="CG1223" s="27"/>
      <c r="CH1223" s="27"/>
      <c r="CI1223" s="27"/>
      <c r="CJ1223" s="27"/>
      <c r="CK1223" s="27"/>
      <c r="CL1223" s="27"/>
      <c r="CM1223" s="27"/>
      <c r="CN1223" s="27"/>
      <c r="CO1223" s="27"/>
    </row>
    <row r="1224" spans="1:93" ht="13">
      <c r="A1224" s="18"/>
      <c r="B1224" s="45"/>
      <c r="C1224" s="52"/>
      <c r="D1224" s="52"/>
      <c r="E1224" s="53"/>
      <c r="F1224" s="53"/>
      <c r="G1224" s="52"/>
      <c r="H1224" s="52"/>
      <c r="I1224" s="53"/>
      <c r="J1224" s="52"/>
      <c r="K1224" s="52"/>
      <c r="L1224" s="52"/>
      <c r="M1224" s="53"/>
      <c r="N1224" s="76"/>
      <c r="O1224" s="52"/>
      <c r="P1224" s="45"/>
      <c r="Q1224" s="45"/>
      <c r="R1224" s="45"/>
      <c r="S1224" s="45"/>
      <c r="T1224" s="45"/>
      <c r="U1224" s="45"/>
      <c r="V1224" s="54"/>
      <c r="W1224" s="54"/>
      <c r="X1224" s="53"/>
      <c r="Y1224" s="53"/>
      <c r="Z1224" s="53"/>
      <c r="AA1224" s="53"/>
      <c r="AB1224" s="53"/>
      <c r="AC1224" s="53"/>
      <c r="AD1224" s="54"/>
      <c r="AE1224" s="54"/>
      <c r="AF1224" s="54"/>
      <c r="AG1224" s="54"/>
      <c r="AH1224" s="54"/>
      <c r="AI1224" s="54"/>
      <c r="AJ1224" s="54"/>
      <c r="AK1224" s="54"/>
      <c r="AL1224" s="27"/>
      <c r="AM1224" s="27"/>
      <c r="AN1224" s="27"/>
      <c r="AO1224" s="27"/>
      <c r="AP1224" s="27"/>
      <c r="AQ1224" s="53"/>
      <c r="AR1224" s="53"/>
      <c r="AS1224" s="52"/>
      <c r="AT1224" s="52"/>
      <c r="AU1224" s="52"/>
      <c r="AV1224" s="52"/>
      <c r="AW1224" s="52"/>
      <c r="AX1224" s="27"/>
      <c r="AY1224" s="27"/>
      <c r="AZ1224" s="27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45"/>
      <c r="BL1224" s="45"/>
      <c r="BM1224" s="27"/>
      <c r="BN1224" s="27"/>
      <c r="BO1224" s="45"/>
      <c r="BP1224" s="45"/>
      <c r="BQ1224" s="45"/>
      <c r="BR1224" s="45"/>
      <c r="BS1224" s="27"/>
      <c r="BT1224" s="27"/>
      <c r="BU1224" s="27"/>
      <c r="BV1224" s="30"/>
      <c r="BW1224" s="30"/>
      <c r="BX1224" s="27"/>
      <c r="BY1224" s="27"/>
      <c r="BZ1224" s="27"/>
      <c r="CA1224" s="27"/>
      <c r="CB1224" s="27"/>
      <c r="CC1224" s="27"/>
      <c r="CD1224" s="27"/>
      <c r="CE1224" s="27"/>
      <c r="CF1224" s="27"/>
      <c r="CG1224" s="27"/>
      <c r="CH1224" s="27"/>
      <c r="CI1224" s="27"/>
      <c r="CJ1224" s="27"/>
      <c r="CK1224" s="27"/>
      <c r="CL1224" s="27"/>
      <c r="CM1224" s="27"/>
      <c r="CN1224" s="27"/>
      <c r="CO1224" s="27"/>
    </row>
    <row r="1225" spans="1:93" ht="13">
      <c r="A1225" s="18"/>
      <c r="B1225" s="45"/>
      <c r="C1225" s="52"/>
      <c r="D1225" s="52"/>
      <c r="E1225" s="53"/>
      <c r="F1225" s="53"/>
      <c r="G1225" s="52"/>
      <c r="H1225" s="52"/>
      <c r="I1225" s="53"/>
      <c r="J1225" s="52"/>
      <c r="K1225" s="52"/>
      <c r="L1225" s="52"/>
      <c r="M1225" s="53"/>
      <c r="N1225" s="76"/>
      <c r="O1225" s="52"/>
      <c r="P1225" s="45"/>
      <c r="Q1225" s="45"/>
      <c r="R1225" s="45"/>
      <c r="S1225" s="45"/>
      <c r="T1225" s="45"/>
      <c r="U1225" s="45"/>
      <c r="V1225" s="54"/>
      <c r="W1225" s="54"/>
      <c r="X1225" s="53"/>
      <c r="Y1225" s="53"/>
      <c r="Z1225" s="53"/>
      <c r="AA1225" s="53"/>
      <c r="AB1225" s="53"/>
      <c r="AC1225" s="53"/>
      <c r="AD1225" s="54"/>
      <c r="AE1225" s="54"/>
      <c r="AF1225" s="54"/>
      <c r="AG1225" s="54"/>
      <c r="AH1225" s="54"/>
      <c r="AI1225" s="54"/>
      <c r="AJ1225" s="54"/>
      <c r="AK1225" s="54"/>
      <c r="AL1225" s="27"/>
      <c r="AM1225" s="27"/>
      <c r="AN1225" s="27"/>
      <c r="AO1225" s="27"/>
      <c r="AP1225" s="27"/>
      <c r="AQ1225" s="53"/>
      <c r="AR1225" s="53"/>
      <c r="AS1225" s="52"/>
      <c r="AT1225" s="52"/>
      <c r="AU1225" s="52"/>
      <c r="AV1225" s="52"/>
      <c r="AW1225" s="52"/>
      <c r="AX1225" s="27"/>
      <c r="AY1225" s="27"/>
      <c r="AZ1225" s="27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45"/>
      <c r="BL1225" s="45"/>
      <c r="BM1225" s="27"/>
      <c r="BN1225" s="27"/>
      <c r="BO1225" s="45"/>
      <c r="BP1225" s="45"/>
      <c r="BQ1225" s="45"/>
      <c r="BR1225" s="45"/>
      <c r="BS1225" s="27"/>
      <c r="BT1225" s="27"/>
      <c r="BU1225" s="27"/>
      <c r="BV1225" s="30"/>
      <c r="BW1225" s="30"/>
      <c r="BX1225" s="27"/>
      <c r="BY1225" s="27"/>
      <c r="BZ1225" s="27"/>
      <c r="CA1225" s="27"/>
      <c r="CB1225" s="27"/>
      <c r="CC1225" s="27"/>
      <c r="CD1225" s="27"/>
      <c r="CE1225" s="27"/>
      <c r="CF1225" s="27"/>
      <c r="CG1225" s="27"/>
      <c r="CH1225" s="27"/>
      <c r="CI1225" s="27"/>
      <c r="CJ1225" s="27"/>
      <c r="CK1225" s="27"/>
      <c r="CL1225" s="27"/>
      <c r="CM1225" s="27"/>
      <c r="CN1225" s="27"/>
      <c r="CO1225" s="27"/>
    </row>
    <row r="1226" spans="1:93" ht="13">
      <c r="A1226" s="18"/>
      <c r="B1226" s="45"/>
      <c r="C1226" s="52"/>
      <c r="D1226" s="52"/>
      <c r="E1226" s="53"/>
      <c r="F1226" s="53"/>
      <c r="G1226" s="52"/>
      <c r="H1226" s="52"/>
      <c r="I1226" s="53"/>
      <c r="J1226" s="52"/>
      <c r="K1226" s="52"/>
      <c r="L1226" s="52"/>
      <c r="M1226" s="53"/>
      <c r="N1226" s="76"/>
      <c r="O1226" s="52"/>
      <c r="P1226" s="45"/>
      <c r="Q1226" s="45"/>
      <c r="R1226" s="45"/>
      <c r="S1226" s="45"/>
      <c r="T1226" s="45"/>
      <c r="U1226" s="45"/>
      <c r="V1226" s="54"/>
      <c r="W1226" s="54"/>
      <c r="X1226" s="53"/>
      <c r="Y1226" s="53"/>
      <c r="Z1226" s="53"/>
      <c r="AA1226" s="53"/>
      <c r="AB1226" s="53"/>
      <c r="AC1226" s="53"/>
      <c r="AD1226" s="54"/>
      <c r="AE1226" s="54"/>
      <c r="AF1226" s="54"/>
      <c r="AG1226" s="54"/>
      <c r="AH1226" s="54"/>
      <c r="AI1226" s="54"/>
      <c r="AJ1226" s="54"/>
      <c r="AK1226" s="54"/>
      <c r="AL1226" s="27"/>
      <c r="AM1226" s="27"/>
      <c r="AN1226" s="27"/>
      <c r="AO1226" s="27"/>
      <c r="AP1226" s="27"/>
      <c r="AQ1226" s="53"/>
      <c r="AR1226" s="53"/>
      <c r="AS1226" s="52"/>
      <c r="AT1226" s="52"/>
      <c r="AU1226" s="52"/>
      <c r="AV1226" s="52"/>
      <c r="AW1226" s="52"/>
      <c r="AX1226" s="27"/>
      <c r="AY1226" s="27"/>
      <c r="AZ1226" s="27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45"/>
      <c r="BL1226" s="45"/>
      <c r="BM1226" s="27"/>
      <c r="BN1226" s="27"/>
      <c r="BO1226" s="45"/>
      <c r="BP1226" s="45"/>
      <c r="BQ1226" s="45"/>
      <c r="BR1226" s="45"/>
      <c r="BS1226" s="27"/>
      <c r="BT1226" s="27"/>
      <c r="BU1226" s="27"/>
      <c r="BV1226" s="30"/>
      <c r="BW1226" s="30"/>
      <c r="BX1226" s="27"/>
      <c r="BY1226" s="27"/>
      <c r="BZ1226" s="27"/>
      <c r="CA1226" s="27"/>
      <c r="CB1226" s="27"/>
      <c r="CC1226" s="27"/>
      <c r="CD1226" s="27"/>
      <c r="CE1226" s="27"/>
      <c r="CF1226" s="27"/>
      <c r="CG1226" s="27"/>
      <c r="CH1226" s="27"/>
      <c r="CI1226" s="27"/>
      <c r="CJ1226" s="27"/>
      <c r="CK1226" s="27"/>
      <c r="CL1226" s="27"/>
      <c r="CM1226" s="27"/>
      <c r="CN1226" s="27"/>
      <c r="CO1226" s="27"/>
    </row>
    <row r="1227" spans="1:93" ht="13">
      <c r="A1227" s="18"/>
      <c r="B1227" s="45"/>
      <c r="C1227" s="52"/>
      <c r="D1227" s="52"/>
      <c r="E1227" s="53"/>
      <c r="F1227" s="53"/>
      <c r="G1227" s="52"/>
      <c r="H1227" s="52"/>
      <c r="I1227" s="53"/>
      <c r="J1227" s="52"/>
      <c r="K1227" s="52"/>
      <c r="L1227" s="52"/>
      <c r="M1227" s="53"/>
      <c r="N1227" s="76"/>
      <c r="O1227" s="52"/>
      <c r="P1227" s="45"/>
      <c r="Q1227" s="45"/>
      <c r="R1227" s="45"/>
      <c r="S1227" s="45"/>
      <c r="T1227" s="45"/>
      <c r="U1227" s="45"/>
      <c r="V1227" s="54"/>
      <c r="W1227" s="54"/>
      <c r="X1227" s="53"/>
      <c r="Y1227" s="53"/>
      <c r="Z1227" s="53"/>
      <c r="AA1227" s="53"/>
      <c r="AB1227" s="53"/>
      <c r="AC1227" s="53"/>
      <c r="AD1227" s="54"/>
      <c r="AE1227" s="54"/>
      <c r="AF1227" s="54"/>
      <c r="AG1227" s="54"/>
      <c r="AH1227" s="54"/>
      <c r="AI1227" s="54"/>
      <c r="AJ1227" s="54"/>
      <c r="AK1227" s="54"/>
      <c r="AL1227" s="27"/>
      <c r="AM1227" s="27"/>
      <c r="AN1227" s="27"/>
      <c r="AO1227" s="27"/>
      <c r="AP1227" s="27"/>
      <c r="AQ1227" s="53"/>
      <c r="AR1227" s="53"/>
      <c r="AS1227" s="52"/>
      <c r="AT1227" s="52"/>
      <c r="AU1227" s="52"/>
      <c r="AV1227" s="52"/>
      <c r="AW1227" s="52"/>
      <c r="AX1227" s="27"/>
      <c r="AY1227" s="27"/>
      <c r="AZ1227" s="27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45"/>
      <c r="BL1227" s="45"/>
      <c r="BM1227" s="27"/>
      <c r="BN1227" s="27"/>
      <c r="BO1227" s="45"/>
      <c r="BP1227" s="45"/>
      <c r="BQ1227" s="45"/>
      <c r="BR1227" s="45"/>
      <c r="BS1227" s="27"/>
      <c r="BT1227" s="27"/>
      <c r="BU1227" s="27"/>
      <c r="BV1227" s="30"/>
      <c r="BW1227" s="30"/>
      <c r="BX1227" s="27"/>
      <c r="BY1227" s="27"/>
      <c r="BZ1227" s="27"/>
      <c r="CA1227" s="27"/>
      <c r="CB1227" s="27"/>
      <c r="CC1227" s="27"/>
      <c r="CD1227" s="27"/>
      <c r="CE1227" s="27"/>
      <c r="CF1227" s="27"/>
      <c r="CG1227" s="27"/>
      <c r="CH1227" s="27"/>
      <c r="CI1227" s="27"/>
      <c r="CJ1227" s="27"/>
      <c r="CK1227" s="27"/>
      <c r="CL1227" s="27"/>
      <c r="CM1227" s="27"/>
      <c r="CN1227" s="27"/>
      <c r="CO1227" s="27"/>
    </row>
    <row r="1228" spans="1:93" ht="13">
      <c r="A1228" s="18"/>
      <c r="B1228" s="45"/>
      <c r="C1228" s="52"/>
      <c r="D1228" s="52"/>
      <c r="E1228" s="53"/>
      <c r="F1228" s="53"/>
      <c r="G1228" s="52"/>
      <c r="H1228" s="52"/>
      <c r="I1228" s="53"/>
      <c r="J1228" s="52"/>
      <c r="K1228" s="52"/>
      <c r="L1228" s="52"/>
      <c r="M1228" s="53"/>
      <c r="N1228" s="76"/>
      <c r="O1228" s="52"/>
      <c r="P1228" s="45"/>
      <c r="Q1228" s="45"/>
      <c r="R1228" s="45"/>
      <c r="S1228" s="45"/>
      <c r="T1228" s="45"/>
      <c r="U1228" s="45"/>
      <c r="V1228" s="54"/>
      <c r="W1228" s="54"/>
      <c r="X1228" s="53"/>
      <c r="Y1228" s="53"/>
      <c r="Z1228" s="53"/>
      <c r="AA1228" s="53"/>
      <c r="AB1228" s="53"/>
      <c r="AC1228" s="53"/>
      <c r="AD1228" s="54"/>
      <c r="AE1228" s="54"/>
      <c r="AF1228" s="54"/>
      <c r="AG1228" s="54"/>
      <c r="AH1228" s="54"/>
      <c r="AI1228" s="54"/>
      <c r="AJ1228" s="54"/>
      <c r="AK1228" s="54"/>
      <c r="AL1228" s="27"/>
      <c r="AM1228" s="27"/>
      <c r="AN1228" s="27"/>
      <c r="AO1228" s="27"/>
      <c r="AP1228" s="27"/>
      <c r="AQ1228" s="53"/>
      <c r="AR1228" s="53"/>
      <c r="AS1228" s="52"/>
      <c r="AT1228" s="52"/>
      <c r="AU1228" s="52"/>
      <c r="AV1228" s="52"/>
      <c r="AW1228" s="52"/>
      <c r="AX1228" s="27"/>
      <c r="AY1228" s="27"/>
      <c r="AZ1228" s="27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45"/>
      <c r="BL1228" s="45"/>
      <c r="BM1228" s="27"/>
      <c r="BN1228" s="27"/>
      <c r="BO1228" s="45"/>
      <c r="BP1228" s="45"/>
      <c r="BQ1228" s="45"/>
      <c r="BR1228" s="45"/>
      <c r="BS1228" s="27"/>
      <c r="BT1228" s="27"/>
      <c r="BU1228" s="27"/>
      <c r="BV1228" s="30"/>
      <c r="BW1228" s="30"/>
      <c r="BX1228" s="27"/>
      <c r="BY1228" s="27"/>
      <c r="BZ1228" s="27"/>
      <c r="CA1228" s="27"/>
      <c r="CB1228" s="27"/>
      <c r="CC1228" s="27"/>
      <c r="CD1228" s="27"/>
      <c r="CE1228" s="27"/>
      <c r="CF1228" s="27"/>
      <c r="CG1228" s="27"/>
      <c r="CH1228" s="27"/>
      <c r="CI1228" s="27"/>
      <c r="CJ1228" s="27"/>
      <c r="CK1228" s="27"/>
      <c r="CL1228" s="27"/>
      <c r="CM1228" s="27"/>
      <c r="CN1228" s="27"/>
      <c r="CO1228" s="27"/>
    </row>
    <row r="1229" spans="1:93" ht="13">
      <c r="A1229" s="18"/>
      <c r="B1229" s="45"/>
      <c r="C1229" s="52"/>
      <c r="D1229" s="52"/>
      <c r="E1229" s="53"/>
      <c r="F1229" s="53"/>
      <c r="G1229" s="52"/>
      <c r="H1229" s="52"/>
      <c r="I1229" s="53"/>
      <c r="J1229" s="52"/>
      <c r="K1229" s="52"/>
      <c r="L1229" s="52"/>
      <c r="M1229" s="53"/>
      <c r="N1229" s="76"/>
      <c r="O1229" s="52"/>
      <c r="P1229" s="45"/>
      <c r="Q1229" s="45"/>
      <c r="R1229" s="45"/>
      <c r="S1229" s="45"/>
      <c r="T1229" s="45"/>
      <c r="U1229" s="45"/>
      <c r="V1229" s="54"/>
      <c r="W1229" s="54"/>
      <c r="X1229" s="53"/>
      <c r="Y1229" s="53"/>
      <c r="Z1229" s="53"/>
      <c r="AA1229" s="53"/>
      <c r="AB1229" s="53"/>
      <c r="AC1229" s="53"/>
      <c r="AD1229" s="54"/>
      <c r="AE1229" s="54"/>
      <c r="AF1229" s="54"/>
      <c r="AG1229" s="54"/>
      <c r="AH1229" s="54"/>
      <c r="AI1229" s="54"/>
      <c r="AJ1229" s="54"/>
      <c r="AK1229" s="54"/>
      <c r="AL1229" s="27"/>
      <c r="AM1229" s="27"/>
      <c r="AN1229" s="27"/>
      <c r="AO1229" s="27"/>
      <c r="AP1229" s="27"/>
      <c r="AQ1229" s="53"/>
      <c r="AR1229" s="53"/>
      <c r="AS1229" s="52"/>
      <c r="AT1229" s="52"/>
      <c r="AU1229" s="52"/>
      <c r="AV1229" s="52"/>
      <c r="AW1229" s="52"/>
      <c r="AX1229" s="27"/>
      <c r="AY1229" s="27"/>
      <c r="AZ1229" s="27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45"/>
      <c r="BL1229" s="45"/>
      <c r="BM1229" s="27"/>
      <c r="BN1229" s="27"/>
      <c r="BO1229" s="45"/>
      <c r="BP1229" s="45"/>
      <c r="BQ1229" s="45"/>
      <c r="BR1229" s="45"/>
      <c r="BS1229" s="27"/>
      <c r="BT1229" s="27"/>
      <c r="BU1229" s="27"/>
      <c r="BV1229" s="30"/>
      <c r="BW1229" s="30"/>
      <c r="BX1229" s="27"/>
      <c r="BY1229" s="27"/>
      <c r="BZ1229" s="27"/>
      <c r="CA1229" s="27"/>
      <c r="CB1229" s="27"/>
      <c r="CC1229" s="27"/>
      <c r="CD1229" s="27"/>
      <c r="CE1229" s="27"/>
      <c r="CF1229" s="27"/>
      <c r="CG1229" s="27"/>
      <c r="CH1229" s="27"/>
      <c r="CI1229" s="27"/>
      <c r="CJ1229" s="27"/>
      <c r="CK1229" s="27"/>
      <c r="CL1229" s="27"/>
      <c r="CM1229" s="27"/>
      <c r="CN1229" s="27"/>
      <c r="CO1229" s="27"/>
    </row>
    <row r="1230" spans="1:93" ht="13">
      <c r="A1230" s="18"/>
      <c r="B1230" s="45"/>
      <c r="C1230" s="52"/>
      <c r="D1230" s="52"/>
      <c r="E1230" s="53"/>
      <c r="F1230" s="53"/>
      <c r="G1230" s="52"/>
      <c r="H1230" s="52"/>
      <c r="I1230" s="53"/>
      <c r="J1230" s="52"/>
      <c r="K1230" s="52"/>
      <c r="L1230" s="52"/>
      <c r="M1230" s="53"/>
      <c r="N1230" s="76"/>
      <c r="O1230" s="52"/>
      <c r="P1230" s="45"/>
      <c r="Q1230" s="45"/>
      <c r="R1230" s="45"/>
      <c r="S1230" s="45"/>
      <c r="T1230" s="45"/>
      <c r="U1230" s="45"/>
      <c r="V1230" s="54"/>
      <c r="W1230" s="54"/>
      <c r="X1230" s="53"/>
      <c r="Y1230" s="53"/>
      <c r="Z1230" s="53"/>
      <c r="AA1230" s="53"/>
      <c r="AB1230" s="53"/>
      <c r="AC1230" s="53"/>
      <c r="AD1230" s="54"/>
      <c r="AE1230" s="54"/>
      <c r="AF1230" s="54"/>
      <c r="AG1230" s="54"/>
      <c r="AH1230" s="54"/>
      <c r="AI1230" s="54"/>
      <c r="AJ1230" s="54"/>
      <c r="AK1230" s="54"/>
      <c r="AL1230" s="27"/>
      <c r="AM1230" s="27"/>
      <c r="AN1230" s="27"/>
      <c r="AO1230" s="27"/>
      <c r="AP1230" s="27"/>
      <c r="AQ1230" s="53"/>
      <c r="AR1230" s="53"/>
      <c r="AS1230" s="52"/>
      <c r="AT1230" s="52"/>
      <c r="AU1230" s="52"/>
      <c r="AV1230" s="52"/>
      <c r="AW1230" s="52"/>
      <c r="AX1230" s="27"/>
      <c r="AY1230" s="27"/>
      <c r="AZ1230" s="27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45"/>
      <c r="BL1230" s="45"/>
      <c r="BM1230" s="27"/>
      <c r="BN1230" s="27"/>
      <c r="BO1230" s="45"/>
      <c r="BP1230" s="45"/>
      <c r="BQ1230" s="45"/>
      <c r="BR1230" s="45"/>
      <c r="BS1230" s="27"/>
      <c r="BT1230" s="27"/>
      <c r="BU1230" s="27"/>
      <c r="BV1230" s="30"/>
      <c r="BW1230" s="30"/>
      <c r="BX1230" s="27"/>
      <c r="BY1230" s="27"/>
      <c r="BZ1230" s="27"/>
      <c r="CA1230" s="27"/>
      <c r="CB1230" s="27"/>
      <c r="CC1230" s="27"/>
      <c r="CD1230" s="27"/>
      <c r="CE1230" s="27"/>
      <c r="CF1230" s="27"/>
      <c r="CG1230" s="27"/>
      <c r="CH1230" s="27"/>
      <c r="CI1230" s="27"/>
      <c r="CJ1230" s="27"/>
      <c r="CK1230" s="27"/>
      <c r="CL1230" s="27"/>
      <c r="CM1230" s="27"/>
      <c r="CN1230" s="27"/>
      <c r="CO1230" s="27"/>
    </row>
    <row r="1231" spans="1:93" ht="13">
      <c r="A1231" s="18"/>
      <c r="B1231" s="45"/>
      <c r="C1231" s="52"/>
      <c r="D1231" s="52"/>
      <c r="E1231" s="53"/>
      <c r="F1231" s="53"/>
      <c r="G1231" s="52"/>
      <c r="H1231" s="52"/>
      <c r="I1231" s="53"/>
      <c r="J1231" s="52"/>
      <c r="K1231" s="52"/>
      <c r="L1231" s="52"/>
      <c r="M1231" s="53"/>
      <c r="N1231" s="76"/>
      <c r="O1231" s="52"/>
      <c r="P1231" s="45"/>
      <c r="Q1231" s="45"/>
      <c r="R1231" s="45"/>
      <c r="S1231" s="45"/>
      <c r="T1231" s="45"/>
      <c r="U1231" s="45"/>
      <c r="V1231" s="54"/>
      <c r="W1231" s="54"/>
      <c r="X1231" s="53"/>
      <c r="Y1231" s="53"/>
      <c r="Z1231" s="53"/>
      <c r="AA1231" s="53"/>
      <c r="AB1231" s="53"/>
      <c r="AC1231" s="53"/>
      <c r="AD1231" s="54"/>
      <c r="AE1231" s="54"/>
      <c r="AF1231" s="54"/>
      <c r="AG1231" s="54"/>
      <c r="AH1231" s="54"/>
      <c r="AI1231" s="54"/>
      <c r="AJ1231" s="54"/>
      <c r="AK1231" s="54"/>
      <c r="AL1231" s="27"/>
      <c r="AM1231" s="27"/>
      <c r="AN1231" s="27"/>
      <c r="AO1231" s="27"/>
      <c r="AP1231" s="27"/>
      <c r="AQ1231" s="53"/>
      <c r="AR1231" s="53"/>
      <c r="AS1231" s="52"/>
      <c r="AT1231" s="52"/>
      <c r="AU1231" s="52"/>
      <c r="AV1231" s="52"/>
      <c r="AW1231" s="52"/>
      <c r="AX1231" s="27"/>
      <c r="AY1231" s="27"/>
      <c r="AZ1231" s="27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45"/>
      <c r="BL1231" s="45"/>
      <c r="BM1231" s="27"/>
      <c r="BN1231" s="27"/>
      <c r="BO1231" s="45"/>
      <c r="BP1231" s="45"/>
      <c r="BQ1231" s="45"/>
      <c r="BR1231" s="45"/>
      <c r="BS1231" s="27"/>
      <c r="BT1231" s="27"/>
      <c r="BU1231" s="27"/>
      <c r="BV1231" s="30"/>
      <c r="BW1231" s="30"/>
      <c r="BX1231" s="27"/>
      <c r="BY1231" s="27"/>
      <c r="BZ1231" s="27"/>
      <c r="CA1231" s="27"/>
      <c r="CB1231" s="27"/>
      <c r="CC1231" s="27"/>
      <c r="CD1231" s="27"/>
      <c r="CE1231" s="27"/>
      <c r="CF1231" s="27"/>
      <c r="CG1231" s="27"/>
      <c r="CH1231" s="27"/>
      <c r="CI1231" s="27"/>
      <c r="CJ1231" s="27"/>
      <c r="CK1231" s="27"/>
      <c r="CL1231" s="27"/>
      <c r="CM1231" s="27"/>
      <c r="CN1231" s="27"/>
      <c r="CO1231" s="27"/>
    </row>
    <row r="1232" spans="1:93" ht="13">
      <c r="A1232" s="18"/>
      <c r="B1232" s="45"/>
      <c r="C1232" s="52"/>
      <c r="D1232" s="52"/>
      <c r="E1232" s="53"/>
      <c r="F1232" s="53"/>
      <c r="G1232" s="52"/>
      <c r="H1232" s="52"/>
      <c r="I1232" s="53"/>
      <c r="J1232" s="52"/>
      <c r="K1232" s="52"/>
      <c r="L1232" s="52"/>
      <c r="M1232" s="53"/>
      <c r="N1232" s="76"/>
      <c r="O1232" s="52"/>
      <c r="P1232" s="45"/>
      <c r="Q1232" s="45"/>
      <c r="R1232" s="45"/>
      <c r="S1232" s="45"/>
      <c r="T1232" s="45"/>
      <c r="U1232" s="45"/>
      <c r="V1232" s="54"/>
      <c r="W1232" s="54"/>
      <c r="X1232" s="53"/>
      <c r="Y1232" s="53"/>
      <c r="Z1232" s="53"/>
      <c r="AA1232" s="53"/>
      <c r="AB1232" s="53"/>
      <c r="AC1232" s="53"/>
      <c r="AD1232" s="54"/>
      <c r="AE1232" s="54"/>
      <c r="AF1232" s="54"/>
      <c r="AG1232" s="54"/>
      <c r="AH1232" s="54"/>
      <c r="AI1232" s="54"/>
      <c r="AJ1232" s="54"/>
      <c r="AK1232" s="54"/>
      <c r="AL1232" s="27"/>
      <c r="AM1232" s="27"/>
      <c r="AN1232" s="27"/>
      <c r="AO1232" s="27"/>
      <c r="AP1232" s="27"/>
      <c r="AQ1232" s="53"/>
      <c r="AR1232" s="53"/>
      <c r="AS1232" s="52"/>
      <c r="AT1232" s="52"/>
      <c r="AU1232" s="52"/>
      <c r="AV1232" s="52"/>
      <c r="AW1232" s="52"/>
      <c r="AX1232" s="27"/>
      <c r="AY1232" s="27"/>
      <c r="AZ1232" s="27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45"/>
      <c r="BL1232" s="45"/>
      <c r="BM1232" s="27"/>
      <c r="BN1232" s="27"/>
      <c r="BO1232" s="45"/>
      <c r="BP1232" s="45"/>
      <c r="BQ1232" s="45"/>
      <c r="BR1232" s="45"/>
      <c r="BS1232" s="27"/>
      <c r="BT1232" s="27"/>
      <c r="BU1232" s="27"/>
      <c r="BV1232" s="30"/>
      <c r="BW1232" s="30"/>
      <c r="BX1232" s="27"/>
      <c r="BY1232" s="27"/>
      <c r="BZ1232" s="27"/>
      <c r="CA1232" s="27"/>
      <c r="CB1232" s="27"/>
      <c r="CC1232" s="27"/>
      <c r="CD1232" s="27"/>
      <c r="CE1232" s="27"/>
      <c r="CF1232" s="27"/>
      <c r="CG1232" s="27"/>
      <c r="CH1232" s="27"/>
      <c r="CI1232" s="27"/>
      <c r="CJ1232" s="27"/>
      <c r="CK1232" s="27"/>
      <c r="CL1232" s="27"/>
      <c r="CM1232" s="27"/>
      <c r="CN1232" s="27"/>
      <c r="CO1232" s="27"/>
    </row>
    <row r="1233" spans="1:93" ht="13">
      <c r="A1233" s="18"/>
      <c r="B1233" s="45"/>
      <c r="C1233" s="52"/>
      <c r="D1233" s="52"/>
      <c r="E1233" s="53"/>
      <c r="F1233" s="53"/>
      <c r="G1233" s="52"/>
      <c r="H1233" s="52"/>
      <c r="I1233" s="53"/>
      <c r="J1233" s="52"/>
      <c r="K1233" s="52"/>
      <c r="L1233" s="52"/>
      <c r="M1233" s="53"/>
      <c r="N1233" s="76"/>
      <c r="O1233" s="52"/>
      <c r="P1233" s="45"/>
      <c r="Q1233" s="45"/>
      <c r="R1233" s="45"/>
      <c r="S1233" s="45"/>
      <c r="T1233" s="45"/>
      <c r="U1233" s="45"/>
      <c r="V1233" s="54"/>
      <c r="W1233" s="54"/>
      <c r="X1233" s="53"/>
      <c r="Y1233" s="53"/>
      <c r="Z1233" s="53"/>
      <c r="AA1233" s="53"/>
      <c r="AB1233" s="53"/>
      <c r="AC1233" s="53"/>
      <c r="AD1233" s="54"/>
      <c r="AE1233" s="54"/>
      <c r="AF1233" s="54"/>
      <c r="AG1233" s="54"/>
      <c r="AH1233" s="54"/>
      <c r="AI1233" s="54"/>
      <c r="AJ1233" s="54"/>
      <c r="AK1233" s="54"/>
      <c r="AL1233" s="27"/>
      <c r="AM1233" s="27"/>
      <c r="AN1233" s="27"/>
      <c r="AO1233" s="27"/>
      <c r="AP1233" s="27"/>
      <c r="AQ1233" s="53"/>
      <c r="AR1233" s="53"/>
      <c r="AS1233" s="52"/>
      <c r="AT1233" s="52"/>
      <c r="AU1233" s="52"/>
      <c r="AV1233" s="52"/>
      <c r="AW1233" s="52"/>
      <c r="AX1233" s="27"/>
      <c r="AY1233" s="27"/>
      <c r="AZ1233" s="27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45"/>
      <c r="BL1233" s="45"/>
      <c r="BM1233" s="27"/>
      <c r="BN1233" s="27"/>
      <c r="BO1233" s="45"/>
      <c r="BP1233" s="45"/>
      <c r="BQ1233" s="45"/>
      <c r="BR1233" s="45"/>
      <c r="BS1233" s="27"/>
      <c r="BT1233" s="27"/>
      <c r="BU1233" s="27"/>
      <c r="BV1233" s="30"/>
      <c r="BW1233" s="30"/>
      <c r="BX1233" s="27"/>
      <c r="BY1233" s="27"/>
      <c r="BZ1233" s="27"/>
      <c r="CA1233" s="27"/>
      <c r="CB1233" s="27"/>
      <c r="CC1233" s="27"/>
      <c r="CD1233" s="27"/>
      <c r="CE1233" s="27"/>
      <c r="CF1233" s="27"/>
      <c r="CG1233" s="27"/>
      <c r="CH1233" s="27"/>
      <c r="CI1233" s="27"/>
      <c r="CJ1233" s="27"/>
      <c r="CK1233" s="27"/>
      <c r="CL1233" s="27"/>
      <c r="CM1233" s="27"/>
      <c r="CN1233" s="27"/>
      <c r="CO1233" s="27"/>
    </row>
    <row r="1234" spans="1:93" ht="13">
      <c r="A1234" s="18"/>
      <c r="B1234" s="45"/>
      <c r="C1234" s="52"/>
      <c r="D1234" s="52"/>
      <c r="E1234" s="53"/>
      <c r="F1234" s="53"/>
      <c r="G1234" s="52"/>
      <c r="H1234" s="52"/>
      <c r="I1234" s="53"/>
      <c r="J1234" s="52"/>
      <c r="K1234" s="52"/>
      <c r="L1234" s="52"/>
      <c r="M1234" s="53"/>
      <c r="N1234" s="76"/>
      <c r="O1234" s="52"/>
      <c r="P1234" s="45"/>
      <c r="Q1234" s="45"/>
      <c r="R1234" s="45"/>
      <c r="S1234" s="45"/>
      <c r="T1234" s="45"/>
      <c r="U1234" s="45"/>
      <c r="V1234" s="54"/>
      <c r="W1234" s="54"/>
      <c r="X1234" s="53"/>
      <c r="Y1234" s="53"/>
      <c r="Z1234" s="53"/>
      <c r="AA1234" s="53"/>
      <c r="AB1234" s="53"/>
      <c r="AC1234" s="53"/>
      <c r="AD1234" s="54"/>
      <c r="AE1234" s="54"/>
      <c r="AF1234" s="54"/>
      <c r="AG1234" s="54"/>
      <c r="AH1234" s="54"/>
      <c r="AI1234" s="54"/>
      <c r="AJ1234" s="54"/>
      <c r="AK1234" s="54"/>
      <c r="AL1234" s="27"/>
      <c r="AM1234" s="27"/>
      <c r="AN1234" s="27"/>
      <c r="AO1234" s="27"/>
      <c r="AP1234" s="27"/>
      <c r="AQ1234" s="53"/>
      <c r="AR1234" s="53"/>
      <c r="AS1234" s="52"/>
      <c r="AT1234" s="52"/>
      <c r="AU1234" s="52"/>
      <c r="AV1234" s="52"/>
      <c r="AW1234" s="52"/>
      <c r="AX1234" s="27"/>
      <c r="AY1234" s="27"/>
      <c r="AZ1234" s="27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45"/>
      <c r="BL1234" s="45"/>
      <c r="BM1234" s="27"/>
      <c r="BN1234" s="27"/>
      <c r="BO1234" s="45"/>
      <c r="BP1234" s="45"/>
      <c r="BQ1234" s="45"/>
      <c r="BR1234" s="45"/>
      <c r="BS1234" s="27"/>
      <c r="BT1234" s="27"/>
      <c r="BU1234" s="27"/>
      <c r="BV1234" s="30"/>
      <c r="BW1234" s="30"/>
      <c r="BX1234" s="27"/>
      <c r="BY1234" s="27"/>
      <c r="BZ1234" s="27"/>
      <c r="CA1234" s="27"/>
      <c r="CB1234" s="27"/>
      <c r="CC1234" s="27"/>
      <c r="CD1234" s="27"/>
      <c r="CE1234" s="27"/>
      <c r="CF1234" s="27"/>
      <c r="CG1234" s="27"/>
      <c r="CH1234" s="27"/>
      <c r="CI1234" s="27"/>
      <c r="CJ1234" s="27"/>
      <c r="CK1234" s="27"/>
      <c r="CL1234" s="27"/>
      <c r="CM1234" s="27"/>
      <c r="CN1234" s="27"/>
      <c r="CO1234" s="27"/>
    </row>
    <row r="1235" spans="1:93" ht="13">
      <c r="A1235" s="18"/>
      <c r="B1235" s="45"/>
      <c r="C1235" s="52"/>
      <c r="D1235" s="52"/>
      <c r="E1235" s="53"/>
      <c r="F1235" s="53"/>
      <c r="G1235" s="52"/>
      <c r="H1235" s="52"/>
      <c r="I1235" s="53"/>
      <c r="J1235" s="52"/>
      <c r="K1235" s="52"/>
      <c r="L1235" s="52"/>
      <c r="M1235" s="53"/>
      <c r="N1235" s="76"/>
      <c r="O1235" s="52"/>
      <c r="P1235" s="45"/>
      <c r="Q1235" s="45"/>
      <c r="R1235" s="45"/>
      <c r="S1235" s="45"/>
      <c r="T1235" s="45"/>
      <c r="U1235" s="45"/>
      <c r="V1235" s="54"/>
      <c r="W1235" s="54"/>
      <c r="X1235" s="53"/>
      <c r="Y1235" s="53"/>
      <c r="Z1235" s="53"/>
      <c r="AA1235" s="53"/>
      <c r="AB1235" s="53"/>
      <c r="AC1235" s="53"/>
      <c r="AD1235" s="54"/>
      <c r="AE1235" s="54"/>
      <c r="AF1235" s="54"/>
      <c r="AG1235" s="54"/>
      <c r="AH1235" s="54"/>
      <c r="AI1235" s="54"/>
      <c r="AJ1235" s="54"/>
      <c r="AK1235" s="54"/>
      <c r="AL1235" s="27"/>
      <c r="AM1235" s="27"/>
      <c r="AN1235" s="27"/>
      <c r="AO1235" s="27"/>
      <c r="AP1235" s="27"/>
      <c r="AQ1235" s="53"/>
      <c r="AR1235" s="53"/>
      <c r="AS1235" s="52"/>
      <c r="AT1235" s="52"/>
      <c r="AU1235" s="52"/>
      <c r="AV1235" s="52"/>
      <c r="AW1235" s="52"/>
      <c r="AX1235" s="27"/>
      <c r="AY1235" s="27"/>
      <c r="AZ1235" s="27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45"/>
      <c r="BL1235" s="45"/>
      <c r="BM1235" s="27"/>
      <c r="BN1235" s="27"/>
      <c r="BO1235" s="45"/>
      <c r="BP1235" s="45"/>
      <c r="BQ1235" s="45"/>
      <c r="BR1235" s="45"/>
      <c r="BS1235" s="27"/>
      <c r="BT1235" s="27"/>
      <c r="BU1235" s="27"/>
      <c r="BV1235" s="30"/>
      <c r="BW1235" s="30"/>
      <c r="BX1235" s="27"/>
      <c r="BY1235" s="27"/>
      <c r="BZ1235" s="27"/>
      <c r="CA1235" s="27"/>
      <c r="CB1235" s="27"/>
      <c r="CC1235" s="27"/>
      <c r="CD1235" s="27"/>
      <c r="CE1235" s="27"/>
      <c r="CF1235" s="27"/>
      <c r="CG1235" s="27"/>
      <c r="CH1235" s="27"/>
      <c r="CI1235" s="27"/>
      <c r="CJ1235" s="27"/>
      <c r="CK1235" s="27"/>
      <c r="CL1235" s="27"/>
      <c r="CM1235" s="27"/>
      <c r="CN1235" s="27"/>
      <c r="CO1235" s="27"/>
    </row>
    <row r="1236" spans="1:93" ht="13">
      <c r="A1236" s="18"/>
      <c r="B1236" s="45"/>
      <c r="C1236" s="52"/>
      <c r="D1236" s="52"/>
      <c r="E1236" s="53"/>
      <c r="F1236" s="53"/>
      <c r="G1236" s="52"/>
      <c r="H1236" s="52"/>
      <c r="I1236" s="53"/>
      <c r="J1236" s="52"/>
      <c r="K1236" s="52"/>
      <c r="L1236" s="52"/>
      <c r="M1236" s="53"/>
      <c r="N1236" s="76"/>
      <c r="O1236" s="52"/>
      <c r="P1236" s="45"/>
      <c r="Q1236" s="45"/>
      <c r="R1236" s="45"/>
      <c r="S1236" s="45"/>
      <c r="T1236" s="45"/>
      <c r="U1236" s="45"/>
      <c r="V1236" s="54"/>
      <c r="W1236" s="54"/>
      <c r="X1236" s="53"/>
      <c r="Y1236" s="53"/>
      <c r="Z1236" s="53"/>
      <c r="AA1236" s="53"/>
      <c r="AB1236" s="53"/>
      <c r="AC1236" s="53"/>
      <c r="AD1236" s="54"/>
      <c r="AE1236" s="54"/>
      <c r="AF1236" s="54"/>
      <c r="AG1236" s="54"/>
      <c r="AH1236" s="54"/>
      <c r="AI1236" s="54"/>
      <c r="AJ1236" s="54"/>
      <c r="AK1236" s="54"/>
      <c r="AL1236" s="27"/>
      <c r="AM1236" s="27"/>
      <c r="AN1236" s="27"/>
      <c r="AO1236" s="27"/>
      <c r="AP1236" s="27"/>
      <c r="AQ1236" s="53"/>
      <c r="AR1236" s="53"/>
      <c r="AS1236" s="52"/>
      <c r="AT1236" s="52"/>
      <c r="AU1236" s="52"/>
      <c r="AV1236" s="52"/>
      <c r="AW1236" s="52"/>
      <c r="AX1236" s="27"/>
      <c r="AY1236" s="27"/>
      <c r="AZ1236" s="27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45"/>
      <c r="BL1236" s="45"/>
      <c r="BM1236" s="27"/>
      <c r="BN1236" s="27"/>
      <c r="BO1236" s="45"/>
      <c r="BP1236" s="45"/>
      <c r="BQ1236" s="45"/>
      <c r="BR1236" s="45"/>
      <c r="BS1236" s="27"/>
      <c r="BT1236" s="27"/>
      <c r="BU1236" s="27"/>
      <c r="BV1236" s="30"/>
      <c r="BW1236" s="30"/>
      <c r="BX1236" s="27"/>
      <c r="BY1236" s="27"/>
      <c r="BZ1236" s="27"/>
      <c r="CA1236" s="27"/>
      <c r="CB1236" s="27"/>
      <c r="CC1236" s="27"/>
      <c r="CD1236" s="27"/>
      <c r="CE1236" s="27"/>
      <c r="CF1236" s="27"/>
      <c r="CG1236" s="27"/>
      <c r="CH1236" s="27"/>
      <c r="CI1236" s="27"/>
      <c r="CJ1236" s="27"/>
      <c r="CK1236" s="27"/>
      <c r="CL1236" s="27"/>
      <c r="CM1236" s="27"/>
      <c r="CN1236" s="27"/>
      <c r="CO1236" s="27"/>
    </row>
    <row r="1237" spans="1:93" ht="13">
      <c r="A1237" s="18"/>
      <c r="B1237" s="45"/>
      <c r="C1237" s="52"/>
      <c r="D1237" s="52"/>
      <c r="E1237" s="53"/>
      <c r="F1237" s="53"/>
      <c r="G1237" s="52"/>
      <c r="H1237" s="52"/>
      <c r="I1237" s="53"/>
      <c r="J1237" s="52"/>
      <c r="K1237" s="52"/>
      <c r="L1237" s="52"/>
      <c r="M1237" s="53"/>
      <c r="N1237" s="76"/>
      <c r="O1237" s="52"/>
      <c r="P1237" s="45"/>
      <c r="Q1237" s="45"/>
      <c r="R1237" s="45"/>
      <c r="S1237" s="45"/>
      <c r="T1237" s="45"/>
      <c r="U1237" s="45"/>
      <c r="V1237" s="54"/>
      <c r="W1237" s="54"/>
      <c r="X1237" s="53"/>
      <c r="Y1237" s="53"/>
      <c r="Z1237" s="53"/>
      <c r="AA1237" s="53"/>
      <c r="AB1237" s="53"/>
      <c r="AC1237" s="53"/>
      <c r="AD1237" s="54"/>
      <c r="AE1237" s="54"/>
      <c r="AF1237" s="54"/>
      <c r="AG1237" s="54"/>
      <c r="AH1237" s="54"/>
      <c r="AI1237" s="54"/>
      <c r="AJ1237" s="54"/>
      <c r="AK1237" s="54"/>
      <c r="AL1237" s="27"/>
      <c r="AM1237" s="27"/>
      <c r="AN1237" s="27"/>
      <c r="AO1237" s="27"/>
      <c r="AP1237" s="27"/>
      <c r="AQ1237" s="53"/>
      <c r="AR1237" s="53"/>
      <c r="AS1237" s="52"/>
      <c r="AT1237" s="52"/>
      <c r="AU1237" s="52"/>
      <c r="AV1237" s="52"/>
      <c r="AW1237" s="52"/>
      <c r="AX1237" s="27"/>
      <c r="AY1237" s="27"/>
      <c r="AZ1237" s="27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45"/>
      <c r="BL1237" s="45"/>
      <c r="BM1237" s="27"/>
      <c r="BN1237" s="27"/>
      <c r="BO1237" s="45"/>
      <c r="BP1237" s="45"/>
      <c r="BQ1237" s="45"/>
      <c r="BR1237" s="45"/>
      <c r="BS1237" s="27"/>
      <c r="BT1237" s="27"/>
      <c r="BU1237" s="27"/>
      <c r="BV1237" s="30"/>
      <c r="BW1237" s="30"/>
      <c r="BX1237" s="27"/>
      <c r="BY1237" s="27"/>
      <c r="BZ1237" s="27"/>
      <c r="CA1237" s="27"/>
      <c r="CB1237" s="27"/>
      <c r="CC1237" s="27"/>
      <c r="CD1237" s="27"/>
      <c r="CE1237" s="27"/>
      <c r="CF1237" s="27"/>
      <c r="CG1237" s="27"/>
      <c r="CH1237" s="27"/>
      <c r="CI1237" s="27"/>
      <c r="CJ1237" s="27"/>
      <c r="CK1237" s="27"/>
      <c r="CL1237" s="27"/>
      <c r="CM1237" s="27"/>
      <c r="CN1237" s="27"/>
      <c r="CO1237" s="27"/>
    </row>
    <row r="1238" spans="1:93" ht="13">
      <c r="A1238" s="18"/>
      <c r="B1238" s="45"/>
      <c r="C1238" s="52"/>
      <c r="D1238" s="52"/>
      <c r="E1238" s="53"/>
      <c r="F1238" s="53"/>
      <c r="G1238" s="52"/>
      <c r="H1238" s="52"/>
      <c r="I1238" s="53"/>
      <c r="J1238" s="52"/>
      <c r="K1238" s="52"/>
      <c r="L1238" s="52"/>
      <c r="M1238" s="53"/>
      <c r="N1238" s="76"/>
      <c r="O1238" s="52"/>
      <c r="P1238" s="45"/>
      <c r="Q1238" s="45"/>
      <c r="R1238" s="45"/>
      <c r="S1238" s="45"/>
      <c r="T1238" s="45"/>
      <c r="U1238" s="45"/>
      <c r="V1238" s="54"/>
      <c r="W1238" s="54"/>
      <c r="X1238" s="53"/>
      <c r="Y1238" s="53"/>
      <c r="Z1238" s="53"/>
      <c r="AA1238" s="53"/>
      <c r="AB1238" s="53"/>
      <c r="AC1238" s="53"/>
      <c r="AD1238" s="54"/>
      <c r="AE1238" s="54"/>
      <c r="AF1238" s="54"/>
      <c r="AG1238" s="54"/>
      <c r="AH1238" s="54"/>
      <c r="AI1238" s="54"/>
      <c r="AJ1238" s="54"/>
      <c r="AK1238" s="54"/>
      <c r="AL1238" s="27"/>
      <c r="AM1238" s="27"/>
      <c r="AN1238" s="27"/>
      <c r="AO1238" s="27"/>
      <c r="AP1238" s="27"/>
      <c r="AQ1238" s="53"/>
      <c r="AR1238" s="53"/>
      <c r="AS1238" s="52"/>
      <c r="AT1238" s="52"/>
      <c r="AU1238" s="52"/>
      <c r="AV1238" s="52"/>
      <c r="AW1238" s="52"/>
      <c r="AX1238" s="27"/>
      <c r="AY1238" s="27"/>
      <c r="AZ1238" s="27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45"/>
      <c r="BL1238" s="45"/>
      <c r="BM1238" s="27"/>
      <c r="BN1238" s="27"/>
      <c r="BO1238" s="45"/>
      <c r="BP1238" s="45"/>
      <c r="BQ1238" s="45"/>
      <c r="BR1238" s="45"/>
      <c r="BS1238" s="27"/>
      <c r="BT1238" s="27"/>
      <c r="BU1238" s="27"/>
      <c r="BV1238" s="30"/>
      <c r="BW1238" s="30"/>
      <c r="BX1238" s="27"/>
      <c r="BY1238" s="27"/>
      <c r="BZ1238" s="27"/>
      <c r="CA1238" s="27"/>
      <c r="CB1238" s="27"/>
      <c r="CC1238" s="27"/>
      <c r="CD1238" s="27"/>
      <c r="CE1238" s="27"/>
      <c r="CF1238" s="27"/>
      <c r="CG1238" s="27"/>
      <c r="CH1238" s="27"/>
      <c r="CI1238" s="27"/>
      <c r="CJ1238" s="27"/>
      <c r="CK1238" s="27"/>
      <c r="CL1238" s="27"/>
      <c r="CM1238" s="27"/>
      <c r="CN1238" s="27"/>
      <c r="CO1238" s="27"/>
    </row>
    <row r="1239" spans="1:93" ht="13">
      <c r="A1239" s="18"/>
      <c r="B1239" s="45"/>
      <c r="C1239" s="52"/>
      <c r="D1239" s="52"/>
      <c r="E1239" s="53"/>
      <c r="F1239" s="53"/>
      <c r="G1239" s="52"/>
      <c r="H1239" s="52"/>
      <c r="I1239" s="53"/>
      <c r="J1239" s="52"/>
      <c r="K1239" s="52"/>
      <c r="L1239" s="52"/>
      <c r="M1239" s="53"/>
      <c r="N1239" s="76"/>
      <c r="O1239" s="52"/>
      <c r="P1239" s="45"/>
      <c r="Q1239" s="45"/>
      <c r="R1239" s="45"/>
      <c r="S1239" s="45"/>
      <c r="T1239" s="45"/>
      <c r="U1239" s="45"/>
      <c r="V1239" s="54"/>
      <c r="W1239" s="54"/>
      <c r="X1239" s="53"/>
      <c r="Y1239" s="53"/>
      <c r="Z1239" s="53"/>
      <c r="AA1239" s="53"/>
      <c r="AB1239" s="53"/>
      <c r="AC1239" s="53"/>
      <c r="AD1239" s="54"/>
      <c r="AE1239" s="54"/>
      <c r="AF1239" s="54"/>
      <c r="AG1239" s="54"/>
      <c r="AH1239" s="54"/>
      <c r="AI1239" s="54"/>
      <c r="AJ1239" s="54"/>
      <c r="AK1239" s="54"/>
      <c r="AL1239" s="27"/>
      <c r="AM1239" s="27"/>
      <c r="AN1239" s="27"/>
      <c r="AO1239" s="27"/>
      <c r="AP1239" s="27"/>
      <c r="AQ1239" s="53"/>
      <c r="AR1239" s="53"/>
      <c r="AS1239" s="52"/>
      <c r="AT1239" s="52"/>
      <c r="AU1239" s="52"/>
      <c r="AV1239" s="52"/>
      <c r="AW1239" s="52"/>
      <c r="AX1239" s="27"/>
      <c r="AY1239" s="27"/>
      <c r="AZ1239" s="27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45"/>
      <c r="BL1239" s="45"/>
      <c r="BM1239" s="27"/>
      <c r="BN1239" s="27"/>
      <c r="BO1239" s="45"/>
      <c r="BP1239" s="45"/>
      <c r="BQ1239" s="45"/>
      <c r="BR1239" s="45"/>
      <c r="BS1239" s="27"/>
      <c r="BT1239" s="27"/>
      <c r="BU1239" s="27"/>
      <c r="BV1239" s="30"/>
      <c r="BW1239" s="30"/>
      <c r="BX1239" s="27"/>
      <c r="BY1239" s="27"/>
      <c r="BZ1239" s="27"/>
      <c r="CA1239" s="27"/>
      <c r="CB1239" s="27"/>
      <c r="CC1239" s="27"/>
      <c r="CD1239" s="27"/>
      <c r="CE1239" s="27"/>
      <c r="CF1239" s="27"/>
      <c r="CG1239" s="27"/>
      <c r="CH1239" s="27"/>
      <c r="CI1239" s="27"/>
      <c r="CJ1239" s="27"/>
      <c r="CK1239" s="27"/>
      <c r="CL1239" s="27"/>
      <c r="CM1239" s="27"/>
      <c r="CN1239" s="27"/>
      <c r="CO1239" s="27"/>
    </row>
    <row r="1240" spans="1:93" ht="13">
      <c r="A1240" s="18"/>
      <c r="B1240" s="45"/>
      <c r="C1240" s="52"/>
      <c r="D1240" s="52"/>
      <c r="E1240" s="53"/>
      <c r="F1240" s="53"/>
      <c r="G1240" s="52"/>
      <c r="H1240" s="52"/>
      <c r="I1240" s="53"/>
      <c r="J1240" s="52"/>
      <c r="K1240" s="52"/>
      <c r="L1240" s="52"/>
      <c r="M1240" s="53"/>
      <c r="N1240" s="76"/>
      <c r="O1240" s="52"/>
      <c r="P1240" s="45"/>
      <c r="Q1240" s="45"/>
      <c r="R1240" s="45"/>
      <c r="S1240" s="45"/>
      <c r="T1240" s="45"/>
      <c r="U1240" s="45"/>
      <c r="V1240" s="54"/>
      <c r="W1240" s="54"/>
      <c r="X1240" s="53"/>
      <c r="Y1240" s="53"/>
      <c r="Z1240" s="53"/>
      <c r="AA1240" s="53"/>
      <c r="AB1240" s="53"/>
      <c r="AC1240" s="53"/>
      <c r="AD1240" s="54"/>
      <c r="AE1240" s="54"/>
      <c r="AF1240" s="54"/>
      <c r="AG1240" s="54"/>
      <c r="AH1240" s="54"/>
      <c r="AI1240" s="54"/>
      <c r="AJ1240" s="54"/>
      <c r="AK1240" s="54"/>
      <c r="AL1240" s="27"/>
      <c r="AM1240" s="27"/>
      <c r="AN1240" s="27"/>
      <c r="AO1240" s="27"/>
      <c r="AP1240" s="27"/>
      <c r="AQ1240" s="53"/>
      <c r="AR1240" s="53"/>
      <c r="AS1240" s="52"/>
      <c r="AT1240" s="52"/>
      <c r="AU1240" s="52"/>
      <c r="AV1240" s="52"/>
      <c r="AW1240" s="52"/>
      <c r="AX1240" s="27"/>
      <c r="AY1240" s="27"/>
      <c r="AZ1240" s="27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45"/>
      <c r="BL1240" s="45"/>
      <c r="BM1240" s="27"/>
      <c r="BN1240" s="27"/>
      <c r="BO1240" s="45"/>
      <c r="BP1240" s="45"/>
      <c r="BQ1240" s="45"/>
      <c r="BR1240" s="45"/>
      <c r="BS1240" s="27"/>
      <c r="BT1240" s="27"/>
      <c r="BU1240" s="27"/>
      <c r="BV1240" s="30"/>
      <c r="BW1240" s="30"/>
      <c r="BX1240" s="27"/>
      <c r="BY1240" s="27"/>
      <c r="BZ1240" s="27"/>
      <c r="CA1240" s="27"/>
      <c r="CB1240" s="27"/>
      <c r="CC1240" s="27"/>
      <c r="CD1240" s="27"/>
      <c r="CE1240" s="27"/>
      <c r="CF1240" s="27"/>
      <c r="CG1240" s="27"/>
      <c r="CH1240" s="27"/>
      <c r="CI1240" s="27"/>
      <c r="CJ1240" s="27"/>
      <c r="CK1240" s="27"/>
      <c r="CL1240" s="27"/>
      <c r="CM1240" s="27"/>
      <c r="CN1240" s="27"/>
      <c r="CO1240" s="27"/>
    </row>
    <row r="1241" spans="1:93" ht="13">
      <c r="A1241" s="18"/>
      <c r="B1241" s="45"/>
      <c r="C1241" s="52"/>
      <c r="D1241" s="52"/>
      <c r="E1241" s="53"/>
      <c r="F1241" s="53"/>
      <c r="G1241" s="52"/>
      <c r="H1241" s="52"/>
      <c r="I1241" s="53"/>
      <c r="J1241" s="52"/>
      <c r="K1241" s="52"/>
      <c r="L1241" s="52"/>
      <c r="M1241" s="53"/>
      <c r="N1241" s="76"/>
      <c r="O1241" s="52"/>
      <c r="P1241" s="45"/>
      <c r="Q1241" s="45"/>
      <c r="R1241" s="45"/>
      <c r="S1241" s="45"/>
      <c r="T1241" s="45"/>
      <c r="U1241" s="45"/>
      <c r="V1241" s="54"/>
      <c r="W1241" s="54"/>
      <c r="X1241" s="53"/>
      <c r="Y1241" s="53"/>
      <c r="Z1241" s="53"/>
      <c r="AA1241" s="53"/>
      <c r="AB1241" s="53"/>
      <c r="AC1241" s="53"/>
      <c r="AD1241" s="54"/>
      <c r="AE1241" s="54"/>
      <c r="AF1241" s="54"/>
      <c r="AG1241" s="54"/>
      <c r="AH1241" s="54"/>
      <c r="AI1241" s="54"/>
      <c r="AJ1241" s="54"/>
      <c r="AK1241" s="54"/>
      <c r="AL1241" s="27"/>
      <c r="AM1241" s="27"/>
      <c r="AN1241" s="27"/>
      <c r="AO1241" s="27"/>
      <c r="AP1241" s="27"/>
      <c r="AQ1241" s="53"/>
      <c r="AR1241" s="53"/>
      <c r="AS1241" s="52"/>
      <c r="AT1241" s="52"/>
      <c r="AU1241" s="52"/>
      <c r="AV1241" s="52"/>
      <c r="AW1241" s="52"/>
      <c r="AX1241" s="27"/>
      <c r="AY1241" s="27"/>
      <c r="AZ1241" s="27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45"/>
      <c r="BL1241" s="45"/>
      <c r="BM1241" s="27"/>
      <c r="BN1241" s="27"/>
      <c r="BO1241" s="45"/>
      <c r="BP1241" s="45"/>
      <c r="BQ1241" s="45"/>
      <c r="BR1241" s="45"/>
      <c r="BS1241" s="27"/>
      <c r="BT1241" s="27"/>
      <c r="BU1241" s="27"/>
      <c r="BV1241" s="30"/>
      <c r="BW1241" s="30"/>
      <c r="BX1241" s="27"/>
      <c r="BY1241" s="27"/>
      <c r="BZ1241" s="27"/>
      <c r="CA1241" s="27"/>
      <c r="CB1241" s="27"/>
      <c r="CC1241" s="27"/>
      <c r="CD1241" s="27"/>
      <c r="CE1241" s="27"/>
      <c r="CF1241" s="27"/>
      <c r="CG1241" s="27"/>
      <c r="CH1241" s="27"/>
      <c r="CI1241" s="27"/>
      <c r="CJ1241" s="27"/>
      <c r="CK1241" s="27"/>
      <c r="CL1241" s="27"/>
      <c r="CM1241" s="27"/>
      <c r="CN1241" s="27"/>
      <c r="CO1241" s="27"/>
    </row>
    <row r="1242" spans="1:93" ht="13">
      <c r="A1242" s="18"/>
      <c r="B1242" s="45"/>
      <c r="C1242" s="52"/>
      <c r="D1242" s="52"/>
      <c r="E1242" s="53"/>
      <c r="F1242" s="53"/>
      <c r="G1242" s="52"/>
      <c r="H1242" s="52"/>
      <c r="I1242" s="53"/>
      <c r="J1242" s="52"/>
      <c r="K1242" s="52"/>
      <c r="L1242" s="52"/>
      <c r="M1242" s="53"/>
      <c r="N1242" s="76"/>
      <c r="O1242" s="52"/>
      <c r="P1242" s="45"/>
      <c r="Q1242" s="45"/>
      <c r="R1242" s="45"/>
      <c r="S1242" s="45"/>
      <c r="T1242" s="45"/>
      <c r="U1242" s="45"/>
      <c r="V1242" s="54"/>
      <c r="W1242" s="54"/>
      <c r="X1242" s="53"/>
      <c r="Y1242" s="53"/>
      <c r="Z1242" s="53"/>
      <c r="AA1242" s="53"/>
      <c r="AB1242" s="53"/>
      <c r="AC1242" s="53"/>
      <c r="AD1242" s="54"/>
      <c r="AE1242" s="54"/>
      <c r="AF1242" s="54"/>
      <c r="AG1242" s="54"/>
      <c r="AH1242" s="54"/>
      <c r="AI1242" s="54"/>
      <c r="AJ1242" s="54"/>
      <c r="AK1242" s="54"/>
      <c r="AL1242" s="27"/>
      <c r="AM1242" s="27"/>
      <c r="AN1242" s="27"/>
      <c r="AO1242" s="27"/>
      <c r="AP1242" s="27"/>
      <c r="AQ1242" s="53"/>
      <c r="AR1242" s="53"/>
      <c r="AS1242" s="52"/>
      <c r="AT1242" s="52"/>
      <c r="AU1242" s="52"/>
      <c r="AV1242" s="52"/>
      <c r="AW1242" s="52"/>
      <c r="AX1242" s="27"/>
      <c r="AY1242" s="27"/>
      <c r="AZ1242" s="27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45"/>
      <c r="BL1242" s="45"/>
      <c r="BM1242" s="27"/>
      <c r="BN1242" s="27"/>
      <c r="BO1242" s="45"/>
      <c r="BP1242" s="45"/>
      <c r="BQ1242" s="45"/>
      <c r="BR1242" s="45"/>
      <c r="BS1242" s="27"/>
      <c r="BT1242" s="27"/>
      <c r="BU1242" s="27"/>
      <c r="BV1242" s="30"/>
      <c r="BW1242" s="30"/>
      <c r="BX1242" s="27"/>
      <c r="BY1242" s="27"/>
      <c r="BZ1242" s="27"/>
      <c r="CA1242" s="27"/>
      <c r="CB1242" s="27"/>
      <c r="CC1242" s="27"/>
      <c r="CD1242" s="27"/>
      <c r="CE1242" s="27"/>
      <c r="CF1242" s="27"/>
      <c r="CG1242" s="27"/>
      <c r="CH1242" s="27"/>
      <c r="CI1242" s="27"/>
      <c r="CJ1242" s="27"/>
      <c r="CK1242" s="27"/>
      <c r="CL1242" s="27"/>
      <c r="CM1242" s="27"/>
      <c r="CN1242" s="27"/>
      <c r="CO1242" s="27"/>
    </row>
    <row r="1243" spans="1:93" ht="13">
      <c r="A1243" s="18"/>
      <c r="B1243" s="45"/>
      <c r="C1243" s="52"/>
      <c r="D1243" s="52"/>
      <c r="E1243" s="53"/>
      <c r="F1243" s="53"/>
      <c r="G1243" s="52"/>
      <c r="H1243" s="52"/>
      <c r="I1243" s="53"/>
      <c r="J1243" s="52"/>
      <c r="K1243" s="52"/>
      <c r="L1243" s="52"/>
      <c r="M1243" s="53"/>
      <c r="N1243" s="76"/>
      <c r="O1243" s="52"/>
      <c r="P1243" s="45"/>
      <c r="Q1243" s="45"/>
      <c r="R1243" s="45"/>
      <c r="S1243" s="45"/>
      <c r="T1243" s="45"/>
      <c r="U1243" s="45"/>
      <c r="V1243" s="54"/>
      <c r="W1243" s="54"/>
      <c r="X1243" s="53"/>
      <c r="Y1243" s="53"/>
      <c r="Z1243" s="53"/>
      <c r="AA1243" s="53"/>
      <c r="AB1243" s="53"/>
      <c r="AC1243" s="53"/>
      <c r="AD1243" s="54"/>
      <c r="AE1243" s="54"/>
      <c r="AF1243" s="54"/>
      <c r="AG1243" s="54"/>
      <c r="AH1243" s="54"/>
      <c r="AI1243" s="54"/>
      <c r="AJ1243" s="54"/>
      <c r="AK1243" s="54"/>
      <c r="AL1243" s="27"/>
      <c r="AM1243" s="27"/>
      <c r="AN1243" s="27"/>
      <c r="AO1243" s="27"/>
      <c r="AP1243" s="27"/>
      <c r="AQ1243" s="53"/>
      <c r="AR1243" s="53"/>
      <c r="AS1243" s="52"/>
      <c r="AT1243" s="52"/>
      <c r="AU1243" s="52"/>
      <c r="AV1243" s="52"/>
      <c r="AW1243" s="52"/>
      <c r="AX1243" s="27"/>
      <c r="AY1243" s="27"/>
      <c r="AZ1243" s="27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45"/>
      <c r="BL1243" s="45"/>
      <c r="BM1243" s="27"/>
      <c r="BN1243" s="27"/>
      <c r="BO1243" s="45"/>
      <c r="BP1243" s="45"/>
      <c r="BQ1243" s="45"/>
      <c r="BR1243" s="45"/>
      <c r="BS1243" s="27"/>
      <c r="BT1243" s="27"/>
      <c r="BU1243" s="27"/>
      <c r="BV1243" s="30"/>
      <c r="BW1243" s="30"/>
      <c r="BX1243" s="27"/>
      <c r="BY1243" s="27"/>
      <c r="BZ1243" s="27"/>
      <c r="CA1243" s="27"/>
      <c r="CB1243" s="27"/>
      <c r="CC1243" s="27"/>
      <c r="CD1243" s="27"/>
      <c r="CE1243" s="27"/>
      <c r="CF1243" s="27"/>
      <c r="CG1243" s="27"/>
      <c r="CH1243" s="27"/>
      <c r="CI1243" s="27"/>
      <c r="CJ1243" s="27"/>
      <c r="CK1243" s="27"/>
      <c r="CL1243" s="27"/>
      <c r="CM1243" s="27"/>
      <c r="CN1243" s="27"/>
      <c r="CO1243" s="27"/>
    </row>
    <row r="1244" spans="1:93" ht="13">
      <c r="A1244" s="18"/>
      <c r="B1244" s="45"/>
      <c r="C1244" s="52"/>
      <c r="D1244" s="52"/>
      <c r="E1244" s="53"/>
      <c r="F1244" s="53"/>
      <c r="G1244" s="52"/>
      <c r="H1244" s="52"/>
      <c r="I1244" s="53"/>
      <c r="J1244" s="52"/>
      <c r="K1244" s="52"/>
      <c r="L1244" s="52"/>
      <c r="M1244" s="53"/>
      <c r="N1244" s="76"/>
      <c r="O1244" s="52"/>
      <c r="P1244" s="45"/>
      <c r="Q1244" s="45"/>
      <c r="R1244" s="45"/>
      <c r="S1244" s="45"/>
      <c r="T1244" s="45"/>
      <c r="U1244" s="45"/>
      <c r="V1244" s="54"/>
      <c r="W1244" s="54"/>
      <c r="X1244" s="53"/>
      <c r="Y1244" s="53"/>
      <c r="Z1244" s="53"/>
      <c r="AA1244" s="53"/>
      <c r="AB1244" s="53"/>
      <c r="AC1244" s="53"/>
      <c r="AD1244" s="54"/>
      <c r="AE1244" s="54"/>
      <c r="AF1244" s="54"/>
      <c r="AG1244" s="54"/>
      <c r="AH1244" s="54"/>
      <c r="AI1244" s="54"/>
      <c r="AJ1244" s="54"/>
      <c r="AK1244" s="54"/>
      <c r="AL1244" s="27"/>
      <c r="AM1244" s="27"/>
      <c r="AN1244" s="27"/>
      <c r="AO1244" s="27"/>
      <c r="AP1244" s="27"/>
      <c r="AQ1244" s="53"/>
      <c r="AR1244" s="53"/>
      <c r="AS1244" s="52"/>
      <c r="AT1244" s="52"/>
      <c r="AU1244" s="52"/>
      <c r="AV1244" s="52"/>
      <c r="AW1244" s="52"/>
      <c r="AX1244" s="27"/>
      <c r="AY1244" s="27"/>
      <c r="AZ1244" s="27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45"/>
      <c r="BL1244" s="45"/>
      <c r="BM1244" s="27"/>
      <c r="BN1244" s="27"/>
      <c r="BO1244" s="45"/>
      <c r="BP1244" s="45"/>
      <c r="BQ1244" s="45"/>
      <c r="BR1244" s="45"/>
      <c r="BS1244" s="27"/>
      <c r="BT1244" s="27"/>
      <c r="BU1244" s="27"/>
      <c r="BV1244" s="30"/>
      <c r="BW1244" s="30"/>
      <c r="BX1244" s="27"/>
      <c r="BY1244" s="27"/>
      <c r="BZ1244" s="27"/>
      <c r="CA1244" s="27"/>
      <c r="CB1244" s="27"/>
      <c r="CC1244" s="27"/>
      <c r="CD1244" s="27"/>
      <c r="CE1244" s="27"/>
      <c r="CF1244" s="27"/>
      <c r="CG1244" s="27"/>
      <c r="CH1244" s="27"/>
      <c r="CI1244" s="27"/>
      <c r="CJ1244" s="27"/>
      <c r="CK1244" s="27"/>
      <c r="CL1244" s="27"/>
      <c r="CM1244" s="27"/>
      <c r="CN1244" s="27"/>
      <c r="CO1244" s="27"/>
    </row>
    <row r="1245" spans="1:93" ht="13">
      <c r="A1245" s="18"/>
      <c r="B1245" s="45"/>
      <c r="C1245" s="52"/>
      <c r="D1245" s="52"/>
      <c r="E1245" s="53"/>
      <c r="F1245" s="53"/>
      <c r="G1245" s="52"/>
      <c r="H1245" s="52"/>
      <c r="I1245" s="53"/>
      <c r="J1245" s="52"/>
      <c r="K1245" s="52"/>
      <c r="L1245" s="52"/>
      <c r="M1245" s="53"/>
      <c r="N1245" s="76"/>
      <c r="O1245" s="52"/>
      <c r="P1245" s="45"/>
      <c r="Q1245" s="45"/>
      <c r="R1245" s="45"/>
      <c r="S1245" s="45"/>
      <c r="T1245" s="45"/>
      <c r="U1245" s="45"/>
      <c r="V1245" s="54"/>
      <c r="W1245" s="54"/>
      <c r="X1245" s="53"/>
      <c r="Y1245" s="53"/>
      <c r="Z1245" s="53"/>
      <c r="AA1245" s="53"/>
      <c r="AB1245" s="53"/>
      <c r="AC1245" s="53"/>
      <c r="AD1245" s="54"/>
      <c r="AE1245" s="54"/>
      <c r="AF1245" s="54"/>
      <c r="AG1245" s="54"/>
      <c r="AH1245" s="54"/>
      <c r="AI1245" s="54"/>
      <c r="AJ1245" s="54"/>
      <c r="AK1245" s="54"/>
      <c r="AL1245" s="27"/>
      <c r="AM1245" s="27"/>
      <c r="AN1245" s="27"/>
      <c r="AO1245" s="27"/>
      <c r="AP1245" s="27"/>
      <c r="AQ1245" s="53"/>
      <c r="AR1245" s="53"/>
      <c r="AS1245" s="52"/>
      <c r="AT1245" s="52"/>
      <c r="AU1245" s="52"/>
      <c r="AV1245" s="52"/>
      <c r="AW1245" s="52"/>
      <c r="AX1245" s="27"/>
      <c r="AY1245" s="27"/>
      <c r="AZ1245" s="27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45"/>
      <c r="BL1245" s="45"/>
      <c r="BM1245" s="27"/>
      <c r="BN1245" s="27"/>
      <c r="BO1245" s="45"/>
      <c r="BP1245" s="45"/>
      <c r="BQ1245" s="45"/>
      <c r="BR1245" s="45"/>
      <c r="BS1245" s="27"/>
      <c r="BT1245" s="27"/>
      <c r="BU1245" s="27"/>
      <c r="BV1245" s="30"/>
      <c r="BW1245" s="30"/>
      <c r="BX1245" s="27"/>
      <c r="BY1245" s="27"/>
      <c r="BZ1245" s="27"/>
      <c r="CA1245" s="27"/>
      <c r="CB1245" s="27"/>
      <c r="CC1245" s="27"/>
      <c r="CD1245" s="27"/>
      <c r="CE1245" s="27"/>
      <c r="CF1245" s="27"/>
      <c r="CG1245" s="27"/>
      <c r="CH1245" s="27"/>
      <c r="CI1245" s="27"/>
      <c r="CJ1245" s="27"/>
      <c r="CK1245" s="27"/>
      <c r="CL1245" s="27"/>
      <c r="CM1245" s="27"/>
      <c r="CN1245" s="27"/>
      <c r="CO1245" s="27"/>
    </row>
    <row r="1246" spans="1:93" ht="13">
      <c r="A1246" s="18"/>
      <c r="B1246" s="45"/>
      <c r="C1246" s="52"/>
      <c r="D1246" s="52"/>
      <c r="E1246" s="53"/>
      <c r="F1246" s="53"/>
      <c r="G1246" s="52"/>
      <c r="H1246" s="52"/>
      <c r="I1246" s="53"/>
      <c r="J1246" s="52"/>
      <c r="K1246" s="52"/>
      <c r="L1246" s="52"/>
      <c r="M1246" s="53"/>
      <c r="N1246" s="76"/>
      <c r="O1246" s="52"/>
      <c r="P1246" s="45"/>
      <c r="Q1246" s="45"/>
      <c r="R1246" s="45"/>
      <c r="S1246" s="45"/>
      <c r="T1246" s="45"/>
      <c r="U1246" s="45"/>
      <c r="V1246" s="54"/>
      <c r="W1246" s="54"/>
      <c r="X1246" s="53"/>
      <c r="Y1246" s="53"/>
      <c r="Z1246" s="53"/>
      <c r="AA1246" s="53"/>
      <c r="AB1246" s="53"/>
      <c r="AC1246" s="53"/>
      <c r="AD1246" s="54"/>
      <c r="AE1246" s="54"/>
      <c r="AF1246" s="54"/>
      <c r="AG1246" s="54"/>
      <c r="AH1246" s="54"/>
      <c r="AI1246" s="54"/>
      <c r="AJ1246" s="54"/>
      <c r="AK1246" s="54"/>
      <c r="AL1246" s="27"/>
      <c r="AM1246" s="27"/>
      <c r="AN1246" s="27"/>
      <c r="AO1246" s="27"/>
      <c r="AP1246" s="27"/>
      <c r="AQ1246" s="53"/>
      <c r="AR1246" s="53"/>
      <c r="AS1246" s="52"/>
      <c r="AT1246" s="52"/>
      <c r="AU1246" s="52"/>
      <c r="AV1246" s="52"/>
      <c r="AW1246" s="52"/>
      <c r="AX1246" s="27"/>
      <c r="AY1246" s="27"/>
      <c r="AZ1246" s="27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45"/>
      <c r="BL1246" s="45"/>
      <c r="BM1246" s="27"/>
      <c r="BN1246" s="27"/>
      <c r="BO1246" s="45"/>
      <c r="BP1246" s="45"/>
      <c r="BQ1246" s="45"/>
      <c r="BR1246" s="45"/>
      <c r="BS1246" s="27"/>
      <c r="BT1246" s="27"/>
      <c r="BU1246" s="27"/>
      <c r="BV1246" s="30"/>
      <c r="BW1246" s="30"/>
      <c r="BX1246" s="27"/>
      <c r="BY1246" s="27"/>
      <c r="BZ1246" s="27"/>
      <c r="CA1246" s="27"/>
      <c r="CB1246" s="27"/>
      <c r="CC1246" s="27"/>
      <c r="CD1246" s="27"/>
      <c r="CE1246" s="27"/>
      <c r="CF1246" s="27"/>
      <c r="CG1246" s="27"/>
      <c r="CH1246" s="27"/>
      <c r="CI1246" s="27"/>
      <c r="CJ1246" s="27"/>
      <c r="CK1246" s="27"/>
      <c r="CL1246" s="27"/>
      <c r="CM1246" s="27"/>
      <c r="CN1246" s="27"/>
      <c r="CO1246" s="27"/>
    </row>
    <row r="1247" spans="1:93" ht="13">
      <c r="A1247" s="18"/>
      <c r="B1247" s="45"/>
      <c r="C1247" s="52"/>
      <c r="D1247" s="52"/>
      <c r="E1247" s="53"/>
      <c r="F1247" s="53"/>
      <c r="G1247" s="52"/>
      <c r="H1247" s="52"/>
      <c r="I1247" s="53"/>
      <c r="J1247" s="52"/>
      <c r="K1247" s="52"/>
      <c r="L1247" s="52"/>
      <c r="M1247" s="53"/>
      <c r="N1247" s="76"/>
      <c r="O1247" s="52"/>
      <c r="P1247" s="45"/>
      <c r="Q1247" s="45"/>
      <c r="R1247" s="45"/>
      <c r="S1247" s="45"/>
      <c r="T1247" s="45"/>
      <c r="U1247" s="45"/>
      <c r="V1247" s="54"/>
      <c r="W1247" s="54"/>
      <c r="X1247" s="53"/>
      <c r="Y1247" s="53"/>
      <c r="Z1247" s="53"/>
      <c r="AA1247" s="53"/>
      <c r="AB1247" s="53"/>
      <c r="AC1247" s="53"/>
      <c r="AD1247" s="54"/>
      <c r="AE1247" s="54"/>
      <c r="AF1247" s="54"/>
      <c r="AG1247" s="54"/>
      <c r="AH1247" s="54"/>
      <c r="AI1247" s="54"/>
      <c r="AJ1247" s="54"/>
      <c r="AK1247" s="54"/>
      <c r="AL1247" s="27"/>
      <c r="AM1247" s="27"/>
      <c r="AN1247" s="27"/>
      <c r="AO1247" s="27"/>
      <c r="AP1247" s="27"/>
      <c r="AQ1247" s="53"/>
      <c r="AR1247" s="53"/>
      <c r="AS1247" s="52"/>
      <c r="AT1247" s="52"/>
      <c r="AU1247" s="52"/>
      <c r="AV1247" s="52"/>
      <c r="AW1247" s="52"/>
      <c r="AX1247" s="27"/>
      <c r="AY1247" s="27"/>
      <c r="AZ1247" s="27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45"/>
      <c r="BL1247" s="45"/>
      <c r="BM1247" s="27"/>
      <c r="BN1247" s="27"/>
      <c r="BO1247" s="45"/>
      <c r="BP1247" s="45"/>
      <c r="BQ1247" s="45"/>
      <c r="BR1247" s="45"/>
      <c r="BS1247" s="27"/>
      <c r="BT1247" s="27"/>
      <c r="BU1247" s="27"/>
      <c r="BV1247" s="30"/>
      <c r="BW1247" s="30"/>
      <c r="BX1247" s="27"/>
      <c r="BY1247" s="27"/>
      <c r="BZ1247" s="27"/>
      <c r="CA1247" s="27"/>
      <c r="CB1247" s="27"/>
      <c r="CC1247" s="27"/>
      <c r="CD1247" s="27"/>
      <c r="CE1247" s="27"/>
      <c r="CF1247" s="27"/>
      <c r="CG1247" s="27"/>
      <c r="CH1247" s="27"/>
      <c r="CI1247" s="27"/>
      <c r="CJ1247" s="27"/>
      <c r="CK1247" s="27"/>
      <c r="CL1247" s="27"/>
      <c r="CM1247" s="27"/>
      <c r="CN1247" s="27"/>
      <c r="CO1247" s="27"/>
    </row>
    <row r="1248" spans="1:93" ht="13">
      <c r="A1248" s="18"/>
      <c r="B1248" s="45"/>
      <c r="C1248" s="52"/>
      <c r="D1248" s="52"/>
      <c r="E1248" s="53"/>
      <c r="F1248" s="53"/>
      <c r="G1248" s="52"/>
      <c r="H1248" s="52"/>
      <c r="I1248" s="53"/>
      <c r="J1248" s="52"/>
      <c r="K1248" s="52"/>
      <c r="L1248" s="52"/>
      <c r="M1248" s="53"/>
      <c r="N1248" s="76"/>
      <c r="O1248" s="52"/>
      <c r="P1248" s="45"/>
      <c r="Q1248" s="45"/>
      <c r="R1248" s="45"/>
      <c r="S1248" s="45"/>
      <c r="T1248" s="45"/>
      <c r="U1248" s="45"/>
      <c r="V1248" s="54"/>
      <c r="W1248" s="54"/>
      <c r="X1248" s="53"/>
      <c r="Y1248" s="53"/>
      <c r="Z1248" s="53"/>
      <c r="AA1248" s="53"/>
      <c r="AB1248" s="53"/>
      <c r="AC1248" s="53"/>
      <c r="AD1248" s="54"/>
      <c r="AE1248" s="54"/>
      <c r="AF1248" s="54"/>
      <c r="AG1248" s="54"/>
      <c r="AH1248" s="54"/>
      <c r="AI1248" s="54"/>
      <c r="AJ1248" s="54"/>
      <c r="AK1248" s="54"/>
      <c r="AL1248" s="27"/>
      <c r="AM1248" s="27"/>
      <c r="AN1248" s="27"/>
      <c r="AO1248" s="27"/>
      <c r="AP1248" s="27"/>
      <c r="AQ1248" s="53"/>
      <c r="AR1248" s="53"/>
      <c r="AS1248" s="52"/>
      <c r="AT1248" s="52"/>
      <c r="AU1248" s="52"/>
      <c r="AV1248" s="52"/>
      <c r="AW1248" s="52"/>
      <c r="AX1248" s="27"/>
      <c r="AY1248" s="27"/>
      <c r="AZ1248" s="27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45"/>
      <c r="BL1248" s="45"/>
      <c r="BM1248" s="27"/>
      <c r="BN1248" s="27"/>
      <c r="BO1248" s="45"/>
      <c r="BP1248" s="45"/>
      <c r="BQ1248" s="45"/>
      <c r="BR1248" s="45"/>
      <c r="BS1248" s="27"/>
      <c r="BT1248" s="27"/>
      <c r="BU1248" s="27"/>
      <c r="BV1248" s="30"/>
      <c r="BW1248" s="30"/>
      <c r="BX1248" s="27"/>
      <c r="BY1248" s="27"/>
      <c r="BZ1248" s="27"/>
      <c r="CA1248" s="27"/>
      <c r="CB1248" s="27"/>
      <c r="CC1248" s="27"/>
      <c r="CD1248" s="27"/>
      <c r="CE1248" s="27"/>
      <c r="CF1248" s="27"/>
      <c r="CG1248" s="27"/>
      <c r="CH1248" s="27"/>
      <c r="CI1248" s="27"/>
      <c r="CJ1248" s="27"/>
      <c r="CK1248" s="27"/>
      <c r="CL1248" s="27"/>
      <c r="CM1248" s="27"/>
      <c r="CN1248" s="27"/>
      <c r="CO1248" s="27"/>
    </row>
    <row r="1249" spans="1:93" ht="13">
      <c r="A1249" s="18"/>
      <c r="B1249" s="45"/>
      <c r="C1249" s="52"/>
      <c r="D1249" s="52"/>
      <c r="E1249" s="53"/>
      <c r="F1249" s="53"/>
      <c r="G1249" s="52"/>
      <c r="H1249" s="52"/>
      <c r="I1249" s="53"/>
      <c r="J1249" s="52"/>
      <c r="K1249" s="52"/>
      <c r="L1249" s="52"/>
      <c r="M1249" s="53"/>
      <c r="N1249" s="76"/>
      <c r="O1249" s="52"/>
      <c r="P1249" s="45"/>
      <c r="Q1249" s="45"/>
      <c r="R1249" s="45"/>
      <c r="S1249" s="45"/>
      <c r="T1249" s="45"/>
      <c r="U1249" s="45"/>
      <c r="V1249" s="54"/>
      <c r="W1249" s="54"/>
      <c r="X1249" s="53"/>
      <c r="Y1249" s="53"/>
      <c r="Z1249" s="53"/>
      <c r="AA1249" s="53"/>
      <c r="AB1249" s="53"/>
      <c r="AC1249" s="53"/>
      <c r="AD1249" s="54"/>
      <c r="AE1249" s="54"/>
      <c r="AF1249" s="54"/>
      <c r="AG1249" s="54"/>
      <c r="AH1249" s="54"/>
      <c r="AI1249" s="54"/>
      <c r="AJ1249" s="54"/>
      <c r="AK1249" s="54"/>
      <c r="AL1249" s="27"/>
      <c r="AM1249" s="27"/>
      <c r="AN1249" s="27"/>
      <c r="AO1249" s="27"/>
      <c r="AP1249" s="27"/>
      <c r="AQ1249" s="53"/>
      <c r="AR1249" s="53"/>
      <c r="AS1249" s="52"/>
      <c r="AT1249" s="52"/>
      <c r="AU1249" s="52"/>
      <c r="AV1249" s="52"/>
      <c r="AW1249" s="52"/>
      <c r="AX1249" s="27"/>
      <c r="AY1249" s="27"/>
      <c r="AZ1249" s="27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45"/>
      <c r="BL1249" s="45"/>
      <c r="BM1249" s="27"/>
      <c r="BN1249" s="27"/>
      <c r="BO1249" s="45"/>
      <c r="BP1249" s="45"/>
      <c r="BQ1249" s="45"/>
      <c r="BR1249" s="45"/>
      <c r="BS1249" s="27"/>
      <c r="BT1249" s="27"/>
      <c r="BU1249" s="27"/>
      <c r="BV1249" s="30"/>
      <c r="BW1249" s="30"/>
      <c r="BX1249" s="27"/>
      <c r="BY1249" s="27"/>
      <c r="BZ1249" s="27"/>
      <c r="CA1249" s="27"/>
      <c r="CB1249" s="27"/>
      <c r="CC1249" s="27"/>
      <c r="CD1249" s="27"/>
      <c r="CE1249" s="27"/>
      <c r="CF1249" s="27"/>
      <c r="CG1249" s="27"/>
      <c r="CH1249" s="27"/>
      <c r="CI1249" s="27"/>
      <c r="CJ1249" s="27"/>
      <c r="CK1249" s="27"/>
      <c r="CL1249" s="27"/>
      <c r="CM1249" s="27"/>
      <c r="CN1249" s="27"/>
      <c r="CO1249" s="27"/>
    </row>
    <row r="1250" spans="1:93" ht="13">
      <c r="A1250" s="18"/>
      <c r="B1250" s="45"/>
      <c r="C1250" s="52"/>
      <c r="D1250" s="52"/>
      <c r="E1250" s="53"/>
      <c r="F1250" s="53"/>
      <c r="G1250" s="52"/>
      <c r="H1250" s="52"/>
      <c r="I1250" s="53"/>
      <c r="J1250" s="52"/>
      <c r="K1250" s="52"/>
      <c r="L1250" s="52"/>
      <c r="M1250" s="53"/>
      <c r="N1250" s="76"/>
      <c r="O1250" s="52"/>
      <c r="P1250" s="45"/>
      <c r="Q1250" s="45"/>
      <c r="R1250" s="45"/>
      <c r="S1250" s="45"/>
      <c r="T1250" s="45"/>
      <c r="U1250" s="45"/>
      <c r="V1250" s="54"/>
      <c r="W1250" s="54"/>
      <c r="X1250" s="53"/>
      <c r="Y1250" s="53"/>
      <c r="Z1250" s="53"/>
      <c r="AA1250" s="53"/>
      <c r="AB1250" s="53"/>
      <c r="AC1250" s="53"/>
      <c r="AD1250" s="54"/>
      <c r="AE1250" s="54"/>
      <c r="AF1250" s="54"/>
      <c r="AG1250" s="54"/>
      <c r="AH1250" s="54"/>
      <c r="AI1250" s="54"/>
      <c r="AJ1250" s="54"/>
      <c r="AK1250" s="54"/>
      <c r="AL1250" s="27"/>
      <c r="AM1250" s="27"/>
      <c r="AN1250" s="27"/>
      <c r="AO1250" s="27"/>
      <c r="AP1250" s="27"/>
      <c r="AQ1250" s="53"/>
      <c r="AR1250" s="53"/>
      <c r="AS1250" s="52"/>
      <c r="AT1250" s="52"/>
      <c r="AU1250" s="52"/>
      <c r="AV1250" s="52"/>
      <c r="AW1250" s="52"/>
      <c r="AX1250" s="27"/>
      <c r="AY1250" s="27"/>
      <c r="AZ1250" s="27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45"/>
      <c r="BL1250" s="45"/>
      <c r="BM1250" s="27"/>
      <c r="BN1250" s="27"/>
      <c r="BO1250" s="45"/>
      <c r="BP1250" s="45"/>
      <c r="BQ1250" s="45"/>
      <c r="BR1250" s="45"/>
      <c r="BS1250" s="27"/>
      <c r="BT1250" s="27"/>
      <c r="BU1250" s="27"/>
      <c r="BV1250" s="30"/>
      <c r="BW1250" s="30"/>
      <c r="BX1250" s="27"/>
      <c r="BY1250" s="27"/>
      <c r="BZ1250" s="27"/>
      <c r="CA1250" s="27"/>
      <c r="CB1250" s="27"/>
      <c r="CC1250" s="27"/>
      <c r="CD1250" s="27"/>
      <c r="CE1250" s="27"/>
      <c r="CF1250" s="27"/>
      <c r="CG1250" s="27"/>
      <c r="CH1250" s="27"/>
      <c r="CI1250" s="27"/>
      <c r="CJ1250" s="27"/>
      <c r="CK1250" s="27"/>
      <c r="CL1250" s="27"/>
      <c r="CM1250" s="27"/>
      <c r="CN1250" s="27"/>
      <c r="CO1250" s="27"/>
    </row>
    <row r="1251" spans="1:93" ht="13">
      <c r="A1251" s="18"/>
      <c r="B1251" s="45"/>
      <c r="C1251" s="52"/>
      <c r="D1251" s="52"/>
      <c r="E1251" s="53"/>
      <c r="F1251" s="53"/>
      <c r="G1251" s="52"/>
      <c r="H1251" s="52"/>
      <c r="I1251" s="53"/>
      <c r="J1251" s="52"/>
      <c r="K1251" s="52"/>
      <c r="L1251" s="52"/>
      <c r="M1251" s="53"/>
      <c r="N1251" s="76"/>
      <c r="O1251" s="52"/>
      <c r="P1251" s="45"/>
      <c r="Q1251" s="45"/>
      <c r="R1251" s="45"/>
      <c r="S1251" s="45"/>
      <c r="T1251" s="45"/>
      <c r="U1251" s="45"/>
      <c r="V1251" s="54"/>
      <c r="W1251" s="54"/>
      <c r="X1251" s="53"/>
      <c r="Y1251" s="53"/>
      <c r="Z1251" s="53"/>
      <c r="AA1251" s="53"/>
      <c r="AB1251" s="53"/>
      <c r="AC1251" s="53"/>
      <c r="AD1251" s="54"/>
      <c r="AE1251" s="54"/>
      <c r="AF1251" s="54"/>
      <c r="AG1251" s="54"/>
      <c r="AH1251" s="54"/>
      <c r="AI1251" s="54"/>
      <c r="AJ1251" s="54"/>
      <c r="AK1251" s="54"/>
      <c r="AL1251" s="27"/>
      <c r="AM1251" s="27"/>
      <c r="AN1251" s="27"/>
      <c r="AO1251" s="27"/>
      <c r="AP1251" s="27"/>
      <c r="AQ1251" s="53"/>
      <c r="AR1251" s="53"/>
      <c r="AS1251" s="52"/>
      <c r="AT1251" s="52"/>
      <c r="AU1251" s="52"/>
      <c r="AV1251" s="52"/>
      <c r="AW1251" s="52"/>
      <c r="AX1251" s="27"/>
      <c r="AY1251" s="27"/>
      <c r="AZ1251" s="27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45"/>
      <c r="BL1251" s="45"/>
      <c r="BM1251" s="27"/>
      <c r="BN1251" s="27"/>
      <c r="BO1251" s="45"/>
      <c r="BP1251" s="45"/>
      <c r="BQ1251" s="45"/>
      <c r="BR1251" s="45"/>
      <c r="BS1251" s="27"/>
      <c r="BT1251" s="27"/>
      <c r="BU1251" s="27"/>
      <c r="BV1251" s="30"/>
      <c r="BW1251" s="30"/>
      <c r="BX1251" s="27"/>
      <c r="BY1251" s="27"/>
      <c r="BZ1251" s="27"/>
      <c r="CA1251" s="27"/>
      <c r="CB1251" s="27"/>
      <c r="CC1251" s="27"/>
      <c r="CD1251" s="27"/>
      <c r="CE1251" s="27"/>
      <c r="CF1251" s="27"/>
      <c r="CG1251" s="27"/>
      <c r="CH1251" s="27"/>
      <c r="CI1251" s="27"/>
      <c r="CJ1251" s="27"/>
      <c r="CK1251" s="27"/>
      <c r="CL1251" s="27"/>
      <c r="CM1251" s="27"/>
      <c r="CN1251" s="27"/>
      <c r="CO1251" s="27"/>
    </row>
    <row r="1252" spans="1:93" ht="13">
      <c r="A1252" s="18"/>
      <c r="B1252" s="45"/>
      <c r="C1252" s="52"/>
      <c r="D1252" s="52"/>
      <c r="E1252" s="53"/>
      <c r="F1252" s="53"/>
      <c r="G1252" s="52"/>
      <c r="H1252" s="52"/>
      <c r="I1252" s="53"/>
      <c r="J1252" s="52"/>
      <c r="K1252" s="52"/>
      <c r="L1252" s="52"/>
      <c r="M1252" s="53"/>
      <c r="N1252" s="76"/>
      <c r="O1252" s="52"/>
      <c r="P1252" s="45"/>
      <c r="Q1252" s="45"/>
      <c r="R1252" s="45"/>
      <c r="S1252" s="45"/>
      <c r="T1252" s="45"/>
      <c r="U1252" s="45"/>
      <c r="V1252" s="54"/>
      <c r="W1252" s="54"/>
      <c r="X1252" s="53"/>
      <c r="Y1252" s="53"/>
      <c r="Z1252" s="53"/>
      <c r="AA1252" s="53"/>
      <c r="AB1252" s="53"/>
      <c r="AC1252" s="53"/>
      <c r="AD1252" s="54"/>
      <c r="AE1252" s="54"/>
      <c r="AF1252" s="54"/>
      <c r="AG1252" s="54"/>
      <c r="AH1252" s="54"/>
      <c r="AI1252" s="54"/>
      <c r="AJ1252" s="54"/>
      <c r="AK1252" s="54"/>
      <c r="AL1252" s="27"/>
      <c r="AM1252" s="27"/>
      <c r="AN1252" s="27"/>
      <c r="AO1252" s="27"/>
      <c r="AP1252" s="27"/>
      <c r="AQ1252" s="53"/>
      <c r="AR1252" s="53"/>
      <c r="AS1252" s="52"/>
      <c r="AT1252" s="52"/>
      <c r="AU1252" s="52"/>
      <c r="AV1252" s="52"/>
      <c r="AW1252" s="52"/>
      <c r="AX1252" s="27"/>
      <c r="AY1252" s="27"/>
      <c r="AZ1252" s="27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45"/>
      <c r="BL1252" s="45"/>
      <c r="BM1252" s="27"/>
      <c r="BN1252" s="27"/>
      <c r="BO1252" s="45"/>
      <c r="BP1252" s="45"/>
      <c r="BQ1252" s="45"/>
      <c r="BR1252" s="45"/>
      <c r="BS1252" s="27"/>
      <c r="BT1252" s="27"/>
      <c r="BU1252" s="27"/>
      <c r="BV1252" s="30"/>
      <c r="BW1252" s="30"/>
      <c r="BX1252" s="27"/>
      <c r="BY1252" s="27"/>
      <c r="BZ1252" s="27"/>
      <c r="CA1252" s="27"/>
      <c r="CB1252" s="27"/>
      <c r="CC1252" s="27"/>
      <c r="CD1252" s="27"/>
      <c r="CE1252" s="27"/>
      <c r="CF1252" s="27"/>
      <c r="CG1252" s="27"/>
      <c r="CH1252" s="27"/>
      <c r="CI1252" s="27"/>
      <c r="CJ1252" s="27"/>
      <c r="CK1252" s="27"/>
      <c r="CL1252" s="27"/>
      <c r="CM1252" s="27"/>
      <c r="CN1252" s="27"/>
      <c r="CO1252" s="27"/>
    </row>
    <row r="1253" spans="1:93" ht="13">
      <c r="A1253" s="18"/>
      <c r="B1253" s="45"/>
      <c r="C1253" s="52"/>
      <c r="D1253" s="52"/>
      <c r="E1253" s="53"/>
      <c r="F1253" s="53"/>
      <c r="G1253" s="52"/>
      <c r="H1253" s="52"/>
      <c r="I1253" s="53"/>
      <c r="J1253" s="52"/>
      <c r="K1253" s="52"/>
      <c r="L1253" s="52"/>
      <c r="M1253" s="53"/>
      <c r="N1253" s="76"/>
      <c r="O1253" s="52"/>
      <c r="P1253" s="45"/>
      <c r="Q1253" s="45"/>
      <c r="R1253" s="45"/>
      <c r="S1253" s="45"/>
      <c r="T1253" s="45"/>
      <c r="U1253" s="45"/>
      <c r="V1253" s="54"/>
      <c r="W1253" s="54"/>
      <c r="X1253" s="53"/>
      <c r="Y1253" s="53"/>
      <c r="Z1253" s="53"/>
      <c r="AA1253" s="53"/>
      <c r="AB1253" s="53"/>
      <c r="AC1253" s="53"/>
      <c r="AD1253" s="54"/>
      <c r="AE1253" s="54"/>
      <c r="AF1253" s="54"/>
      <c r="AG1253" s="54"/>
      <c r="AH1253" s="54"/>
      <c r="AI1253" s="54"/>
      <c r="AJ1253" s="54"/>
      <c r="AK1253" s="54"/>
      <c r="AL1253" s="27"/>
      <c r="AM1253" s="27"/>
      <c r="AN1253" s="27"/>
      <c r="AO1253" s="27"/>
      <c r="AP1253" s="27"/>
      <c r="AQ1253" s="53"/>
      <c r="AR1253" s="53"/>
      <c r="AS1253" s="52"/>
      <c r="AT1253" s="52"/>
      <c r="AU1253" s="52"/>
      <c r="AV1253" s="52"/>
      <c r="AW1253" s="52"/>
      <c r="AX1253" s="27"/>
      <c r="AY1253" s="27"/>
      <c r="AZ1253" s="27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45"/>
      <c r="BL1253" s="45"/>
      <c r="BM1253" s="27"/>
      <c r="BN1253" s="27"/>
      <c r="BO1253" s="45"/>
      <c r="BP1253" s="45"/>
      <c r="BQ1253" s="45"/>
      <c r="BR1253" s="45"/>
      <c r="BS1253" s="27"/>
      <c r="BT1253" s="27"/>
      <c r="BU1253" s="27"/>
      <c r="BV1253" s="30"/>
      <c r="BW1253" s="30"/>
      <c r="BX1253" s="27"/>
      <c r="BY1253" s="27"/>
      <c r="BZ1253" s="27"/>
      <c r="CA1253" s="27"/>
      <c r="CB1253" s="27"/>
      <c r="CC1253" s="27"/>
      <c r="CD1253" s="27"/>
      <c r="CE1253" s="27"/>
      <c r="CF1253" s="27"/>
      <c r="CG1253" s="27"/>
      <c r="CH1253" s="27"/>
      <c r="CI1253" s="27"/>
      <c r="CJ1253" s="27"/>
      <c r="CK1253" s="27"/>
      <c r="CL1253" s="27"/>
      <c r="CM1253" s="27"/>
      <c r="CN1253" s="27"/>
      <c r="CO1253" s="27"/>
    </row>
    <row r="1254" spans="1:93" ht="13">
      <c r="A1254" s="18"/>
      <c r="B1254" s="45"/>
      <c r="C1254" s="52"/>
      <c r="D1254" s="52"/>
      <c r="E1254" s="53"/>
      <c r="F1254" s="53"/>
      <c r="G1254" s="52"/>
      <c r="H1254" s="52"/>
      <c r="I1254" s="53"/>
      <c r="J1254" s="52"/>
      <c r="K1254" s="52"/>
      <c r="L1254" s="52"/>
      <c r="M1254" s="53"/>
      <c r="N1254" s="76"/>
      <c r="O1254" s="52"/>
      <c r="P1254" s="45"/>
      <c r="Q1254" s="45"/>
      <c r="R1254" s="45"/>
      <c r="S1254" s="45"/>
      <c r="T1254" s="45"/>
      <c r="U1254" s="45"/>
      <c r="V1254" s="54"/>
      <c r="W1254" s="54"/>
      <c r="X1254" s="53"/>
      <c r="Y1254" s="53"/>
      <c r="Z1254" s="53"/>
      <c r="AA1254" s="53"/>
      <c r="AB1254" s="53"/>
      <c r="AC1254" s="53"/>
      <c r="AD1254" s="54"/>
      <c r="AE1254" s="54"/>
      <c r="AF1254" s="54"/>
      <c r="AG1254" s="54"/>
      <c r="AH1254" s="54"/>
      <c r="AI1254" s="54"/>
      <c r="AJ1254" s="54"/>
      <c r="AK1254" s="54"/>
      <c r="AL1254" s="27"/>
      <c r="AM1254" s="27"/>
      <c r="AN1254" s="27"/>
      <c r="AO1254" s="27"/>
      <c r="AP1254" s="27"/>
      <c r="AQ1254" s="53"/>
      <c r="AR1254" s="53"/>
      <c r="AS1254" s="52"/>
      <c r="AT1254" s="52"/>
      <c r="AU1254" s="52"/>
      <c r="AV1254" s="52"/>
      <c r="AW1254" s="52"/>
      <c r="AX1254" s="27"/>
      <c r="AY1254" s="27"/>
      <c r="AZ1254" s="27"/>
      <c r="BA1254" s="45"/>
      <c r="BB1254" s="45"/>
      <c r="BC1254" s="45"/>
      <c r="BD1254" s="45"/>
      <c r="BE1254" s="45"/>
      <c r="BF1254" s="45"/>
      <c r="BG1254" s="45"/>
      <c r="BH1254" s="45"/>
      <c r="BI1254" s="45"/>
      <c r="BJ1254" s="45"/>
      <c r="BK1254" s="45"/>
      <c r="BL1254" s="45"/>
      <c r="BM1254" s="27"/>
      <c r="BN1254" s="27"/>
      <c r="BO1254" s="45"/>
      <c r="BP1254" s="45"/>
      <c r="BQ1254" s="45"/>
      <c r="BR1254" s="45"/>
      <c r="BS1254" s="27"/>
      <c r="BT1254" s="27"/>
      <c r="BU1254" s="27"/>
      <c r="BV1254" s="30"/>
      <c r="BW1254" s="30"/>
      <c r="BX1254" s="27"/>
      <c r="BY1254" s="27"/>
      <c r="BZ1254" s="27"/>
      <c r="CA1254" s="27"/>
      <c r="CB1254" s="27"/>
      <c r="CC1254" s="27"/>
      <c r="CD1254" s="27"/>
      <c r="CE1254" s="27"/>
      <c r="CF1254" s="27"/>
      <c r="CG1254" s="27"/>
      <c r="CH1254" s="27"/>
      <c r="CI1254" s="27"/>
      <c r="CJ1254" s="27"/>
      <c r="CK1254" s="27"/>
      <c r="CL1254" s="27"/>
      <c r="CM1254" s="27"/>
      <c r="CN1254" s="27"/>
      <c r="CO1254" s="27"/>
    </row>
    <row r="1255" spans="1:93" ht="13">
      <c r="A1255" s="18"/>
      <c r="B1255" s="45"/>
      <c r="C1255" s="52"/>
      <c r="D1255" s="52"/>
      <c r="E1255" s="53"/>
      <c r="F1255" s="53"/>
      <c r="G1255" s="52"/>
      <c r="H1255" s="52"/>
      <c r="I1255" s="53"/>
      <c r="J1255" s="52"/>
      <c r="K1255" s="52"/>
      <c r="L1255" s="52"/>
      <c r="M1255" s="53"/>
      <c r="N1255" s="76"/>
      <c r="O1255" s="52"/>
      <c r="P1255" s="45"/>
      <c r="Q1255" s="45"/>
      <c r="R1255" s="45"/>
      <c r="S1255" s="45"/>
      <c r="T1255" s="45"/>
      <c r="U1255" s="45"/>
      <c r="V1255" s="54"/>
      <c r="W1255" s="54"/>
      <c r="X1255" s="53"/>
      <c r="Y1255" s="53"/>
      <c r="Z1255" s="53"/>
      <c r="AA1255" s="53"/>
      <c r="AB1255" s="53"/>
      <c r="AC1255" s="53"/>
      <c r="AD1255" s="54"/>
      <c r="AE1255" s="54"/>
      <c r="AF1255" s="54"/>
      <c r="AG1255" s="54"/>
      <c r="AH1255" s="54"/>
      <c r="AI1255" s="54"/>
      <c r="AJ1255" s="54"/>
      <c r="AK1255" s="54"/>
      <c r="AL1255" s="27"/>
      <c r="AM1255" s="27"/>
      <c r="AN1255" s="27"/>
      <c r="AO1255" s="27"/>
      <c r="AP1255" s="27"/>
      <c r="AQ1255" s="53"/>
      <c r="AR1255" s="53"/>
      <c r="AS1255" s="52"/>
      <c r="AT1255" s="52"/>
      <c r="AU1255" s="52"/>
      <c r="AV1255" s="52"/>
      <c r="AW1255" s="52"/>
      <c r="AX1255" s="27"/>
      <c r="AY1255" s="27"/>
      <c r="AZ1255" s="27"/>
      <c r="BA1255" s="45"/>
      <c r="BB1255" s="45"/>
      <c r="BC1255" s="45"/>
      <c r="BD1255" s="45"/>
      <c r="BE1255" s="45"/>
      <c r="BF1255" s="45"/>
      <c r="BG1255" s="45"/>
      <c r="BH1255" s="45"/>
      <c r="BI1255" s="45"/>
      <c r="BJ1255" s="45"/>
      <c r="BK1255" s="45"/>
      <c r="BL1255" s="45"/>
      <c r="BM1255" s="27"/>
      <c r="BN1255" s="27"/>
      <c r="BO1255" s="45"/>
      <c r="BP1255" s="45"/>
      <c r="BQ1255" s="45"/>
      <c r="BR1255" s="45"/>
      <c r="BS1255" s="27"/>
      <c r="BT1255" s="27"/>
      <c r="BU1255" s="27"/>
      <c r="BV1255" s="30"/>
      <c r="BW1255" s="30"/>
      <c r="BX1255" s="27"/>
      <c r="BY1255" s="27"/>
      <c r="BZ1255" s="27"/>
      <c r="CA1255" s="27"/>
      <c r="CB1255" s="27"/>
      <c r="CC1255" s="27"/>
      <c r="CD1255" s="27"/>
      <c r="CE1255" s="27"/>
      <c r="CF1255" s="27"/>
      <c r="CG1255" s="27"/>
      <c r="CH1255" s="27"/>
      <c r="CI1255" s="27"/>
      <c r="CJ1255" s="27"/>
      <c r="CK1255" s="27"/>
      <c r="CL1255" s="27"/>
      <c r="CM1255" s="27"/>
      <c r="CN1255" s="27"/>
      <c r="CO1255" s="27"/>
    </row>
    <row r="1256" spans="1:93" ht="13">
      <c r="A1256" s="18"/>
      <c r="B1256" s="45"/>
      <c r="C1256" s="52"/>
      <c r="D1256" s="52"/>
      <c r="E1256" s="53"/>
      <c r="F1256" s="53"/>
      <c r="G1256" s="52"/>
      <c r="H1256" s="52"/>
      <c r="I1256" s="53"/>
      <c r="J1256" s="52"/>
      <c r="K1256" s="52"/>
      <c r="L1256" s="52"/>
      <c r="M1256" s="53"/>
      <c r="N1256" s="76"/>
      <c r="O1256" s="52"/>
      <c r="P1256" s="45"/>
      <c r="Q1256" s="45"/>
      <c r="R1256" s="45"/>
      <c r="S1256" s="45"/>
      <c r="T1256" s="45"/>
      <c r="U1256" s="45"/>
      <c r="V1256" s="54"/>
      <c r="W1256" s="54"/>
      <c r="X1256" s="53"/>
      <c r="Y1256" s="53"/>
      <c r="Z1256" s="53"/>
      <c r="AA1256" s="53"/>
      <c r="AB1256" s="53"/>
      <c r="AC1256" s="53"/>
      <c r="AD1256" s="54"/>
      <c r="AE1256" s="54"/>
      <c r="AF1256" s="54"/>
      <c r="AG1256" s="54"/>
      <c r="AH1256" s="54"/>
      <c r="AI1256" s="54"/>
      <c r="AJ1256" s="54"/>
      <c r="AK1256" s="54"/>
      <c r="AL1256" s="27"/>
      <c r="AM1256" s="27"/>
      <c r="AN1256" s="27"/>
      <c r="AO1256" s="27"/>
      <c r="AP1256" s="27"/>
      <c r="AQ1256" s="53"/>
      <c r="AR1256" s="53"/>
      <c r="AS1256" s="52"/>
      <c r="AT1256" s="52"/>
      <c r="AU1256" s="52"/>
      <c r="AV1256" s="52"/>
      <c r="AW1256" s="52"/>
      <c r="AX1256" s="27"/>
      <c r="AY1256" s="27"/>
      <c r="AZ1256" s="27"/>
      <c r="BA1256" s="45"/>
      <c r="BB1256" s="45"/>
      <c r="BC1256" s="45"/>
      <c r="BD1256" s="45"/>
      <c r="BE1256" s="45"/>
      <c r="BF1256" s="45"/>
      <c r="BG1256" s="45"/>
      <c r="BH1256" s="45"/>
      <c r="BI1256" s="45"/>
      <c r="BJ1256" s="45"/>
      <c r="BK1256" s="45"/>
      <c r="BL1256" s="45"/>
      <c r="BM1256" s="27"/>
      <c r="BN1256" s="27"/>
      <c r="BO1256" s="45"/>
      <c r="BP1256" s="45"/>
      <c r="BQ1256" s="45"/>
      <c r="BR1256" s="45"/>
      <c r="BS1256" s="27"/>
      <c r="BT1256" s="27"/>
      <c r="BU1256" s="27"/>
      <c r="BV1256" s="30"/>
      <c r="BW1256" s="30"/>
      <c r="BX1256" s="27"/>
      <c r="BY1256" s="27"/>
      <c r="BZ1256" s="27"/>
      <c r="CA1256" s="27"/>
      <c r="CB1256" s="27"/>
      <c r="CC1256" s="27"/>
      <c r="CD1256" s="27"/>
      <c r="CE1256" s="27"/>
      <c r="CF1256" s="27"/>
      <c r="CG1256" s="27"/>
      <c r="CH1256" s="27"/>
      <c r="CI1256" s="27"/>
      <c r="CJ1256" s="27"/>
      <c r="CK1256" s="27"/>
      <c r="CL1256" s="27"/>
      <c r="CM1256" s="27"/>
      <c r="CN1256" s="27"/>
      <c r="CO1256" s="27"/>
    </row>
    <row r="1257" spans="1:93" ht="13">
      <c r="A1257" s="18"/>
      <c r="B1257" s="45"/>
      <c r="C1257" s="52"/>
      <c r="D1257" s="52"/>
      <c r="E1257" s="53"/>
      <c r="F1257" s="53"/>
      <c r="G1257" s="52"/>
      <c r="H1257" s="52"/>
      <c r="I1257" s="53"/>
      <c r="J1257" s="52"/>
      <c r="K1257" s="52"/>
      <c r="L1257" s="52"/>
      <c r="M1257" s="53"/>
      <c r="N1257" s="76"/>
      <c r="O1257" s="52"/>
      <c r="P1257" s="45"/>
      <c r="Q1257" s="45"/>
      <c r="R1257" s="45"/>
      <c r="S1257" s="45"/>
      <c r="T1257" s="45"/>
      <c r="U1257" s="45"/>
      <c r="V1257" s="54"/>
      <c r="W1257" s="54"/>
      <c r="X1257" s="53"/>
      <c r="Y1257" s="53"/>
      <c r="Z1257" s="53"/>
      <c r="AA1257" s="53"/>
      <c r="AB1257" s="53"/>
      <c r="AC1257" s="53"/>
      <c r="AD1257" s="54"/>
      <c r="AE1257" s="54"/>
      <c r="AF1257" s="54"/>
      <c r="AG1257" s="54"/>
      <c r="AH1257" s="54"/>
      <c r="AI1257" s="54"/>
      <c r="AJ1257" s="54"/>
      <c r="AK1257" s="54"/>
      <c r="AL1257" s="27"/>
      <c r="AM1257" s="27"/>
      <c r="AN1257" s="27"/>
      <c r="AO1257" s="27"/>
      <c r="AP1257" s="27"/>
      <c r="AQ1257" s="53"/>
      <c r="AR1257" s="53"/>
      <c r="AS1257" s="52"/>
      <c r="AT1257" s="52"/>
      <c r="AU1257" s="52"/>
      <c r="AV1257" s="52"/>
      <c r="AW1257" s="52"/>
      <c r="AX1257" s="27"/>
      <c r="AY1257" s="27"/>
      <c r="AZ1257" s="27"/>
      <c r="BA1257" s="45"/>
      <c r="BB1257" s="45"/>
      <c r="BC1257" s="45"/>
      <c r="BD1257" s="45"/>
      <c r="BE1257" s="45"/>
      <c r="BF1257" s="45"/>
      <c r="BG1257" s="45"/>
      <c r="BH1257" s="45"/>
      <c r="BI1257" s="45"/>
      <c r="BJ1257" s="45"/>
      <c r="BK1257" s="45"/>
      <c r="BL1257" s="45"/>
      <c r="BM1257" s="27"/>
      <c r="BN1257" s="27"/>
      <c r="BO1257" s="45"/>
      <c r="BP1257" s="45"/>
      <c r="BQ1257" s="45"/>
      <c r="BR1257" s="45"/>
      <c r="BS1257" s="27"/>
      <c r="BT1257" s="27"/>
      <c r="BU1257" s="27"/>
      <c r="BV1257" s="30"/>
      <c r="BW1257" s="30"/>
      <c r="BX1257" s="27"/>
      <c r="BY1257" s="27"/>
      <c r="BZ1257" s="27"/>
      <c r="CA1257" s="27"/>
      <c r="CB1257" s="27"/>
      <c r="CC1257" s="27"/>
      <c r="CD1257" s="27"/>
      <c r="CE1257" s="27"/>
      <c r="CF1257" s="27"/>
      <c r="CG1257" s="27"/>
      <c r="CH1257" s="27"/>
      <c r="CI1257" s="27"/>
      <c r="CJ1257" s="27"/>
      <c r="CK1257" s="27"/>
      <c r="CL1257" s="27"/>
      <c r="CM1257" s="27"/>
      <c r="CN1257" s="27"/>
      <c r="CO1257" s="27"/>
    </row>
    <row r="1258" spans="1:93" ht="13">
      <c r="A1258" s="18"/>
      <c r="B1258" s="45"/>
      <c r="C1258" s="52"/>
      <c r="D1258" s="52"/>
      <c r="E1258" s="53"/>
      <c r="F1258" s="53"/>
      <c r="G1258" s="52"/>
      <c r="H1258" s="52"/>
      <c r="I1258" s="53"/>
      <c r="J1258" s="52"/>
      <c r="K1258" s="52"/>
      <c r="L1258" s="52"/>
      <c r="M1258" s="53"/>
      <c r="N1258" s="76"/>
      <c r="O1258" s="52"/>
      <c r="P1258" s="45"/>
      <c r="Q1258" s="45"/>
      <c r="R1258" s="45"/>
      <c r="S1258" s="45"/>
      <c r="T1258" s="45"/>
      <c r="U1258" s="45"/>
      <c r="V1258" s="54"/>
      <c r="W1258" s="54"/>
      <c r="X1258" s="53"/>
      <c r="Y1258" s="53"/>
      <c r="Z1258" s="53"/>
      <c r="AA1258" s="53"/>
      <c r="AB1258" s="53"/>
      <c r="AC1258" s="53"/>
      <c r="AD1258" s="54"/>
      <c r="AE1258" s="54"/>
      <c r="AF1258" s="54"/>
      <c r="AG1258" s="54"/>
      <c r="AH1258" s="54"/>
      <c r="AI1258" s="54"/>
      <c r="AJ1258" s="54"/>
      <c r="AK1258" s="54"/>
      <c r="AL1258" s="27"/>
      <c r="AM1258" s="27"/>
      <c r="AN1258" s="27"/>
      <c r="AO1258" s="27"/>
      <c r="AP1258" s="27"/>
      <c r="AQ1258" s="53"/>
      <c r="AR1258" s="53"/>
      <c r="AS1258" s="52"/>
      <c r="AT1258" s="52"/>
      <c r="AU1258" s="52"/>
      <c r="AV1258" s="52"/>
      <c r="AW1258" s="52"/>
      <c r="AX1258" s="27"/>
      <c r="AY1258" s="27"/>
      <c r="AZ1258" s="27"/>
      <c r="BA1258" s="45"/>
      <c r="BB1258" s="45"/>
      <c r="BC1258" s="45"/>
      <c r="BD1258" s="45"/>
      <c r="BE1258" s="45"/>
      <c r="BF1258" s="45"/>
      <c r="BG1258" s="45"/>
      <c r="BH1258" s="45"/>
      <c r="BI1258" s="45"/>
      <c r="BJ1258" s="45"/>
      <c r="BK1258" s="45"/>
      <c r="BL1258" s="45"/>
      <c r="BM1258" s="27"/>
      <c r="BN1258" s="27"/>
      <c r="BO1258" s="45"/>
      <c r="BP1258" s="45"/>
      <c r="BQ1258" s="45"/>
      <c r="BR1258" s="45"/>
      <c r="BS1258" s="27"/>
      <c r="BT1258" s="27"/>
      <c r="BU1258" s="27"/>
      <c r="BV1258" s="30"/>
      <c r="BW1258" s="30"/>
      <c r="BX1258" s="27"/>
      <c r="BY1258" s="27"/>
      <c r="BZ1258" s="27"/>
      <c r="CA1258" s="27"/>
      <c r="CB1258" s="27"/>
      <c r="CC1258" s="27"/>
      <c r="CD1258" s="27"/>
      <c r="CE1258" s="27"/>
      <c r="CF1258" s="27"/>
      <c r="CG1258" s="27"/>
      <c r="CH1258" s="27"/>
      <c r="CI1258" s="27"/>
      <c r="CJ1258" s="27"/>
      <c r="CK1258" s="27"/>
      <c r="CL1258" s="27"/>
      <c r="CM1258" s="27"/>
      <c r="CN1258" s="27"/>
      <c r="CO1258" s="27"/>
    </row>
    <row r="1259" spans="1:93" ht="13">
      <c r="A1259" s="18"/>
      <c r="B1259" s="45"/>
      <c r="C1259" s="52"/>
      <c r="D1259" s="52"/>
      <c r="E1259" s="53"/>
      <c r="F1259" s="53"/>
      <c r="G1259" s="52"/>
      <c r="H1259" s="52"/>
      <c r="I1259" s="53"/>
      <c r="J1259" s="52"/>
      <c r="K1259" s="52"/>
      <c r="L1259" s="52"/>
      <c r="M1259" s="53"/>
      <c r="N1259" s="76"/>
      <c r="O1259" s="52"/>
      <c r="P1259" s="45"/>
      <c r="Q1259" s="45"/>
      <c r="R1259" s="45"/>
      <c r="S1259" s="45"/>
      <c r="T1259" s="45"/>
      <c r="U1259" s="45"/>
      <c r="V1259" s="54"/>
      <c r="W1259" s="54"/>
      <c r="X1259" s="53"/>
      <c r="Y1259" s="53"/>
      <c r="Z1259" s="53"/>
      <c r="AA1259" s="53"/>
      <c r="AB1259" s="53"/>
      <c r="AC1259" s="53"/>
      <c r="AD1259" s="54"/>
      <c r="AE1259" s="54"/>
      <c r="AF1259" s="54"/>
      <c r="AG1259" s="54"/>
      <c r="AH1259" s="54"/>
      <c r="AI1259" s="54"/>
      <c r="AJ1259" s="54"/>
      <c r="AK1259" s="54"/>
      <c r="AL1259" s="27"/>
      <c r="AM1259" s="27"/>
      <c r="AN1259" s="27"/>
      <c r="AO1259" s="27"/>
      <c r="AP1259" s="27"/>
      <c r="AQ1259" s="53"/>
      <c r="AR1259" s="53"/>
      <c r="AS1259" s="52"/>
      <c r="AT1259" s="52"/>
      <c r="AU1259" s="52"/>
      <c r="AV1259" s="52"/>
      <c r="AW1259" s="52"/>
      <c r="AX1259" s="27"/>
      <c r="AY1259" s="27"/>
      <c r="AZ1259" s="27"/>
      <c r="BA1259" s="45"/>
      <c r="BB1259" s="45"/>
      <c r="BC1259" s="45"/>
      <c r="BD1259" s="45"/>
      <c r="BE1259" s="45"/>
      <c r="BF1259" s="45"/>
      <c r="BG1259" s="45"/>
      <c r="BH1259" s="45"/>
      <c r="BI1259" s="45"/>
      <c r="BJ1259" s="45"/>
      <c r="BK1259" s="45"/>
      <c r="BL1259" s="45"/>
      <c r="BM1259" s="27"/>
      <c r="BN1259" s="27"/>
      <c r="BO1259" s="45"/>
      <c r="BP1259" s="45"/>
      <c r="BQ1259" s="45"/>
      <c r="BR1259" s="45"/>
      <c r="BS1259" s="27"/>
      <c r="BT1259" s="27"/>
      <c r="BU1259" s="27"/>
      <c r="BV1259" s="30"/>
      <c r="BW1259" s="30"/>
      <c r="BX1259" s="27"/>
      <c r="BY1259" s="27"/>
      <c r="BZ1259" s="27"/>
      <c r="CA1259" s="27"/>
      <c r="CB1259" s="27"/>
      <c r="CC1259" s="27"/>
      <c r="CD1259" s="27"/>
      <c r="CE1259" s="27"/>
      <c r="CF1259" s="27"/>
      <c r="CG1259" s="27"/>
      <c r="CH1259" s="27"/>
      <c r="CI1259" s="27"/>
      <c r="CJ1259" s="27"/>
      <c r="CK1259" s="27"/>
      <c r="CL1259" s="27"/>
      <c r="CM1259" s="27"/>
      <c r="CN1259" s="27"/>
      <c r="CO1259" s="27"/>
    </row>
    <row r="1260" spans="1:93" ht="13">
      <c r="A1260" s="18"/>
      <c r="B1260" s="45"/>
      <c r="C1260" s="52"/>
      <c r="D1260" s="52"/>
      <c r="E1260" s="53"/>
      <c r="F1260" s="53"/>
      <c r="G1260" s="52"/>
      <c r="H1260" s="52"/>
      <c r="I1260" s="53"/>
      <c r="J1260" s="52"/>
      <c r="K1260" s="52"/>
      <c r="L1260" s="52"/>
      <c r="M1260" s="53"/>
      <c r="N1260" s="76"/>
      <c r="O1260" s="52"/>
      <c r="P1260" s="45"/>
      <c r="Q1260" s="45"/>
      <c r="R1260" s="45"/>
      <c r="S1260" s="45"/>
      <c r="T1260" s="45"/>
      <c r="U1260" s="45"/>
      <c r="V1260" s="54"/>
      <c r="W1260" s="54"/>
      <c r="X1260" s="53"/>
      <c r="Y1260" s="53"/>
      <c r="Z1260" s="53"/>
      <c r="AA1260" s="53"/>
      <c r="AB1260" s="53"/>
      <c r="AC1260" s="53"/>
      <c r="AD1260" s="54"/>
      <c r="AE1260" s="54"/>
      <c r="AF1260" s="54"/>
      <c r="AG1260" s="54"/>
      <c r="AH1260" s="54"/>
      <c r="AI1260" s="54"/>
      <c r="AJ1260" s="54"/>
      <c r="AK1260" s="54"/>
      <c r="AL1260" s="27"/>
      <c r="AM1260" s="27"/>
      <c r="AN1260" s="27"/>
      <c r="AO1260" s="27"/>
      <c r="AP1260" s="27"/>
      <c r="AQ1260" s="53"/>
      <c r="AR1260" s="53"/>
      <c r="AS1260" s="52"/>
      <c r="AT1260" s="52"/>
      <c r="AU1260" s="52"/>
      <c r="AV1260" s="52"/>
      <c r="AW1260" s="52"/>
      <c r="AX1260" s="27"/>
      <c r="AY1260" s="27"/>
      <c r="AZ1260" s="27"/>
      <c r="BA1260" s="45"/>
      <c r="BB1260" s="45"/>
      <c r="BC1260" s="45"/>
      <c r="BD1260" s="45"/>
      <c r="BE1260" s="45"/>
      <c r="BF1260" s="45"/>
      <c r="BG1260" s="45"/>
      <c r="BH1260" s="45"/>
      <c r="BI1260" s="45"/>
      <c r="BJ1260" s="45"/>
      <c r="BK1260" s="45"/>
      <c r="BL1260" s="45"/>
      <c r="BM1260" s="27"/>
      <c r="BN1260" s="27"/>
      <c r="BO1260" s="45"/>
      <c r="BP1260" s="45"/>
      <c r="BQ1260" s="45"/>
      <c r="BR1260" s="45"/>
      <c r="BS1260" s="27"/>
      <c r="BT1260" s="27"/>
      <c r="BU1260" s="27"/>
      <c r="BV1260" s="30"/>
      <c r="BW1260" s="30"/>
      <c r="BX1260" s="27"/>
      <c r="BY1260" s="27"/>
      <c r="BZ1260" s="27"/>
      <c r="CA1260" s="27"/>
      <c r="CB1260" s="27"/>
      <c r="CC1260" s="27"/>
      <c r="CD1260" s="27"/>
      <c r="CE1260" s="27"/>
      <c r="CF1260" s="27"/>
      <c r="CG1260" s="27"/>
      <c r="CH1260" s="27"/>
      <c r="CI1260" s="27"/>
      <c r="CJ1260" s="27"/>
      <c r="CK1260" s="27"/>
      <c r="CL1260" s="27"/>
      <c r="CM1260" s="27"/>
      <c r="CN1260" s="27"/>
      <c r="CO1260" s="27"/>
    </row>
    <row r="1261" spans="1:93" ht="13">
      <c r="A1261" s="18"/>
      <c r="B1261" s="45"/>
      <c r="C1261" s="52"/>
      <c r="D1261" s="52"/>
      <c r="E1261" s="53"/>
      <c r="F1261" s="53"/>
      <c r="G1261" s="52"/>
      <c r="H1261" s="52"/>
      <c r="I1261" s="53"/>
      <c r="J1261" s="52"/>
      <c r="K1261" s="52"/>
      <c r="L1261" s="52"/>
      <c r="M1261" s="53"/>
      <c r="N1261" s="76"/>
      <c r="O1261" s="52"/>
      <c r="P1261" s="45"/>
      <c r="Q1261" s="45"/>
      <c r="R1261" s="45"/>
      <c r="S1261" s="45"/>
      <c r="T1261" s="45"/>
      <c r="U1261" s="45"/>
      <c r="V1261" s="54"/>
      <c r="W1261" s="54"/>
      <c r="X1261" s="53"/>
      <c r="Y1261" s="53"/>
      <c r="Z1261" s="53"/>
      <c r="AA1261" s="53"/>
      <c r="AB1261" s="53"/>
      <c r="AC1261" s="53"/>
      <c r="AD1261" s="54"/>
      <c r="AE1261" s="54"/>
      <c r="AF1261" s="54"/>
      <c r="AG1261" s="54"/>
      <c r="AH1261" s="54"/>
      <c r="AI1261" s="54"/>
      <c r="AJ1261" s="54"/>
      <c r="AK1261" s="54"/>
      <c r="AL1261" s="27"/>
      <c r="AM1261" s="27"/>
      <c r="AN1261" s="27"/>
      <c r="AO1261" s="27"/>
      <c r="AP1261" s="27"/>
      <c r="AQ1261" s="53"/>
      <c r="AR1261" s="53"/>
      <c r="AS1261" s="52"/>
      <c r="AT1261" s="52"/>
      <c r="AU1261" s="52"/>
      <c r="AV1261" s="52"/>
      <c r="AW1261" s="52"/>
      <c r="AX1261" s="27"/>
      <c r="AY1261" s="27"/>
      <c r="AZ1261" s="27"/>
      <c r="BA1261" s="45"/>
      <c r="BB1261" s="45"/>
      <c r="BC1261" s="45"/>
      <c r="BD1261" s="45"/>
      <c r="BE1261" s="45"/>
      <c r="BF1261" s="45"/>
      <c r="BG1261" s="45"/>
      <c r="BH1261" s="45"/>
      <c r="BI1261" s="45"/>
      <c r="BJ1261" s="45"/>
      <c r="BK1261" s="45"/>
      <c r="BL1261" s="45"/>
      <c r="BM1261" s="27"/>
      <c r="BN1261" s="27"/>
      <c r="BO1261" s="45"/>
      <c r="BP1261" s="45"/>
      <c r="BQ1261" s="45"/>
      <c r="BR1261" s="45"/>
      <c r="BS1261" s="27"/>
      <c r="BT1261" s="27"/>
      <c r="BU1261" s="27"/>
      <c r="BV1261" s="30"/>
      <c r="BW1261" s="30"/>
      <c r="BX1261" s="27"/>
      <c r="BY1261" s="27"/>
      <c r="BZ1261" s="27"/>
      <c r="CA1261" s="27"/>
      <c r="CB1261" s="27"/>
      <c r="CC1261" s="27"/>
      <c r="CD1261" s="27"/>
      <c r="CE1261" s="27"/>
      <c r="CF1261" s="27"/>
      <c r="CG1261" s="27"/>
      <c r="CH1261" s="27"/>
      <c r="CI1261" s="27"/>
      <c r="CJ1261" s="27"/>
      <c r="CK1261" s="27"/>
      <c r="CL1261" s="27"/>
      <c r="CM1261" s="27"/>
      <c r="CN1261" s="27"/>
      <c r="CO1261" s="27"/>
    </row>
    <row r="1262" spans="1:93" ht="13">
      <c r="A1262" s="18"/>
      <c r="B1262" s="45"/>
      <c r="C1262" s="52"/>
      <c r="D1262" s="52"/>
      <c r="E1262" s="53"/>
      <c r="F1262" s="53"/>
      <c r="G1262" s="52"/>
      <c r="H1262" s="52"/>
      <c r="I1262" s="53"/>
      <c r="J1262" s="52"/>
      <c r="K1262" s="52"/>
      <c r="L1262" s="52"/>
      <c r="M1262" s="53"/>
      <c r="N1262" s="76"/>
      <c r="O1262" s="52"/>
      <c r="P1262" s="45"/>
      <c r="Q1262" s="45"/>
      <c r="R1262" s="45"/>
      <c r="S1262" s="45"/>
      <c r="T1262" s="45"/>
      <c r="U1262" s="45"/>
      <c r="V1262" s="54"/>
      <c r="W1262" s="54"/>
      <c r="X1262" s="53"/>
      <c r="Y1262" s="53"/>
      <c r="Z1262" s="53"/>
      <c r="AA1262" s="53"/>
      <c r="AB1262" s="53"/>
      <c r="AC1262" s="53"/>
      <c r="AD1262" s="54"/>
      <c r="AE1262" s="54"/>
      <c r="AF1262" s="54"/>
      <c r="AG1262" s="54"/>
      <c r="AH1262" s="54"/>
      <c r="AI1262" s="54"/>
      <c r="AJ1262" s="54"/>
      <c r="AK1262" s="54"/>
      <c r="AL1262" s="27"/>
      <c r="AM1262" s="27"/>
      <c r="AN1262" s="27"/>
      <c r="AO1262" s="27"/>
      <c r="AP1262" s="27"/>
      <c r="AQ1262" s="53"/>
      <c r="AR1262" s="53"/>
      <c r="AS1262" s="52"/>
      <c r="AT1262" s="52"/>
      <c r="AU1262" s="52"/>
      <c r="AV1262" s="52"/>
      <c r="AW1262" s="52"/>
      <c r="AX1262" s="27"/>
      <c r="AY1262" s="27"/>
      <c r="AZ1262" s="27"/>
      <c r="BA1262" s="45"/>
      <c r="BB1262" s="45"/>
      <c r="BC1262" s="45"/>
      <c r="BD1262" s="45"/>
      <c r="BE1262" s="45"/>
      <c r="BF1262" s="45"/>
      <c r="BG1262" s="45"/>
      <c r="BH1262" s="45"/>
      <c r="BI1262" s="45"/>
      <c r="BJ1262" s="45"/>
      <c r="BK1262" s="45"/>
      <c r="BL1262" s="45"/>
      <c r="BM1262" s="27"/>
      <c r="BN1262" s="27"/>
      <c r="BO1262" s="45"/>
      <c r="BP1262" s="45"/>
      <c r="BQ1262" s="45"/>
      <c r="BR1262" s="45"/>
      <c r="BS1262" s="27"/>
      <c r="BT1262" s="27"/>
      <c r="BU1262" s="27"/>
      <c r="BV1262" s="30"/>
      <c r="BW1262" s="30"/>
      <c r="BX1262" s="27"/>
      <c r="BY1262" s="27"/>
      <c r="BZ1262" s="27"/>
      <c r="CA1262" s="27"/>
      <c r="CB1262" s="27"/>
      <c r="CC1262" s="27"/>
      <c r="CD1262" s="27"/>
      <c r="CE1262" s="27"/>
      <c r="CF1262" s="27"/>
      <c r="CG1262" s="27"/>
      <c r="CH1262" s="27"/>
      <c r="CI1262" s="27"/>
      <c r="CJ1262" s="27"/>
      <c r="CK1262" s="27"/>
      <c r="CL1262" s="27"/>
      <c r="CM1262" s="27"/>
      <c r="CN1262" s="27"/>
      <c r="CO1262" s="27"/>
    </row>
    <row r="1263" spans="1:93" ht="13">
      <c r="A1263" s="18"/>
      <c r="B1263" s="45"/>
      <c r="C1263" s="52"/>
      <c r="D1263" s="52"/>
      <c r="E1263" s="53"/>
      <c r="F1263" s="53"/>
      <c r="G1263" s="52"/>
      <c r="H1263" s="52"/>
      <c r="I1263" s="53"/>
      <c r="J1263" s="52"/>
      <c r="K1263" s="52"/>
      <c r="L1263" s="52"/>
      <c r="M1263" s="53"/>
      <c r="N1263" s="76"/>
      <c r="O1263" s="52"/>
      <c r="P1263" s="45"/>
      <c r="Q1263" s="45"/>
      <c r="R1263" s="45"/>
      <c r="S1263" s="45"/>
      <c r="T1263" s="45"/>
      <c r="U1263" s="45"/>
      <c r="V1263" s="54"/>
      <c r="W1263" s="54"/>
      <c r="X1263" s="53"/>
      <c r="Y1263" s="53"/>
      <c r="Z1263" s="53"/>
      <c r="AA1263" s="53"/>
      <c r="AB1263" s="53"/>
      <c r="AC1263" s="53"/>
      <c r="AD1263" s="54"/>
      <c r="AE1263" s="54"/>
      <c r="AF1263" s="54"/>
      <c r="AG1263" s="54"/>
      <c r="AH1263" s="54"/>
      <c r="AI1263" s="54"/>
      <c r="AJ1263" s="54"/>
      <c r="AK1263" s="54"/>
      <c r="AL1263" s="27"/>
      <c r="AM1263" s="27"/>
      <c r="AN1263" s="27"/>
      <c r="AO1263" s="27"/>
      <c r="AP1263" s="27"/>
      <c r="AQ1263" s="53"/>
      <c r="AR1263" s="53"/>
      <c r="AS1263" s="52"/>
      <c r="AT1263" s="52"/>
      <c r="AU1263" s="52"/>
      <c r="AV1263" s="52"/>
      <c r="AW1263" s="52"/>
      <c r="AX1263" s="27"/>
      <c r="AY1263" s="27"/>
      <c r="AZ1263" s="27"/>
      <c r="BA1263" s="45"/>
      <c r="BB1263" s="45"/>
      <c r="BC1263" s="45"/>
      <c r="BD1263" s="45"/>
      <c r="BE1263" s="45"/>
      <c r="BF1263" s="45"/>
      <c r="BG1263" s="45"/>
      <c r="BH1263" s="45"/>
      <c r="BI1263" s="45"/>
      <c r="BJ1263" s="45"/>
      <c r="BK1263" s="45"/>
      <c r="BL1263" s="45"/>
      <c r="BM1263" s="27"/>
      <c r="BN1263" s="27"/>
      <c r="BO1263" s="45"/>
      <c r="BP1263" s="45"/>
      <c r="BQ1263" s="45"/>
      <c r="BR1263" s="45"/>
      <c r="BS1263" s="27"/>
      <c r="BT1263" s="27"/>
      <c r="BU1263" s="27"/>
      <c r="BV1263" s="30"/>
      <c r="BW1263" s="30"/>
      <c r="BX1263" s="27"/>
      <c r="BY1263" s="27"/>
      <c r="BZ1263" s="27"/>
      <c r="CA1263" s="27"/>
      <c r="CB1263" s="27"/>
      <c r="CC1263" s="27"/>
      <c r="CD1263" s="27"/>
      <c r="CE1263" s="27"/>
      <c r="CF1263" s="27"/>
      <c r="CG1263" s="27"/>
      <c r="CH1263" s="27"/>
      <c r="CI1263" s="27"/>
      <c r="CJ1263" s="27"/>
      <c r="CK1263" s="27"/>
      <c r="CL1263" s="27"/>
      <c r="CM1263" s="27"/>
      <c r="CN1263" s="27"/>
      <c r="CO1263" s="27"/>
    </row>
    <row r="1264" spans="1:93" ht="13">
      <c r="A1264" s="18"/>
      <c r="B1264" s="45"/>
      <c r="C1264" s="52"/>
      <c r="D1264" s="52"/>
      <c r="E1264" s="53"/>
      <c r="F1264" s="53"/>
      <c r="G1264" s="52"/>
      <c r="H1264" s="52"/>
      <c r="I1264" s="53"/>
      <c r="J1264" s="52"/>
      <c r="K1264" s="52"/>
      <c r="L1264" s="52"/>
      <c r="M1264" s="53"/>
      <c r="N1264" s="76"/>
      <c r="O1264" s="52"/>
      <c r="P1264" s="45"/>
      <c r="Q1264" s="45"/>
      <c r="R1264" s="45"/>
      <c r="S1264" s="45"/>
      <c r="T1264" s="45"/>
      <c r="U1264" s="45"/>
      <c r="V1264" s="54"/>
      <c r="W1264" s="54"/>
      <c r="X1264" s="53"/>
      <c r="Y1264" s="53"/>
      <c r="Z1264" s="53"/>
      <c r="AA1264" s="53"/>
      <c r="AB1264" s="53"/>
      <c r="AC1264" s="53"/>
      <c r="AD1264" s="54"/>
      <c r="AE1264" s="54"/>
      <c r="AF1264" s="54"/>
      <c r="AG1264" s="54"/>
      <c r="AH1264" s="54"/>
      <c r="AI1264" s="54"/>
      <c r="AJ1264" s="54"/>
      <c r="AK1264" s="54"/>
      <c r="AL1264" s="27"/>
      <c r="AM1264" s="27"/>
      <c r="AN1264" s="27"/>
      <c r="AO1264" s="27"/>
      <c r="AP1264" s="27"/>
      <c r="AQ1264" s="53"/>
      <c r="AR1264" s="53"/>
      <c r="AS1264" s="52"/>
      <c r="AT1264" s="52"/>
      <c r="AU1264" s="52"/>
      <c r="AV1264" s="52"/>
      <c r="AW1264" s="52"/>
      <c r="AX1264" s="27"/>
      <c r="AY1264" s="27"/>
      <c r="AZ1264" s="27"/>
      <c r="BA1264" s="45"/>
      <c r="BB1264" s="45"/>
      <c r="BC1264" s="45"/>
      <c r="BD1264" s="45"/>
      <c r="BE1264" s="45"/>
      <c r="BF1264" s="45"/>
      <c r="BG1264" s="45"/>
      <c r="BH1264" s="45"/>
      <c r="BI1264" s="45"/>
      <c r="BJ1264" s="45"/>
      <c r="BK1264" s="45"/>
      <c r="BL1264" s="45"/>
      <c r="BM1264" s="27"/>
      <c r="BN1264" s="27"/>
      <c r="BO1264" s="45"/>
      <c r="BP1264" s="45"/>
      <c r="BQ1264" s="45"/>
      <c r="BR1264" s="45"/>
      <c r="BS1264" s="27"/>
      <c r="BT1264" s="27"/>
      <c r="BU1264" s="27"/>
      <c r="BV1264" s="30"/>
      <c r="BW1264" s="30"/>
      <c r="BX1264" s="27"/>
      <c r="BY1264" s="27"/>
      <c r="BZ1264" s="27"/>
      <c r="CA1264" s="27"/>
      <c r="CB1264" s="27"/>
      <c r="CC1264" s="27"/>
      <c r="CD1264" s="27"/>
      <c r="CE1264" s="27"/>
      <c r="CF1264" s="27"/>
      <c r="CG1264" s="27"/>
      <c r="CH1264" s="27"/>
      <c r="CI1264" s="27"/>
      <c r="CJ1264" s="27"/>
      <c r="CK1264" s="27"/>
      <c r="CL1264" s="27"/>
      <c r="CM1264" s="27"/>
      <c r="CN1264" s="27"/>
      <c r="CO1264" s="27"/>
    </row>
    <row r="1265" spans="1:93" ht="13">
      <c r="A1265" s="18"/>
      <c r="B1265" s="45"/>
      <c r="C1265" s="52"/>
      <c r="D1265" s="52"/>
      <c r="E1265" s="53"/>
      <c r="F1265" s="53"/>
      <c r="G1265" s="52"/>
      <c r="H1265" s="52"/>
      <c r="I1265" s="53"/>
      <c r="J1265" s="52"/>
      <c r="K1265" s="52"/>
      <c r="L1265" s="52"/>
      <c r="M1265" s="53"/>
      <c r="N1265" s="76"/>
      <c r="O1265" s="52"/>
      <c r="P1265" s="45"/>
      <c r="Q1265" s="45"/>
      <c r="R1265" s="45"/>
      <c r="S1265" s="45"/>
      <c r="T1265" s="45"/>
      <c r="U1265" s="45"/>
      <c r="V1265" s="54"/>
      <c r="W1265" s="54"/>
      <c r="X1265" s="53"/>
      <c r="Y1265" s="53"/>
      <c r="Z1265" s="53"/>
      <c r="AA1265" s="53"/>
      <c r="AB1265" s="53"/>
      <c r="AC1265" s="53"/>
      <c r="AD1265" s="54"/>
      <c r="AE1265" s="54"/>
      <c r="AF1265" s="54"/>
      <c r="AG1265" s="54"/>
      <c r="AH1265" s="54"/>
      <c r="AI1265" s="54"/>
      <c r="AJ1265" s="54"/>
      <c r="AK1265" s="54"/>
      <c r="AL1265" s="27"/>
      <c r="AM1265" s="27"/>
      <c r="AN1265" s="27"/>
      <c r="AO1265" s="27"/>
      <c r="AP1265" s="27"/>
      <c r="AQ1265" s="53"/>
      <c r="AR1265" s="53"/>
      <c r="AS1265" s="52"/>
      <c r="AT1265" s="52"/>
      <c r="AU1265" s="52"/>
      <c r="AV1265" s="52"/>
      <c r="AW1265" s="52"/>
      <c r="AX1265" s="27"/>
      <c r="AY1265" s="27"/>
      <c r="AZ1265" s="27"/>
      <c r="BA1265" s="45"/>
      <c r="BB1265" s="45"/>
      <c r="BC1265" s="45"/>
      <c r="BD1265" s="45"/>
      <c r="BE1265" s="45"/>
      <c r="BF1265" s="45"/>
      <c r="BG1265" s="45"/>
      <c r="BH1265" s="45"/>
      <c r="BI1265" s="45"/>
      <c r="BJ1265" s="45"/>
      <c r="BK1265" s="45"/>
      <c r="BL1265" s="45"/>
      <c r="BM1265" s="27"/>
      <c r="BN1265" s="27"/>
      <c r="BO1265" s="45"/>
      <c r="BP1265" s="45"/>
      <c r="BQ1265" s="45"/>
      <c r="BR1265" s="45"/>
      <c r="BS1265" s="27"/>
      <c r="BT1265" s="27"/>
      <c r="BU1265" s="27"/>
      <c r="BV1265" s="30"/>
      <c r="BW1265" s="30"/>
      <c r="BX1265" s="27"/>
      <c r="BY1265" s="27"/>
      <c r="BZ1265" s="27"/>
      <c r="CA1265" s="27"/>
      <c r="CB1265" s="27"/>
      <c r="CC1265" s="27"/>
      <c r="CD1265" s="27"/>
      <c r="CE1265" s="27"/>
      <c r="CF1265" s="27"/>
      <c r="CG1265" s="27"/>
      <c r="CH1265" s="27"/>
      <c r="CI1265" s="27"/>
      <c r="CJ1265" s="27"/>
      <c r="CK1265" s="27"/>
      <c r="CL1265" s="27"/>
      <c r="CM1265" s="27"/>
      <c r="CN1265" s="27"/>
      <c r="CO1265" s="27"/>
    </row>
    <row r="1266" spans="1:93" ht="13">
      <c r="A1266" s="18"/>
      <c r="B1266" s="45"/>
      <c r="C1266" s="52"/>
      <c r="D1266" s="52"/>
      <c r="E1266" s="53"/>
      <c r="F1266" s="53"/>
      <c r="G1266" s="52"/>
      <c r="H1266" s="52"/>
      <c r="I1266" s="53"/>
      <c r="J1266" s="52"/>
      <c r="K1266" s="52"/>
      <c r="L1266" s="52"/>
      <c r="M1266" s="53"/>
      <c r="N1266" s="76"/>
      <c r="O1266" s="52"/>
      <c r="P1266" s="45"/>
      <c r="Q1266" s="45"/>
      <c r="R1266" s="45"/>
      <c r="S1266" s="45"/>
      <c r="T1266" s="45"/>
      <c r="U1266" s="45"/>
      <c r="V1266" s="54"/>
      <c r="W1266" s="54"/>
      <c r="X1266" s="53"/>
      <c r="Y1266" s="53"/>
      <c r="Z1266" s="53"/>
      <c r="AA1266" s="53"/>
      <c r="AB1266" s="53"/>
      <c r="AC1266" s="53"/>
      <c r="AD1266" s="54"/>
      <c r="AE1266" s="54"/>
      <c r="AF1266" s="54"/>
      <c r="AG1266" s="54"/>
      <c r="AH1266" s="54"/>
      <c r="AI1266" s="54"/>
      <c r="AJ1266" s="54"/>
      <c r="AK1266" s="54"/>
      <c r="AL1266" s="27"/>
      <c r="AM1266" s="27"/>
      <c r="AN1266" s="27"/>
      <c r="AO1266" s="27"/>
      <c r="AP1266" s="27"/>
      <c r="AQ1266" s="53"/>
      <c r="AR1266" s="53"/>
      <c r="AS1266" s="52"/>
      <c r="AT1266" s="52"/>
      <c r="AU1266" s="52"/>
      <c r="AV1266" s="52"/>
      <c r="AW1266" s="52"/>
      <c r="AX1266" s="27"/>
      <c r="AY1266" s="27"/>
      <c r="AZ1266" s="27"/>
      <c r="BA1266" s="45"/>
      <c r="BB1266" s="45"/>
      <c r="BC1266" s="45"/>
      <c r="BD1266" s="45"/>
      <c r="BE1266" s="45"/>
      <c r="BF1266" s="45"/>
      <c r="BG1266" s="45"/>
      <c r="BH1266" s="45"/>
      <c r="BI1266" s="45"/>
      <c r="BJ1266" s="45"/>
      <c r="BK1266" s="45"/>
      <c r="BL1266" s="45"/>
      <c r="BM1266" s="27"/>
      <c r="BN1266" s="27"/>
      <c r="BO1266" s="45"/>
      <c r="BP1266" s="45"/>
      <c r="BQ1266" s="45"/>
      <c r="BR1266" s="45"/>
      <c r="BS1266" s="27"/>
      <c r="BT1266" s="27"/>
      <c r="BU1266" s="27"/>
      <c r="BV1266" s="30"/>
      <c r="BW1266" s="30"/>
      <c r="BX1266" s="27"/>
      <c r="BY1266" s="27"/>
      <c r="BZ1266" s="27"/>
      <c r="CA1266" s="27"/>
      <c r="CB1266" s="27"/>
      <c r="CC1266" s="27"/>
      <c r="CD1266" s="27"/>
      <c r="CE1266" s="27"/>
      <c r="CF1266" s="27"/>
      <c r="CG1266" s="27"/>
      <c r="CH1266" s="27"/>
      <c r="CI1266" s="27"/>
      <c r="CJ1266" s="27"/>
      <c r="CK1266" s="27"/>
      <c r="CL1266" s="27"/>
      <c r="CM1266" s="27"/>
      <c r="CN1266" s="27"/>
      <c r="CO1266" s="27"/>
    </row>
    <row r="1267" spans="1:93" ht="13">
      <c r="A1267" s="18"/>
      <c r="B1267" s="45"/>
      <c r="C1267" s="52"/>
      <c r="D1267" s="52"/>
      <c r="E1267" s="53"/>
      <c r="F1267" s="53"/>
      <c r="G1267" s="52"/>
      <c r="H1267" s="52"/>
      <c r="I1267" s="53"/>
      <c r="J1267" s="52"/>
      <c r="K1267" s="52"/>
      <c r="L1267" s="52"/>
      <c r="M1267" s="53"/>
      <c r="N1267" s="76"/>
      <c r="O1267" s="52"/>
      <c r="P1267" s="45"/>
      <c r="Q1267" s="45"/>
      <c r="R1267" s="45"/>
      <c r="S1267" s="45"/>
      <c r="T1267" s="45"/>
      <c r="U1267" s="45"/>
      <c r="V1267" s="54"/>
      <c r="W1267" s="54"/>
      <c r="X1267" s="53"/>
      <c r="Y1267" s="53"/>
      <c r="Z1267" s="53"/>
      <c r="AA1267" s="53"/>
      <c r="AB1267" s="53"/>
      <c r="AC1267" s="53"/>
      <c r="AD1267" s="54"/>
      <c r="AE1267" s="54"/>
      <c r="AF1267" s="54"/>
      <c r="AG1267" s="54"/>
      <c r="AH1267" s="54"/>
      <c r="AI1267" s="54"/>
      <c r="AJ1267" s="54"/>
      <c r="AK1267" s="54"/>
      <c r="AL1267" s="27"/>
      <c r="AM1267" s="27"/>
      <c r="AN1267" s="27"/>
      <c r="AO1267" s="27"/>
      <c r="AP1267" s="27"/>
      <c r="AQ1267" s="53"/>
      <c r="AR1267" s="53"/>
      <c r="AS1267" s="52"/>
      <c r="AT1267" s="52"/>
      <c r="AU1267" s="52"/>
      <c r="AV1267" s="52"/>
      <c r="AW1267" s="52"/>
      <c r="AX1267" s="27"/>
      <c r="AY1267" s="27"/>
      <c r="AZ1267" s="27"/>
      <c r="BA1267" s="45"/>
      <c r="BB1267" s="45"/>
      <c r="BC1267" s="45"/>
      <c r="BD1267" s="45"/>
      <c r="BE1267" s="45"/>
      <c r="BF1267" s="45"/>
      <c r="BG1267" s="45"/>
      <c r="BH1267" s="45"/>
      <c r="BI1267" s="45"/>
      <c r="BJ1267" s="45"/>
      <c r="BK1267" s="45"/>
      <c r="BL1267" s="45"/>
      <c r="BM1267" s="27"/>
      <c r="BN1267" s="27"/>
      <c r="BO1267" s="45"/>
      <c r="BP1267" s="45"/>
      <c r="BQ1267" s="45"/>
      <c r="BR1267" s="45"/>
      <c r="BS1267" s="27"/>
      <c r="BT1267" s="27"/>
      <c r="BU1267" s="27"/>
      <c r="BV1267" s="30"/>
      <c r="BW1267" s="30"/>
      <c r="BX1267" s="27"/>
      <c r="BY1267" s="27"/>
      <c r="BZ1267" s="27"/>
      <c r="CA1267" s="27"/>
      <c r="CB1267" s="27"/>
      <c r="CC1267" s="27"/>
      <c r="CD1267" s="27"/>
      <c r="CE1267" s="27"/>
      <c r="CF1267" s="27"/>
      <c r="CG1267" s="27"/>
      <c r="CH1267" s="27"/>
      <c r="CI1267" s="27"/>
      <c r="CJ1267" s="27"/>
      <c r="CK1267" s="27"/>
      <c r="CL1267" s="27"/>
      <c r="CM1267" s="27"/>
      <c r="CN1267" s="27"/>
      <c r="CO1267" s="27"/>
    </row>
    <row r="1268" spans="1:93" ht="13">
      <c r="A1268" s="18"/>
      <c r="B1268" s="45"/>
      <c r="C1268" s="52"/>
      <c r="D1268" s="52"/>
      <c r="E1268" s="53"/>
      <c r="F1268" s="53"/>
      <c r="G1268" s="52"/>
      <c r="H1268" s="52"/>
      <c r="I1268" s="53"/>
      <c r="J1268" s="52"/>
      <c r="K1268" s="52"/>
      <c r="L1268" s="52"/>
      <c r="M1268" s="53"/>
      <c r="N1268" s="76"/>
      <c r="O1268" s="52"/>
      <c r="P1268" s="45"/>
      <c r="Q1268" s="45"/>
      <c r="R1268" s="45"/>
      <c r="S1268" s="45"/>
      <c r="T1268" s="45"/>
      <c r="U1268" s="45"/>
      <c r="V1268" s="54"/>
      <c r="W1268" s="54"/>
      <c r="X1268" s="53"/>
      <c r="Y1268" s="53"/>
      <c r="Z1268" s="53"/>
      <c r="AA1268" s="53"/>
      <c r="AB1268" s="53"/>
      <c r="AC1268" s="53"/>
      <c r="AD1268" s="54"/>
      <c r="AE1268" s="54"/>
      <c r="AF1268" s="54"/>
      <c r="AG1268" s="54"/>
      <c r="AH1268" s="54"/>
      <c r="AI1268" s="54"/>
      <c r="AJ1268" s="54"/>
      <c r="AK1268" s="54"/>
      <c r="AL1268" s="27"/>
      <c r="AM1268" s="27"/>
      <c r="AN1268" s="27"/>
      <c r="AO1268" s="27"/>
      <c r="AP1268" s="27"/>
      <c r="AQ1268" s="53"/>
      <c r="AR1268" s="53"/>
      <c r="AS1268" s="52"/>
      <c r="AT1268" s="52"/>
      <c r="AU1268" s="52"/>
      <c r="AV1268" s="52"/>
      <c r="AW1268" s="52"/>
      <c r="AX1268" s="27"/>
      <c r="AY1268" s="27"/>
      <c r="AZ1268" s="27"/>
      <c r="BA1268" s="45"/>
      <c r="BB1268" s="45"/>
      <c r="BC1268" s="45"/>
      <c r="BD1268" s="45"/>
      <c r="BE1268" s="45"/>
      <c r="BF1268" s="45"/>
      <c r="BG1268" s="45"/>
      <c r="BH1268" s="45"/>
      <c r="BI1268" s="45"/>
      <c r="BJ1268" s="45"/>
      <c r="BK1268" s="45"/>
      <c r="BL1268" s="45"/>
      <c r="BM1268" s="27"/>
      <c r="BN1268" s="27"/>
      <c r="BO1268" s="45"/>
      <c r="BP1268" s="45"/>
      <c r="BQ1268" s="45"/>
      <c r="BR1268" s="45"/>
      <c r="BS1268" s="27"/>
      <c r="BT1268" s="27"/>
      <c r="BU1268" s="27"/>
      <c r="BV1268" s="30"/>
      <c r="BW1268" s="30"/>
      <c r="BX1268" s="27"/>
      <c r="BY1268" s="27"/>
      <c r="BZ1268" s="27"/>
      <c r="CA1268" s="27"/>
      <c r="CB1268" s="27"/>
      <c r="CC1268" s="27"/>
      <c r="CD1268" s="27"/>
      <c r="CE1268" s="27"/>
      <c r="CF1268" s="27"/>
      <c r="CG1268" s="27"/>
      <c r="CH1268" s="27"/>
      <c r="CI1268" s="27"/>
      <c r="CJ1268" s="27"/>
      <c r="CK1268" s="27"/>
      <c r="CL1268" s="27"/>
      <c r="CM1268" s="27"/>
      <c r="CN1268" s="27"/>
      <c r="CO1268" s="27"/>
    </row>
    <row r="1269" spans="1:93" ht="13">
      <c r="A1269" s="18"/>
      <c r="B1269" s="45"/>
      <c r="C1269" s="52"/>
      <c r="D1269" s="52"/>
      <c r="E1269" s="53"/>
      <c r="F1269" s="53"/>
      <c r="G1269" s="52"/>
      <c r="H1269" s="52"/>
      <c r="I1269" s="53"/>
      <c r="J1269" s="52"/>
      <c r="K1269" s="52"/>
      <c r="L1269" s="52"/>
      <c r="M1269" s="53"/>
      <c r="N1269" s="76"/>
      <c r="O1269" s="52"/>
      <c r="P1269" s="45"/>
      <c r="Q1269" s="45"/>
      <c r="R1269" s="45"/>
      <c r="S1269" s="45"/>
      <c r="T1269" s="45"/>
      <c r="U1269" s="45"/>
      <c r="V1269" s="54"/>
      <c r="W1269" s="54"/>
      <c r="X1269" s="53"/>
      <c r="Y1269" s="53"/>
      <c r="Z1269" s="53"/>
      <c r="AA1269" s="53"/>
      <c r="AB1269" s="53"/>
      <c r="AC1269" s="53"/>
      <c r="AD1269" s="54"/>
      <c r="AE1269" s="54"/>
      <c r="AF1269" s="54"/>
      <c r="AG1269" s="54"/>
      <c r="AH1269" s="54"/>
      <c r="AI1269" s="54"/>
      <c r="AJ1269" s="54"/>
      <c r="AK1269" s="54"/>
      <c r="AL1269" s="27"/>
      <c r="AM1269" s="27"/>
      <c r="AN1269" s="27"/>
      <c r="AO1269" s="27"/>
      <c r="AP1269" s="27"/>
      <c r="AQ1269" s="53"/>
      <c r="AR1269" s="53"/>
      <c r="AS1269" s="52"/>
      <c r="AT1269" s="52"/>
      <c r="AU1269" s="52"/>
      <c r="AV1269" s="52"/>
      <c r="AW1269" s="52"/>
      <c r="AX1269" s="27"/>
      <c r="AY1269" s="27"/>
      <c r="AZ1269" s="27"/>
      <c r="BA1269" s="45"/>
      <c r="BB1269" s="45"/>
      <c r="BC1269" s="45"/>
      <c r="BD1269" s="45"/>
      <c r="BE1269" s="45"/>
      <c r="BF1269" s="45"/>
      <c r="BG1269" s="45"/>
      <c r="BH1269" s="45"/>
      <c r="BI1269" s="45"/>
      <c r="BJ1269" s="45"/>
      <c r="BK1269" s="45"/>
      <c r="BL1269" s="45"/>
      <c r="BM1269" s="27"/>
      <c r="BN1269" s="27"/>
      <c r="BO1269" s="45"/>
      <c r="BP1269" s="45"/>
      <c r="BQ1269" s="45"/>
      <c r="BR1269" s="45"/>
      <c r="BS1269" s="27"/>
      <c r="BT1269" s="27"/>
      <c r="BU1269" s="27"/>
      <c r="BV1269" s="30"/>
      <c r="BW1269" s="30"/>
      <c r="BX1269" s="27"/>
      <c r="BY1269" s="27"/>
      <c r="BZ1269" s="27"/>
      <c r="CA1269" s="27"/>
      <c r="CB1269" s="27"/>
      <c r="CC1269" s="27"/>
      <c r="CD1269" s="27"/>
      <c r="CE1269" s="27"/>
      <c r="CF1269" s="27"/>
      <c r="CG1269" s="27"/>
      <c r="CH1269" s="27"/>
      <c r="CI1269" s="27"/>
      <c r="CJ1269" s="27"/>
      <c r="CK1269" s="27"/>
      <c r="CL1269" s="27"/>
      <c r="CM1269" s="27"/>
      <c r="CN1269" s="27"/>
      <c r="CO1269" s="27"/>
    </row>
    <row r="1270" spans="1:93" ht="13">
      <c r="A1270" s="18"/>
      <c r="B1270" s="45"/>
      <c r="C1270" s="52"/>
      <c r="D1270" s="52"/>
      <c r="E1270" s="53"/>
      <c r="F1270" s="53"/>
      <c r="G1270" s="52"/>
      <c r="H1270" s="52"/>
      <c r="I1270" s="53"/>
      <c r="J1270" s="52"/>
      <c r="K1270" s="52"/>
      <c r="L1270" s="52"/>
      <c r="M1270" s="53"/>
      <c r="N1270" s="76"/>
      <c r="O1270" s="52"/>
      <c r="P1270" s="45"/>
      <c r="Q1270" s="45"/>
      <c r="R1270" s="45"/>
      <c r="S1270" s="45"/>
      <c r="T1270" s="45"/>
      <c r="U1270" s="45"/>
      <c r="V1270" s="54"/>
      <c r="W1270" s="54"/>
      <c r="X1270" s="53"/>
      <c r="Y1270" s="53"/>
      <c r="Z1270" s="53"/>
      <c r="AA1270" s="53"/>
      <c r="AB1270" s="53"/>
      <c r="AC1270" s="53"/>
      <c r="AD1270" s="54"/>
      <c r="AE1270" s="54"/>
      <c r="AF1270" s="54"/>
      <c r="AG1270" s="54"/>
      <c r="AH1270" s="54"/>
      <c r="AI1270" s="54"/>
      <c r="AJ1270" s="54"/>
      <c r="AK1270" s="54"/>
      <c r="AL1270" s="27"/>
      <c r="AM1270" s="27"/>
      <c r="AN1270" s="27"/>
      <c r="AO1270" s="27"/>
      <c r="AP1270" s="27"/>
      <c r="AQ1270" s="53"/>
      <c r="AR1270" s="53"/>
      <c r="AS1270" s="52"/>
      <c r="AT1270" s="52"/>
      <c r="AU1270" s="52"/>
      <c r="AV1270" s="52"/>
      <c r="AW1270" s="52"/>
      <c r="AX1270" s="27"/>
      <c r="AY1270" s="27"/>
      <c r="AZ1270" s="27"/>
      <c r="BA1270" s="45"/>
      <c r="BB1270" s="45"/>
      <c r="BC1270" s="45"/>
      <c r="BD1270" s="45"/>
      <c r="BE1270" s="45"/>
      <c r="BF1270" s="45"/>
      <c r="BG1270" s="45"/>
      <c r="BH1270" s="45"/>
      <c r="BI1270" s="45"/>
      <c r="BJ1270" s="45"/>
      <c r="BK1270" s="45"/>
      <c r="BL1270" s="45"/>
      <c r="BM1270" s="27"/>
      <c r="BN1270" s="27"/>
      <c r="BO1270" s="45"/>
      <c r="BP1270" s="45"/>
      <c r="BQ1270" s="45"/>
      <c r="BR1270" s="45"/>
      <c r="BS1270" s="27"/>
      <c r="BT1270" s="27"/>
      <c r="BU1270" s="27"/>
      <c r="BV1270" s="30"/>
      <c r="BW1270" s="30"/>
      <c r="BX1270" s="27"/>
      <c r="BY1270" s="27"/>
      <c r="BZ1270" s="27"/>
      <c r="CA1270" s="27"/>
      <c r="CB1270" s="27"/>
      <c r="CC1270" s="27"/>
      <c r="CD1270" s="27"/>
      <c r="CE1270" s="27"/>
      <c r="CF1270" s="27"/>
      <c r="CG1270" s="27"/>
      <c r="CH1270" s="27"/>
      <c r="CI1270" s="27"/>
      <c r="CJ1270" s="27"/>
      <c r="CK1270" s="27"/>
      <c r="CL1270" s="27"/>
      <c r="CM1270" s="27"/>
      <c r="CN1270" s="27"/>
      <c r="CO1270" s="27"/>
    </row>
    <row r="1271" spans="1:93" ht="13">
      <c r="A1271" s="18"/>
      <c r="B1271" s="45"/>
      <c r="C1271" s="52"/>
      <c r="D1271" s="52"/>
      <c r="E1271" s="53"/>
      <c r="F1271" s="53"/>
      <c r="G1271" s="52"/>
      <c r="H1271" s="52"/>
      <c r="I1271" s="53"/>
      <c r="J1271" s="52"/>
      <c r="K1271" s="52"/>
      <c r="L1271" s="52"/>
      <c r="M1271" s="53"/>
      <c r="N1271" s="76"/>
      <c r="O1271" s="52"/>
      <c r="P1271" s="45"/>
      <c r="Q1271" s="45"/>
      <c r="R1271" s="45"/>
      <c r="S1271" s="45"/>
      <c r="T1271" s="45"/>
      <c r="U1271" s="45"/>
      <c r="V1271" s="54"/>
      <c r="W1271" s="54"/>
      <c r="X1271" s="53"/>
      <c r="Y1271" s="53"/>
      <c r="Z1271" s="53"/>
      <c r="AA1271" s="53"/>
      <c r="AB1271" s="53"/>
      <c r="AC1271" s="53"/>
      <c r="AD1271" s="54"/>
      <c r="AE1271" s="54"/>
      <c r="AF1271" s="54"/>
      <c r="AG1271" s="54"/>
      <c r="AH1271" s="54"/>
      <c r="AI1271" s="54"/>
      <c r="AJ1271" s="54"/>
      <c r="AK1271" s="54"/>
      <c r="AL1271" s="27"/>
      <c r="AM1271" s="27"/>
      <c r="AN1271" s="27"/>
      <c r="AO1271" s="27"/>
      <c r="AP1271" s="27"/>
      <c r="AQ1271" s="53"/>
      <c r="AR1271" s="53"/>
      <c r="AS1271" s="52"/>
      <c r="AT1271" s="52"/>
      <c r="AU1271" s="52"/>
      <c r="AV1271" s="52"/>
      <c r="AW1271" s="52"/>
      <c r="AX1271" s="27"/>
      <c r="AY1271" s="27"/>
      <c r="AZ1271" s="27"/>
      <c r="BA1271" s="45"/>
      <c r="BB1271" s="45"/>
      <c r="BC1271" s="45"/>
      <c r="BD1271" s="45"/>
      <c r="BE1271" s="45"/>
      <c r="BF1271" s="45"/>
      <c r="BG1271" s="45"/>
      <c r="BH1271" s="45"/>
      <c r="BI1271" s="45"/>
      <c r="BJ1271" s="45"/>
      <c r="BK1271" s="45"/>
      <c r="BL1271" s="45"/>
      <c r="BM1271" s="27"/>
      <c r="BN1271" s="27"/>
      <c r="BO1271" s="45"/>
      <c r="BP1271" s="45"/>
      <c r="BQ1271" s="45"/>
      <c r="BR1271" s="45"/>
      <c r="BS1271" s="27"/>
      <c r="BT1271" s="27"/>
      <c r="BU1271" s="27"/>
      <c r="BV1271" s="30"/>
      <c r="BW1271" s="30"/>
      <c r="BX1271" s="27"/>
      <c r="BY1271" s="27"/>
      <c r="BZ1271" s="27"/>
      <c r="CA1271" s="27"/>
      <c r="CB1271" s="27"/>
      <c r="CC1271" s="27"/>
      <c r="CD1271" s="27"/>
      <c r="CE1271" s="27"/>
      <c r="CF1271" s="27"/>
      <c r="CG1271" s="27"/>
      <c r="CH1271" s="27"/>
      <c r="CI1271" s="27"/>
      <c r="CJ1271" s="27"/>
      <c r="CK1271" s="27"/>
      <c r="CL1271" s="27"/>
      <c r="CM1271" s="27"/>
      <c r="CN1271" s="27"/>
      <c r="CO1271" s="27"/>
    </row>
    <row r="1272" spans="1:93" ht="13">
      <c r="A1272" s="18"/>
      <c r="B1272" s="45"/>
      <c r="C1272" s="52"/>
      <c r="D1272" s="52"/>
      <c r="E1272" s="53"/>
      <c r="F1272" s="53"/>
      <c r="G1272" s="52"/>
      <c r="H1272" s="52"/>
      <c r="I1272" s="53"/>
      <c r="J1272" s="52"/>
      <c r="K1272" s="52"/>
      <c r="L1272" s="52"/>
      <c r="M1272" s="53"/>
      <c r="N1272" s="76"/>
      <c r="O1272" s="52"/>
      <c r="P1272" s="45"/>
      <c r="Q1272" s="45"/>
      <c r="R1272" s="45"/>
      <c r="S1272" s="45"/>
      <c r="T1272" s="45"/>
      <c r="U1272" s="45"/>
      <c r="V1272" s="54"/>
      <c r="W1272" s="54"/>
      <c r="X1272" s="53"/>
      <c r="Y1272" s="53"/>
      <c r="Z1272" s="53"/>
      <c r="AA1272" s="53"/>
      <c r="AB1272" s="53"/>
      <c r="AC1272" s="53"/>
      <c r="AD1272" s="54"/>
      <c r="AE1272" s="54"/>
      <c r="AF1272" s="54"/>
      <c r="AG1272" s="54"/>
      <c r="AH1272" s="54"/>
      <c r="AI1272" s="54"/>
      <c r="AJ1272" s="54"/>
      <c r="AK1272" s="54"/>
      <c r="AL1272" s="27"/>
      <c r="AM1272" s="27"/>
      <c r="AN1272" s="27"/>
      <c r="AO1272" s="27"/>
      <c r="AP1272" s="27"/>
      <c r="AQ1272" s="53"/>
      <c r="AR1272" s="53"/>
      <c r="AS1272" s="52"/>
      <c r="AT1272" s="52"/>
      <c r="AU1272" s="52"/>
      <c r="AV1272" s="52"/>
      <c r="AW1272" s="52"/>
      <c r="AX1272" s="27"/>
      <c r="AY1272" s="27"/>
      <c r="AZ1272" s="27"/>
      <c r="BA1272" s="45"/>
      <c r="BB1272" s="45"/>
      <c r="BC1272" s="45"/>
      <c r="BD1272" s="45"/>
      <c r="BE1272" s="45"/>
      <c r="BF1272" s="45"/>
      <c r="BG1272" s="45"/>
      <c r="BH1272" s="45"/>
      <c r="BI1272" s="45"/>
      <c r="BJ1272" s="45"/>
      <c r="BK1272" s="45"/>
      <c r="BL1272" s="45"/>
      <c r="BM1272" s="27"/>
      <c r="BN1272" s="27"/>
      <c r="BO1272" s="45"/>
      <c r="BP1272" s="45"/>
      <c r="BQ1272" s="45"/>
      <c r="BR1272" s="45"/>
      <c r="BS1272" s="27"/>
      <c r="BT1272" s="27"/>
      <c r="BU1272" s="27"/>
      <c r="BV1272" s="30"/>
      <c r="BW1272" s="30"/>
      <c r="BX1272" s="27"/>
      <c r="BY1272" s="27"/>
      <c r="BZ1272" s="27"/>
      <c r="CA1272" s="27"/>
      <c r="CB1272" s="27"/>
      <c r="CC1272" s="27"/>
      <c r="CD1272" s="27"/>
      <c r="CE1272" s="27"/>
      <c r="CF1272" s="27"/>
      <c r="CG1272" s="27"/>
      <c r="CH1272" s="27"/>
      <c r="CI1272" s="27"/>
      <c r="CJ1272" s="27"/>
      <c r="CK1272" s="27"/>
      <c r="CL1272" s="27"/>
      <c r="CM1272" s="27"/>
      <c r="CN1272" s="27"/>
      <c r="CO1272" s="27"/>
    </row>
    <row r="1273" spans="1:93" ht="13">
      <c r="A1273" s="18"/>
      <c r="B1273" s="45"/>
      <c r="C1273" s="52"/>
      <c r="D1273" s="52"/>
      <c r="E1273" s="53"/>
      <c r="F1273" s="53"/>
      <c r="G1273" s="52"/>
      <c r="H1273" s="52"/>
      <c r="I1273" s="53"/>
      <c r="J1273" s="52"/>
      <c r="K1273" s="52"/>
      <c r="L1273" s="52"/>
      <c r="M1273" s="53"/>
      <c r="N1273" s="76"/>
      <c r="O1273" s="52"/>
      <c r="P1273" s="45"/>
      <c r="Q1273" s="45"/>
      <c r="R1273" s="45"/>
      <c r="S1273" s="45"/>
      <c r="T1273" s="45"/>
      <c r="U1273" s="45"/>
      <c r="V1273" s="54"/>
      <c r="W1273" s="54"/>
      <c r="X1273" s="53"/>
      <c r="Y1273" s="53"/>
      <c r="Z1273" s="53"/>
      <c r="AA1273" s="53"/>
      <c r="AB1273" s="53"/>
      <c r="AC1273" s="53"/>
      <c r="AD1273" s="54"/>
      <c r="AE1273" s="54"/>
      <c r="AF1273" s="54"/>
      <c r="AG1273" s="54"/>
      <c r="AH1273" s="54"/>
      <c r="AI1273" s="54"/>
      <c r="AJ1273" s="54"/>
      <c r="AK1273" s="54"/>
      <c r="AL1273" s="27"/>
      <c r="AM1273" s="27"/>
      <c r="AN1273" s="27"/>
      <c r="AO1273" s="27"/>
      <c r="AP1273" s="27"/>
      <c r="AQ1273" s="53"/>
      <c r="AR1273" s="53"/>
      <c r="AS1273" s="52"/>
      <c r="AT1273" s="52"/>
      <c r="AU1273" s="52"/>
      <c r="AV1273" s="52"/>
      <c r="AW1273" s="52"/>
      <c r="AX1273" s="27"/>
      <c r="AY1273" s="27"/>
      <c r="AZ1273" s="27"/>
      <c r="BA1273" s="45"/>
      <c r="BB1273" s="45"/>
      <c r="BC1273" s="45"/>
      <c r="BD1273" s="45"/>
      <c r="BE1273" s="45"/>
      <c r="BF1273" s="45"/>
      <c r="BG1273" s="45"/>
      <c r="BH1273" s="45"/>
      <c r="BI1273" s="45"/>
      <c r="BJ1273" s="45"/>
      <c r="BK1273" s="45"/>
      <c r="BL1273" s="45"/>
      <c r="BM1273" s="27"/>
      <c r="BN1273" s="27"/>
      <c r="BO1273" s="45"/>
      <c r="BP1273" s="45"/>
      <c r="BQ1273" s="45"/>
      <c r="BR1273" s="45"/>
      <c r="BS1273" s="27"/>
      <c r="BT1273" s="27"/>
      <c r="BU1273" s="27"/>
      <c r="BV1273" s="30"/>
      <c r="BW1273" s="30"/>
      <c r="BX1273" s="27"/>
      <c r="BY1273" s="27"/>
      <c r="BZ1273" s="27"/>
      <c r="CA1273" s="27"/>
      <c r="CB1273" s="27"/>
      <c r="CC1273" s="27"/>
      <c r="CD1273" s="27"/>
      <c r="CE1273" s="27"/>
      <c r="CF1273" s="27"/>
      <c r="CG1273" s="27"/>
      <c r="CH1273" s="27"/>
      <c r="CI1273" s="27"/>
      <c r="CJ1273" s="27"/>
      <c r="CK1273" s="27"/>
      <c r="CL1273" s="27"/>
      <c r="CM1273" s="27"/>
      <c r="CN1273" s="27"/>
      <c r="CO1273" s="27"/>
    </row>
    <row r="1274" spans="1:93" ht="13">
      <c r="A1274" s="18"/>
      <c r="B1274" s="45"/>
      <c r="C1274" s="52"/>
      <c r="D1274" s="52"/>
      <c r="E1274" s="53"/>
      <c r="F1274" s="53"/>
      <c r="G1274" s="52"/>
      <c r="H1274" s="52"/>
      <c r="I1274" s="53"/>
      <c r="J1274" s="52"/>
      <c r="K1274" s="52"/>
      <c r="L1274" s="52"/>
      <c r="M1274" s="53"/>
      <c r="N1274" s="76"/>
      <c r="O1274" s="52"/>
      <c r="P1274" s="45"/>
      <c r="Q1274" s="45"/>
      <c r="R1274" s="45"/>
      <c r="S1274" s="45"/>
      <c r="T1274" s="45"/>
      <c r="U1274" s="45"/>
      <c r="V1274" s="54"/>
      <c r="W1274" s="54"/>
      <c r="X1274" s="53"/>
      <c r="Y1274" s="53"/>
      <c r="Z1274" s="53"/>
      <c r="AA1274" s="53"/>
      <c r="AB1274" s="53"/>
      <c r="AC1274" s="53"/>
      <c r="AD1274" s="54"/>
      <c r="AE1274" s="54"/>
      <c r="AF1274" s="54"/>
      <c r="AG1274" s="54"/>
      <c r="AH1274" s="54"/>
      <c r="AI1274" s="54"/>
      <c r="AJ1274" s="54"/>
      <c r="AK1274" s="54"/>
      <c r="AL1274" s="27"/>
      <c r="AM1274" s="27"/>
      <c r="AN1274" s="27"/>
      <c r="AO1274" s="27"/>
      <c r="AP1274" s="27"/>
      <c r="AQ1274" s="53"/>
      <c r="AR1274" s="53"/>
      <c r="AS1274" s="52"/>
      <c r="AT1274" s="52"/>
      <c r="AU1274" s="52"/>
      <c r="AV1274" s="52"/>
      <c r="AW1274" s="52"/>
      <c r="AX1274" s="27"/>
      <c r="AY1274" s="27"/>
      <c r="AZ1274" s="27"/>
      <c r="BA1274" s="45"/>
      <c r="BB1274" s="45"/>
      <c r="BC1274" s="45"/>
      <c r="BD1274" s="45"/>
      <c r="BE1274" s="45"/>
      <c r="BF1274" s="45"/>
      <c r="BG1274" s="45"/>
      <c r="BH1274" s="45"/>
      <c r="BI1274" s="45"/>
      <c r="BJ1274" s="45"/>
      <c r="BK1274" s="45"/>
      <c r="BL1274" s="45"/>
      <c r="BM1274" s="27"/>
      <c r="BN1274" s="27"/>
      <c r="BO1274" s="45"/>
      <c r="BP1274" s="45"/>
      <c r="BQ1274" s="45"/>
      <c r="BR1274" s="45"/>
      <c r="BS1274" s="27"/>
      <c r="BT1274" s="27"/>
      <c r="BU1274" s="27"/>
      <c r="BV1274" s="30"/>
      <c r="BW1274" s="30"/>
      <c r="BX1274" s="27"/>
      <c r="BY1274" s="27"/>
      <c r="BZ1274" s="27"/>
      <c r="CA1274" s="27"/>
      <c r="CB1274" s="27"/>
      <c r="CC1274" s="27"/>
      <c r="CD1274" s="27"/>
      <c r="CE1274" s="27"/>
      <c r="CF1274" s="27"/>
      <c r="CG1274" s="27"/>
      <c r="CH1274" s="27"/>
      <c r="CI1274" s="27"/>
      <c r="CJ1274" s="27"/>
      <c r="CK1274" s="27"/>
      <c r="CL1274" s="27"/>
      <c r="CM1274" s="27"/>
      <c r="CN1274" s="27"/>
      <c r="CO1274" s="27"/>
    </row>
    <row r="1275" spans="1:93" ht="13">
      <c r="A1275" s="18"/>
      <c r="B1275" s="45"/>
      <c r="C1275" s="52"/>
      <c r="D1275" s="52"/>
      <c r="E1275" s="53"/>
      <c r="F1275" s="53"/>
      <c r="G1275" s="52"/>
      <c r="H1275" s="52"/>
      <c r="I1275" s="53"/>
      <c r="J1275" s="52"/>
      <c r="K1275" s="52"/>
      <c r="L1275" s="52"/>
      <c r="M1275" s="53"/>
      <c r="N1275" s="76"/>
      <c r="O1275" s="52"/>
      <c r="P1275" s="45"/>
      <c r="Q1275" s="45"/>
      <c r="R1275" s="45"/>
      <c r="S1275" s="45"/>
      <c r="T1275" s="45"/>
      <c r="U1275" s="45"/>
      <c r="V1275" s="54"/>
      <c r="W1275" s="54"/>
      <c r="X1275" s="53"/>
      <c r="Y1275" s="53"/>
      <c r="Z1275" s="53"/>
      <c r="AA1275" s="53"/>
      <c r="AB1275" s="53"/>
      <c r="AC1275" s="53"/>
      <c r="AD1275" s="54"/>
      <c r="AE1275" s="54"/>
      <c r="AF1275" s="54"/>
      <c r="AG1275" s="54"/>
      <c r="AH1275" s="54"/>
      <c r="AI1275" s="54"/>
      <c r="AJ1275" s="54"/>
      <c r="AK1275" s="54"/>
      <c r="AL1275" s="27"/>
      <c r="AM1275" s="27"/>
      <c r="AN1275" s="27"/>
      <c r="AO1275" s="27"/>
      <c r="AP1275" s="27"/>
      <c r="AQ1275" s="53"/>
      <c r="AR1275" s="53"/>
      <c r="AS1275" s="52"/>
      <c r="AT1275" s="52"/>
      <c r="AU1275" s="52"/>
      <c r="AV1275" s="52"/>
      <c r="AW1275" s="52"/>
      <c r="AX1275" s="27"/>
      <c r="AY1275" s="27"/>
      <c r="AZ1275" s="27"/>
      <c r="BA1275" s="45"/>
      <c r="BB1275" s="45"/>
      <c r="BC1275" s="45"/>
      <c r="BD1275" s="45"/>
      <c r="BE1275" s="45"/>
      <c r="BF1275" s="45"/>
      <c r="BG1275" s="45"/>
      <c r="BH1275" s="45"/>
      <c r="BI1275" s="45"/>
      <c r="BJ1275" s="45"/>
      <c r="BK1275" s="45"/>
      <c r="BL1275" s="45"/>
      <c r="BM1275" s="27"/>
      <c r="BN1275" s="27"/>
      <c r="BO1275" s="45"/>
      <c r="BP1275" s="45"/>
      <c r="BQ1275" s="45"/>
      <c r="BR1275" s="45"/>
      <c r="BS1275" s="27"/>
      <c r="BT1275" s="27"/>
      <c r="BU1275" s="27"/>
      <c r="BV1275" s="30"/>
      <c r="BW1275" s="30"/>
      <c r="BX1275" s="27"/>
      <c r="BY1275" s="27"/>
      <c r="BZ1275" s="27"/>
      <c r="CA1275" s="27"/>
      <c r="CB1275" s="27"/>
      <c r="CC1275" s="27"/>
      <c r="CD1275" s="27"/>
      <c r="CE1275" s="27"/>
      <c r="CF1275" s="27"/>
      <c r="CG1275" s="27"/>
      <c r="CH1275" s="27"/>
      <c r="CI1275" s="27"/>
      <c r="CJ1275" s="27"/>
      <c r="CK1275" s="27"/>
      <c r="CL1275" s="27"/>
      <c r="CM1275" s="27"/>
      <c r="CN1275" s="27"/>
      <c r="CO1275" s="27"/>
    </row>
    <row r="1276" spans="1:93" ht="13">
      <c r="A1276" s="18"/>
      <c r="B1276" s="45"/>
      <c r="C1276" s="52"/>
      <c r="D1276" s="52"/>
      <c r="E1276" s="53"/>
      <c r="F1276" s="53"/>
      <c r="G1276" s="52"/>
      <c r="H1276" s="52"/>
      <c r="I1276" s="53"/>
      <c r="J1276" s="52"/>
      <c r="K1276" s="52"/>
      <c r="L1276" s="52"/>
      <c r="M1276" s="53"/>
      <c r="N1276" s="76"/>
      <c r="O1276" s="52"/>
      <c r="P1276" s="45"/>
      <c r="Q1276" s="45"/>
      <c r="R1276" s="45"/>
      <c r="S1276" s="45"/>
      <c r="T1276" s="45"/>
      <c r="U1276" s="45"/>
      <c r="V1276" s="54"/>
      <c r="W1276" s="54"/>
      <c r="X1276" s="53"/>
      <c r="Y1276" s="53"/>
      <c r="Z1276" s="53"/>
      <c r="AA1276" s="53"/>
      <c r="AB1276" s="53"/>
      <c r="AC1276" s="53"/>
      <c r="AD1276" s="54"/>
      <c r="AE1276" s="54"/>
      <c r="AF1276" s="54"/>
      <c r="AG1276" s="54"/>
      <c r="AH1276" s="54"/>
      <c r="AI1276" s="54"/>
      <c r="AJ1276" s="54"/>
      <c r="AK1276" s="54"/>
      <c r="AL1276" s="27"/>
      <c r="AM1276" s="27"/>
      <c r="AN1276" s="27"/>
      <c r="AO1276" s="27"/>
      <c r="AP1276" s="27"/>
      <c r="AQ1276" s="53"/>
      <c r="AR1276" s="53"/>
      <c r="AS1276" s="52"/>
      <c r="AT1276" s="52"/>
      <c r="AU1276" s="52"/>
      <c r="AV1276" s="52"/>
      <c r="AW1276" s="52"/>
      <c r="AX1276" s="27"/>
      <c r="AY1276" s="27"/>
      <c r="AZ1276" s="27"/>
      <c r="BA1276" s="45"/>
      <c r="BB1276" s="45"/>
      <c r="BC1276" s="45"/>
      <c r="BD1276" s="45"/>
      <c r="BE1276" s="45"/>
      <c r="BF1276" s="45"/>
      <c r="BG1276" s="45"/>
      <c r="BH1276" s="45"/>
      <c r="BI1276" s="45"/>
      <c r="BJ1276" s="45"/>
      <c r="BK1276" s="45"/>
      <c r="BL1276" s="45"/>
      <c r="BM1276" s="27"/>
      <c r="BN1276" s="27"/>
      <c r="BO1276" s="45"/>
      <c r="BP1276" s="45"/>
      <c r="BQ1276" s="45"/>
      <c r="BR1276" s="45"/>
      <c r="BS1276" s="27"/>
      <c r="BT1276" s="27"/>
      <c r="BU1276" s="27"/>
      <c r="BV1276" s="30"/>
      <c r="BW1276" s="30"/>
      <c r="BX1276" s="27"/>
      <c r="BY1276" s="27"/>
      <c r="BZ1276" s="27"/>
      <c r="CA1276" s="27"/>
      <c r="CB1276" s="27"/>
      <c r="CC1276" s="27"/>
      <c r="CD1276" s="27"/>
      <c r="CE1276" s="27"/>
      <c r="CF1276" s="27"/>
      <c r="CG1276" s="27"/>
      <c r="CH1276" s="27"/>
      <c r="CI1276" s="27"/>
      <c r="CJ1276" s="27"/>
      <c r="CK1276" s="27"/>
      <c r="CL1276" s="27"/>
      <c r="CM1276" s="27"/>
      <c r="CN1276" s="27"/>
      <c r="CO1276" s="27"/>
    </row>
    <row r="1277" spans="1:93" ht="13">
      <c r="A1277" s="18"/>
      <c r="B1277" s="45"/>
      <c r="C1277" s="52"/>
      <c r="D1277" s="52"/>
      <c r="E1277" s="53"/>
      <c r="F1277" s="53"/>
      <c r="G1277" s="52"/>
      <c r="H1277" s="52"/>
      <c r="I1277" s="53"/>
      <c r="J1277" s="52"/>
      <c r="K1277" s="52"/>
      <c r="L1277" s="52"/>
      <c r="M1277" s="53"/>
      <c r="N1277" s="76"/>
      <c r="O1277" s="52"/>
      <c r="P1277" s="45"/>
      <c r="Q1277" s="45"/>
      <c r="R1277" s="45"/>
      <c r="S1277" s="45"/>
      <c r="T1277" s="45"/>
      <c r="U1277" s="45"/>
      <c r="V1277" s="54"/>
      <c r="W1277" s="54"/>
      <c r="X1277" s="53"/>
      <c r="Y1277" s="53"/>
      <c r="Z1277" s="53"/>
      <c r="AA1277" s="53"/>
      <c r="AB1277" s="53"/>
      <c r="AC1277" s="53"/>
      <c r="AD1277" s="54"/>
      <c r="AE1277" s="54"/>
      <c r="AF1277" s="54"/>
      <c r="AG1277" s="54"/>
      <c r="AH1277" s="54"/>
      <c r="AI1277" s="54"/>
      <c r="AJ1277" s="54"/>
      <c r="AK1277" s="54"/>
      <c r="AL1277" s="27"/>
      <c r="AM1277" s="27"/>
      <c r="AN1277" s="27"/>
      <c r="AO1277" s="27"/>
      <c r="AP1277" s="27"/>
      <c r="AQ1277" s="53"/>
      <c r="AR1277" s="53"/>
      <c r="AS1277" s="52"/>
      <c r="AT1277" s="52"/>
      <c r="AU1277" s="52"/>
      <c r="AV1277" s="52"/>
      <c r="AW1277" s="52"/>
      <c r="AX1277" s="27"/>
      <c r="AY1277" s="27"/>
      <c r="AZ1277" s="27"/>
      <c r="BA1277" s="45"/>
      <c r="BB1277" s="45"/>
      <c r="BC1277" s="45"/>
      <c r="BD1277" s="45"/>
      <c r="BE1277" s="45"/>
      <c r="BF1277" s="45"/>
      <c r="BG1277" s="45"/>
      <c r="BH1277" s="45"/>
      <c r="BI1277" s="45"/>
      <c r="BJ1277" s="45"/>
      <c r="BK1277" s="45"/>
      <c r="BL1277" s="45"/>
      <c r="BM1277" s="27"/>
      <c r="BN1277" s="27"/>
      <c r="BO1277" s="45"/>
      <c r="BP1277" s="45"/>
      <c r="BQ1277" s="45"/>
      <c r="BR1277" s="45"/>
      <c r="BS1277" s="27"/>
      <c r="BT1277" s="27"/>
      <c r="BU1277" s="27"/>
      <c r="BV1277" s="30"/>
      <c r="BW1277" s="30"/>
      <c r="BX1277" s="27"/>
      <c r="BY1277" s="27"/>
      <c r="BZ1277" s="27"/>
      <c r="CA1277" s="27"/>
      <c r="CB1277" s="27"/>
      <c r="CC1277" s="27"/>
      <c r="CD1277" s="27"/>
      <c r="CE1277" s="27"/>
      <c r="CF1277" s="27"/>
      <c r="CG1277" s="27"/>
      <c r="CH1277" s="27"/>
      <c r="CI1277" s="27"/>
      <c r="CJ1277" s="27"/>
      <c r="CK1277" s="27"/>
      <c r="CL1277" s="27"/>
      <c r="CM1277" s="27"/>
      <c r="CN1277" s="27"/>
      <c r="CO1277" s="27"/>
    </row>
    <row r="1278" spans="1:93" ht="13">
      <c r="A1278" s="18"/>
      <c r="B1278" s="45"/>
      <c r="C1278" s="52"/>
      <c r="D1278" s="52"/>
      <c r="E1278" s="53"/>
      <c r="F1278" s="53"/>
      <c r="G1278" s="52"/>
      <c r="H1278" s="52"/>
      <c r="I1278" s="53"/>
      <c r="J1278" s="52"/>
      <c r="K1278" s="52"/>
      <c r="L1278" s="52"/>
      <c r="M1278" s="53"/>
      <c r="N1278" s="76"/>
      <c r="O1278" s="52"/>
      <c r="P1278" s="45"/>
      <c r="Q1278" s="45"/>
      <c r="R1278" s="45"/>
      <c r="S1278" s="45"/>
      <c r="T1278" s="45"/>
      <c r="U1278" s="45"/>
      <c r="V1278" s="54"/>
      <c r="W1278" s="54"/>
      <c r="X1278" s="53"/>
      <c r="Y1278" s="53"/>
      <c r="Z1278" s="53"/>
      <c r="AA1278" s="53"/>
      <c r="AB1278" s="53"/>
      <c r="AC1278" s="53"/>
      <c r="AD1278" s="54"/>
      <c r="AE1278" s="54"/>
      <c r="AF1278" s="54"/>
      <c r="AG1278" s="54"/>
      <c r="AH1278" s="54"/>
      <c r="AI1278" s="54"/>
      <c r="AJ1278" s="54"/>
      <c r="AK1278" s="54"/>
      <c r="AL1278" s="27"/>
      <c r="AM1278" s="27"/>
      <c r="AN1278" s="27"/>
      <c r="AO1278" s="27"/>
      <c r="AP1278" s="27"/>
      <c r="AQ1278" s="53"/>
      <c r="AR1278" s="53"/>
      <c r="AS1278" s="52"/>
      <c r="AT1278" s="52"/>
      <c r="AU1278" s="52"/>
      <c r="AV1278" s="52"/>
      <c r="AW1278" s="52"/>
      <c r="AX1278" s="27"/>
      <c r="AY1278" s="27"/>
      <c r="AZ1278" s="27"/>
      <c r="BA1278" s="45"/>
      <c r="BB1278" s="45"/>
      <c r="BC1278" s="45"/>
      <c r="BD1278" s="45"/>
      <c r="BE1278" s="45"/>
      <c r="BF1278" s="45"/>
      <c r="BG1278" s="45"/>
      <c r="BH1278" s="45"/>
      <c r="BI1278" s="45"/>
      <c r="BJ1278" s="45"/>
      <c r="BK1278" s="45"/>
      <c r="BL1278" s="45"/>
      <c r="BM1278" s="27"/>
      <c r="BN1278" s="27"/>
      <c r="BO1278" s="45"/>
      <c r="BP1278" s="45"/>
      <c r="BQ1278" s="45"/>
      <c r="BR1278" s="45"/>
      <c r="BS1278" s="27"/>
      <c r="BT1278" s="27"/>
      <c r="BU1278" s="27"/>
      <c r="BV1278" s="30"/>
      <c r="BW1278" s="30"/>
      <c r="BX1278" s="27"/>
      <c r="BY1278" s="27"/>
      <c r="BZ1278" s="27"/>
      <c r="CA1278" s="27"/>
      <c r="CB1278" s="27"/>
      <c r="CC1278" s="27"/>
      <c r="CD1278" s="27"/>
      <c r="CE1278" s="27"/>
      <c r="CF1278" s="27"/>
      <c r="CG1278" s="27"/>
      <c r="CH1278" s="27"/>
      <c r="CI1278" s="27"/>
      <c r="CJ1278" s="27"/>
      <c r="CK1278" s="27"/>
      <c r="CL1278" s="27"/>
      <c r="CM1278" s="27"/>
      <c r="CN1278" s="27"/>
      <c r="CO1278" s="27"/>
    </row>
    <row r="1279" spans="1:93" ht="13">
      <c r="A1279" s="18"/>
      <c r="B1279" s="45"/>
      <c r="C1279" s="52"/>
      <c r="D1279" s="52"/>
      <c r="E1279" s="53"/>
      <c r="F1279" s="53"/>
      <c r="G1279" s="52"/>
      <c r="H1279" s="52"/>
      <c r="I1279" s="53"/>
      <c r="J1279" s="52"/>
      <c r="K1279" s="52"/>
      <c r="L1279" s="52"/>
      <c r="M1279" s="53"/>
      <c r="N1279" s="76"/>
      <c r="O1279" s="52"/>
      <c r="P1279" s="45"/>
      <c r="Q1279" s="45"/>
      <c r="R1279" s="45"/>
      <c r="S1279" s="45"/>
      <c r="T1279" s="45"/>
      <c r="U1279" s="45"/>
      <c r="V1279" s="54"/>
      <c r="W1279" s="54"/>
      <c r="X1279" s="53"/>
      <c r="Y1279" s="53"/>
      <c r="Z1279" s="53"/>
      <c r="AA1279" s="53"/>
      <c r="AB1279" s="53"/>
      <c r="AC1279" s="53"/>
      <c r="AD1279" s="54"/>
      <c r="AE1279" s="54"/>
      <c r="AF1279" s="54"/>
      <c r="AG1279" s="54"/>
      <c r="AH1279" s="54"/>
      <c r="AI1279" s="54"/>
      <c r="AJ1279" s="54"/>
      <c r="AK1279" s="54"/>
      <c r="AL1279" s="27"/>
      <c r="AM1279" s="27"/>
      <c r="AN1279" s="27"/>
      <c r="AO1279" s="27"/>
      <c r="AP1279" s="27"/>
      <c r="AQ1279" s="53"/>
      <c r="AR1279" s="53"/>
      <c r="AS1279" s="52"/>
      <c r="AT1279" s="52"/>
      <c r="AU1279" s="52"/>
      <c r="AV1279" s="52"/>
      <c r="AW1279" s="52"/>
      <c r="AX1279" s="27"/>
      <c r="AY1279" s="27"/>
      <c r="AZ1279" s="27"/>
      <c r="BA1279" s="45"/>
      <c r="BB1279" s="45"/>
      <c r="BC1279" s="45"/>
      <c r="BD1279" s="45"/>
      <c r="BE1279" s="45"/>
      <c r="BF1279" s="45"/>
      <c r="BG1279" s="45"/>
      <c r="BH1279" s="45"/>
      <c r="BI1279" s="45"/>
      <c r="BJ1279" s="45"/>
      <c r="BK1279" s="45"/>
      <c r="BL1279" s="45"/>
      <c r="BM1279" s="27"/>
      <c r="BN1279" s="27"/>
      <c r="BO1279" s="45"/>
      <c r="BP1279" s="45"/>
      <c r="BQ1279" s="45"/>
      <c r="BR1279" s="45"/>
      <c r="BS1279" s="27"/>
      <c r="BT1279" s="27"/>
      <c r="BU1279" s="27"/>
      <c r="BV1279" s="30"/>
      <c r="BW1279" s="30"/>
      <c r="BX1279" s="27"/>
      <c r="BY1279" s="27"/>
      <c r="BZ1279" s="27"/>
      <c r="CA1279" s="27"/>
      <c r="CB1279" s="27"/>
      <c r="CC1279" s="27"/>
      <c r="CD1279" s="27"/>
      <c r="CE1279" s="27"/>
      <c r="CF1279" s="27"/>
      <c r="CG1279" s="27"/>
      <c r="CH1279" s="27"/>
      <c r="CI1279" s="27"/>
      <c r="CJ1279" s="27"/>
      <c r="CK1279" s="27"/>
      <c r="CL1279" s="27"/>
      <c r="CM1279" s="27"/>
      <c r="CN1279" s="27"/>
      <c r="CO1279" s="27"/>
    </row>
    <row r="1280" spans="1:93" ht="13">
      <c r="A1280" s="18"/>
      <c r="B1280" s="45"/>
      <c r="C1280" s="52"/>
      <c r="D1280" s="52"/>
      <c r="E1280" s="53"/>
      <c r="F1280" s="53"/>
      <c r="G1280" s="52"/>
      <c r="H1280" s="52"/>
      <c r="I1280" s="53"/>
      <c r="J1280" s="52"/>
      <c r="K1280" s="52"/>
      <c r="L1280" s="52"/>
      <c r="M1280" s="53"/>
      <c r="N1280" s="76"/>
      <c r="O1280" s="52"/>
      <c r="P1280" s="45"/>
      <c r="Q1280" s="45"/>
      <c r="R1280" s="45"/>
      <c r="S1280" s="45"/>
      <c r="T1280" s="45"/>
      <c r="U1280" s="45"/>
      <c r="V1280" s="54"/>
      <c r="W1280" s="54"/>
      <c r="X1280" s="53"/>
      <c r="Y1280" s="53"/>
      <c r="Z1280" s="53"/>
      <c r="AA1280" s="53"/>
      <c r="AB1280" s="53"/>
      <c r="AC1280" s="53"/>
      <c r="AD1280" s="54"/>
      <c r="AE1280" s="54"/>
      <c r="AF1280" s="54"/>
      <c r="AG1280" s="54"/>
      <c r="AH1280" s="54"/>
      <c r="AI1280" s="54"/>
      <c r="AJ1280" s="54"/>
      <c r="AK1280" s="54"/>
      <c r="AL1280" s="27"/>
      <c r="AM1280" s="27"/>
      <c r="AN1280" s="27"/>
      <c r="AO1280" s="27"/>
      <c r="AP1280" s="27"/>
      <c r="AQ1280" s="53"/>
      <c r="AR1280" s="53"/>
      <c r="AS1280" s="52"/>
      <c r="AT1280" s="52"/>
      <c r="AU1280" s="52"/>
      <c r="AV1280" s="52"/>
      <c r="AW1280" s="52"/>
      <c r="AX1280" s="27"/>
      <c r="AY1280" s="27"/>
      <c r="AZ1280" s="27"/>
      <c r="BA1280" s="45"/>
      <c r="BB1280" s="45"/>
      <c r="BC1280" s="45"/>
      <c r="BD1280" s="45"/>
      <c r="BE1280" s="45"/>
      <c r="BF1280" s="45"/>
      <c r="BG1280" s="45"/>
      <c r="BH1280" s="45"/>
      <c r="BI1280" s="45"/>
      <c r="BJ1280" s="45"/>
      <c r="BK1280" s="45"/>
      <c r="BL1280" s="45"/>
      <c r="BM1280" s="27"/>
      <c r="BN1280" s="27"/>
      <c r="BO1280" s="45"/>
      <c r="BP1280" s="45"/>
      <c r="BQ1280" s="45"/>
      <c r="BR1280" s="45"/>
      <c r="BS1280" s="27"/>
      <c r="BT1280" s="27"/>
      <c r="BU1280" s="27"/>
      <c r="BV1280" s="30"/>
      <c r="BW1280" s="30"/>
      <c r="BX1280" s="27"/>
      <c r="BY1280" s="27"/>
      <c r="BZ1280" s="27"/>
      <c r="CA1280" s="27"/>
      <c r="CB1280" s="27"/>
      <c r="CC1280" s="27"/>
      <c r="CD1280" s="27"/>
      <c r="CE1280" s="27"/>
      <c r="CF1280" s="27"/>
      <c r="CG1280" s="27"/>
      <c r="CH1280" s="27"/>
      <c r="CI1280" s="27"/>
      <c r="CJ1280" s="27"/>
      <c r="CK1280" s="27"/>
      <c r="CL1280" s="27"/>
      <c r="CM1280" s="27"/>
      <c r="CN1280" s="27"/>
      <c r="CO1280" s="27"/>
    </row>
    <row r="1281" spans="1:93" ht="13">
      <c r="A1281" s="18"/>
      <c r="B1281" s="45"/>
      <c r="C1281" s="52"/>
      <c r="D1281" s="52"/>
      <c r="E1281" s="53"/>
      <c r="F1281" s="53"/>
      <c r="G1281" s="52"/>
      <c r="H1281" s="52"/>
      <c r="I1281" s="53"/>
      <c r="J1281" s="52"/>
      <c r="K1281" s="52"/>
      <c r="L1281" s="52"/>
      <c r="M1281" s="53"/>
      <c r="N1281" s="76"/>
      <c r="O1281" s="52"/>
      <c r="P1281" s="45"/>
      <c r="Q1281" s="45"/>
      <c r="R1281" s="45"/>
      <c r="S1281" s="45"/>
      <c r="T1281" s="45"/>
      <c r="U1281" s="45"/>
      <c r="V1281" s="54"/>
      <c r="W1281" s="54"/>
      <c r="X1281" s="53"/>
      <c r="Y1281" s="53"/>
      <c r="Z1281" s="53"/>
      <c r="AA1281" s="53"/>
      <c r="AB1281" s="53"/>
      <c r="AC1281" s="53"/>
      <c r="AD1281" s="54"/>
      <c r="AE1281" s="54"/>
      <c r="AF1281" s="54"/>
      <c r="AG1281" s="54"/>
      <c r="AH1281" s="54"/>
      <c r="AI1281" s="54"/>
      <c r="AJ1281" s="54"/>
      <c r="AK1281" s="54"/>
      <c r="AL1281" s="27"/>
      <c r="AM1281" s="27"/>
      <c r="AN1281" s="27"/>
      <c r="AO1281" s="27"/>
      <c r="AP1281" s="27"/>
      <c r="AQ1281" s="53"/>
      <c r="AR1281" s="53"/>
      <c r="AS1281" s="52"/>
      <c r="AT1281" s="52"/>
      <c r="AU1281" s="52"/>
      <c r="AV1281" s="52"/>
      <c r="AW1281" s="52"/>
      <c r="AX1281" s="27"/>
      <c r="AY1281" s="27"/>
      <c r="AZ1281" s="27"/>
      <c r="BA1281" s="45"/>
      <c r="BB1281" s="45"/>
      <c r="BC1281" s="45"/>
      <c r="BD1281" s="45"/>
      <c r="BE1281" s="45"/>
      <c r="BF1281" s="45"/>
      <c r="BG1281" s="45"/>
      <c r="BH1281" s="45"/>
      <c r="BI1281" s="45"/>
      <c r="BJ1281" s="45"/>
      <c r="BK1281" s="45"/>
      <c r="BL1281" s="45"/>
      <c r="BM1281" s="27"/>
      <c r="BN1281" s="27"/>
      <c r="BO1281" s="45"/>
      <c r="BP1281" s="45"/>
      <c r="BQ1281" s="45"/>
      <c r="BR1281" s="45"/>
      <c r="BS1281" s="27"/>
      <c r="BT1281" s="27"/>
      <c r="BU1281" s="27"/>
      <c r="BV1281" s="30"/>
      <c r="BW1281" s="30"/>
      <c r="BX1281" s="27"/>
      <c r="BY1281" s="27"/>
      <c r="BZ1281" s="27"/>
      <c r="CA1281" s="27"/>
      <c r="CB1281" s="27"/>
      <c r="CC1281" s="27"/>
      <c r="CD1281" s="27"/>
      <c r="CE1281" s="27"/>
      <c r="CF1281" s="27"/>
      <c r="CG1281" s="27"/>
      <c r="CH1281" s="27"/>
      <c r="CI1281" s="27"/>
      <c r="CJ1281" s="27"/>
      <c r="CK1281" s="27"/>
      <c r="CL1281" s="27"/>
      <c r="CM1281" s="27"/>
      <c r="CN1281" s="27"/>
      <c r="CO1281" s="27"/>
    </row>
    <row r="1282" spans="1:93" ht="13">
      <c r="A1282" s="18"/>
      <c r="B1282" s="45"/>
      <c r="C1282" s="52"/>
      <c r="D1282" s="52"/>
      <c r="E1282" s="53"/>
      <c r="F1282" s="53"/>
      <c r="G1282" s="52"/>
      <c r="H1282" s="52"/>
      <c r="I1282" s="53"/>
      <c r="J1282" s="52"/>
      <c r="K1282" s="52"/>
      <c r="L1282" s="52"/>
      <c r="M1282" s="53"/>
      <c r="N1282" s="76"/>
      <c r="O1282" s="52"/>
      <c r="P1282" s="45"/>
      <c r="Q1282" s="45"/>
      <c r="R1282" s="45"/>
      <c r="S1282" s="45"/>
      <c r="T1282" s="45"/>
      <c r="U1282" s="45"/>
      <c r="V1282" s="54"/>
      <c r="W1282" s="54"/>
      <c r="X1282" s="53"/>
      <c r="Y1282" s="53"/>
      <c r="Z1282" s="53"/>
      <c r="AA1282" s="53"/>
      <c r="AB1282" s="53"/>
      <c r="AC1282" s="53"/>
      <c r="AD1282" s="54"/>
      <c r="AE1282" s="54"/>
      <c r="AF1282" s="54"/>
      <c r="AG1282" s="54"/>
      <c r="AH1282" s="54"/>
      <c r="AI1282" s="54"/>
      <c r="AJ1282" s="54"/>
      <c r="AK1282" s="54"/>
      <c r="AL1282" s="27"/>
      <c r="AM1282" s="27"/>
      <c r="AN1282" s="27"/>
      <c r="AO1282" s="27"/>
      <c r="AP1282" s="27"/>
      <c r="AQ1282" s="53"/>
      <c r="AR1282" s="53"/>
      <c r="AS1282" s="52"/>
      <c r="AT1282" s="52"/>
      <c r="AU1282" s="52"/>
      <c r="AV1282" s="52"/>
      <c r="AW1282" s="52"/>
      <c r="AX1282" s="27"/>
      <c r="AY1282" s="27"/>
      <c r="AZ1282" s="27"/>
      <c r="BA1282" s="45"/>
      <c r="BB1282" s="45"/>
      <c r="BC1282" s="45"/>
      <c r="BD1282" s="45"/>
      <c r="BE1282" s="45"/>
      <c r="BF1282" s="45"/>
      <c r="BG1282" s="45"/>
      <c r="BH1282" s="45"/>
      <c r="BI1282" s="45"/>
      <c r="BJ1282" s="45"/>
      <c r="BK1282" s="45"/>
      <c r="BL1282" s="45"/>
      <c r="BM1282" s="27"/>
      <c r="BN1282" s="27"/>
      <c r="BO1282" s="45"/>
      <c r="BP1282" s="45"/>
      <c r="BQ1282" s="45"/>
      <c r="BR1282" s="45"/>
      <c r="BS1282" s="27"/>
      <c r="BT1282" s="27"/>
      <c r="BU1282" s="27"/>
      <c r="BV1282" s="30"/>
      <c r="BW1282" s="30"/>
      <c r="BX1282" s="27"/>
      <c r="BY1282" s="27"/>
      <c r="BZ1282" s="27"/>
      <c r="CA1282" s="27"/>
      <c r="CB1282" s="27"/>
      <c r="CC1282" s="27"/>
      <c r="CD1282" s="27"/>
      <c r="CE1282" s="27"/>
      <c r="CF1282" s="27"/>
      <c r="CG1282" s="27"/>
      <c r="CH1282" s="27"/>
      <c r="CI1282" s="27"/>
      <c r="CJ1282" s="27"/>
      <c r="CK1282" s="27"/>
      <c r="CL1282" s="27"/>
      <c r="CM1282" s="27"/>
      <c r="CN1282" s="27"/>
      <c r="CO1282" s="27"/>
    </row>
    <row r="1283" spans="1:93" ht="13">
      <c r="A1283" s="18"/>
      <c r="B1283" s="45"/>
      <c r="C1283" s="52"/>
      <c r="D1283" s="52"/>
      <c r="E1283" s="53"/>
      <c r="F1283" s="53"/>
      <c r="G1283" s="52"/>
      <c r="H1283" s="52"/>
      <c r="I1283" s="53"/>
      <c r="J1283" s="52"/>
      <c r="K1283" s="52"/>
      <c r="L1283" s="52"/>
      <c r="M1283" s="53"/>
      <c r="N1283" s="76"/>
      <c r="O1283" s="52"/>
      <c r="P1283" s="45"/>
      <c r="Q1283" s="45"/>
      <c r="R1283" s="45"/>
      <c r="S1283" s="45"/>
      <c r="T1283" s="45"/>
      <c r="U1283" s="45"/>
      <c r="V1283" s="54"/>
      <c r="W1283" s="54"/>
      <c r="X1283" s="53"/>
      <c r="Y1283" s="53"/>
      <c r="Z1283" s="53"/>
      <c r="AA1283" s="53"/>
      <c r="AB1283" s="53"/>
      <c r="AC1283" s="53"/>
      <c r="AD1283" s="54"/>
      <c r="AE1283" s="54"/>
      <c r="AF1283" s="54"/>
      <c r="AG1283" s="54"/>
      <c r="AH1283" s="54"/>
      <c r="AI1283" s="54"/>
      <c r="AJ1283" s="54"/>
      <c r="AK1283" s="54"/>
      <c r="AL1283" s="27"/>
      <c r="AM1283" s="27"/>
      <c r="AN1283" s="27"/>
      <c r="AO1283" s="27"/>
      <c r="AP1283" s="27"/>
      <c r="AQ1283" s="53"/>
      <c r="AR1283" s="53"/>
      <c r="AS1283" s="52"/>
      <c r="AT1283" s="52"/>
      <c r="AU1283" s="52"/>
      <c r="AV1283" s="52"/>
      <c r="AW1283" s="52"/>
      <c r="AX1283" s="27"/>
      <c r="AY1283" s="27"/>
      <c r="AZ1283" s="27"/>
      <c r="BA1283" s="45"/>
      <c r="BB1283" s="45"/>
      <c r="BC1283" s="45"/>
      <c r="BD1283" s="45"/>
      <c r="BE1283" s="45"/>
      <c r="BF1283" s="45"/>
      <c r="BG1283" s="45"/>
      <c r="BH1283" s="45"/>
      <c r="BI1283" s="45"/>
      <c r="BJ1283" s="45"/>
      <c r="BK1283" s="45"/>
      <c r="BL1283" s="45"/>
      <c r="BM1283" s="27"/>
      <c r="BN1283" s="27"/>
      <c r="BO1283" s="45"/>
      <c r="BP1283" s="45"/>
      <c r="BQ1283" s="45"/>
      <c r="BR1283" s="45"/>
      <c r="BS1283" s="27"/>
      <c r="BT1283" s="27"/>
      <c r="BU1283" s="27"/>
      <c r="BV1283" s="30"/>
      <c r="BW1283" s="30"/>
      <c r="BX1283" s="27"/>
      <c r="BY1283" s="27"/>
      <c r="BZ1283" s="27"/>
      <c r="CA1283" s="27"/>
      <c r="CB1283" s="27"/>
      <c r="CC1283" s="27"/>
      <c r="CD1283" s="27"/>
      <c r="CE1283" s="27"/>
      <c r="CF1283" s="27"/>
      <c r="CG1283" s="27"/>
      <c r="CH1283" s="27"/>
      <c r="CI1283" s="27"/>
      <c r="CJ1283" s="27"/>
      <c r="CK1283" s="27"/>
      <c r="CL1283" s="27"/>
      <c r="CM1283" s="27"/>
      <c r="CN1283" s="27"/>
      <c r="CO1283" s="27"/>
    </row>
    <row r="1284" spans="1:93" ht="13">
      <c r="A1284" s="18"/>
      <c r="B1284" s="45"/>
      <c r="C1284" s="52"/>
      <c r="D1284" s="52"/>
      <c r="E1284" s="53"/>
      <c r="F1284" s="53"/>
      <c r="G1284" s="52"/>
      <c r="H1284" s="52"/>
      <c r="I1284" s="53"/>
      <c r="J1284" s="52"/>
      <c r="K1284" s="52"/>
      <c r="L1284" s="52"/>
      <c r="M1284" s="53"/>
      <c r="N1284" s="76"/>
      <c r="O1284" s="52"/>
      <c r="P1284" s="45"/>
      <c r="Q1284" s="45"/>
      <c r="R1284" s="45"/>
      <c r="S1284" s="45"/>
      <c r="T1284" s="45"/>
      <c r="U1284" s="45"/>
      <c r="V1284" s="54"/>
      <c r="W1284" s="54"/>
      <c r="X1284" s="53"/>
      <c r="Y1284" s="53"/>
      <c r="Z1284" s="53"/>
      <c r="AA1284" s="53"/>
      <c r="AB1284" s="53"/>
      <c r="AC1284" s="53"/>
      <c r="AD1284" s="54"/>
      <c r="AE1284" s="54"/>
      <c r="AF1284" s="54"/>
      <c r="AG1284" s="54"/>
      <c r="AH1284" s="54"/>
      <c r="AI1284" s="54"/>
      <c r="AJ1284" s="54"/>
      <c r="AK1284" s="54"/>
      <c r="AL1284" s="27"/>
      <c r="AM1284" s="27"/>
      <c r="AN1284" s="27"/>
      <c r="AO1284" s="27"/>
      <c r="AP1284" s="27"/>
      <c r="AQ1284" s="53"/>
      <c r="AR1284" s="53"/>
      <c r="AS1284" s="52"/>
      <c r="AT1284" s="52"/>
      <c r="AU1284" s="52"/>
      <c r="AV1284" s="52"/>
      <c r="AW1284" s="52"/>
      <c r="AX1284" s="27"/>
      <c r="AY1284" s="27"/>
      <c r="AZ1284" s="27"/>
      <c r="BA1284" s="45"/>
      <c r="BB1284" s="45"/>
      <c r="BC1284" s="45"/>
      <c r="BD1284" s="45"/>
      <c r="BE1284" s="45"/>
      <c r="BF1284" s="45"/>
      <c r="BG1284" s="45"/>
      <c r="BH1284" s="45"/>
      <c r="BI1284" s="45"/>
      <c r="BJ1284" s="45"/>
      <c r="BK1284" s="45"/>
      <c r="BL1284" s="45"/>
      <c r="BM1284" s="27"/>
      <c r="BN1284" s="27"/>
      <c r="BO1284" s="45"/>
      <c r="BP1284" s="45"/>
      <c r="BQ1284" s="45"/>
      <c r="BR1284" s="45"/>
      <c r="BS1284" s="27"/>
      <c r="BT1284" s="27"/>
      <c r="BU1284" s="27"/>
      <c r="BV1284" s="30"/>
      <c r="BW1284" s="30"/>
      <c r="BX1284" s="27"/>
      <c r="BY1284" s="27"/>
      <c r="BZ1284" s="27"/>
      <c r="CA1284" s="27"/>
      <c r="CB1284" s="27"/>
      <c r="CC1284" s="27"/>
      <c r="CD1284" s="27"/>
      <c r="CE1284" s="27"/>
      <c r="CF1284" s="27"/>
      <c r="CG1284" s="27"/>
      <c r="CH1284" s="27"/>
      <c r="CI1284" s="27"/>
      <c r="CJ1284" s="27"/>
      <c r="CK1284" s="27"/>
      <c r="CL1284" s="27"/>
      <c r="CM1284" s="27"/>
      <c r="CN1284" s="27"/>
      <c r="CO1284" s="27"/>
    </row>
    <row r="1285" spans="1:93" ht="13">
      <c r="A1285" s="18"/>
      <c r="B1285" s="45"/>
      <c r="C1285" s="52"/>
      <c r="D1285" s="52"/>
      <c r="E1285" s="53"/>
      <c r="F1285" s="53"/>
      <c r="G1285" s="52"/>
      <c r="H1285" s="52"/>
      <c r="I1285" s="53"/>
      <c r="J1285" s="52"/>
      <c r="K1285" s="52"/>
      <c r="L1285" s="52"/>
      <c r="M1285" s="53"/>
      <c r="N1285" s="76"/>
      <c r="O1285" s="52"/>
      <c r="P1285" s="45"/>
      <c r="Q1285" s="45"/>
      <c r="R1285" s="45"/>
      <c r="S1285" s="45"/>
      <c r="T1285" s="45"/>
      <c r="U1285" s="45"/>
      <c r="V1285" s="54"/>
      <c r="W1285" s="54"/>
      <c r="X1285" s="53"/>
      <c r="Y1285" s="53"/>
      <c r="Z1285" s="53"/>
      <c r="AA1285" s="53"/>
      <c r="AB1285" s="53"/>
      <c r="AC1285" s="53"/>
      <c r="AD1285" s="54"/>
      <c r="AE1285" s="54"/>
      <c r="AF1285" s="54"/>
      <c r="AG1285" s="54"/>
      <c r="AH1285" s="54"/>
      <c r="AI1285" s="54"/>
      <c r="AJ1285" s="54"/>
      <c r="AK1285" s="54"/>
      <c r="AL1285" s="27"/>
      <c r="AM1285" s="27"/>
      <c r="AN1285" s="27"/>
      <c r="AO1285" s="27"/>
      <c r="AP1285" s="27"/>
      <c r="AQ1285" s="53"/>
      <c r="AR1285" s="53"/>
      <c r="AS1285" s="52"/>
      <c r="AT1285" s="52"/>
      <c r="AU1285" s="52"/>
      <c r="AV1285" s="52"/>
      <c r="AW1285" s="52"/>
      <c r="AX1285" s="27"/>
      <c r="AY1285" s="27"/>
      <c r="AZ1285" s="27"/>
      <c r="BA1285" s="45"/>
      <c r="BB1285" s="45"/>
      <c r="BC1285" s="45"/>
      <c r="BD1285" s="45"/>
      <c r="BE1285" s="45"/>
      <c r="BF1285" s="45"/>
      <c r="BG1285" s="45"/>
      <c r="BH1285" s="45"/>
      <c r="BI1285" s="45"/>
      <c r="BJ1285" s="45"/>
      <c r="BK1285" s="45"/>
      <c r="BL1285" s="45"/>
      <c r="BM1285" s="27"/>
      <c r="BN1285" s="27"/>
      <c r="BO1285" s="45"/>
      <c r="BP1285" s="45"/>
      <c r="BQ1285" s="45"/>
      <c r="BR1285" s="45"/>
      <c r="BS1285" s="27"/>
      <c r="BT1285" s="27"/>
      <c r="BU1285" s="27"/>
      <c r="BV1285" s="30"/>
      <c r="BW1285" s="30"/>
      <c r="BX1285" s="27"/>
      <c r="BY1285" s="27"/>
      <c r="BZ1285" s="27"/>
      <c r="CA1285" s="27"/>
      <c r="CB1285" s="27"/>
      <c r="CC1285" s="27"/>
      <c r="CD1285" s="27"/>
      <c r="CE1285" s="27"/>
      <c r="CF1285" s="27"/>
      <c r="CG1285" s="27"/>
      <c r="CH1285" s="27"/>
      <c r="CI1285" s="27"/>
      <c r="CJ1285" s="27"/>
      <c r="CK1285" s="27"/>
      <c r="CL1285" s="27"/>
      <c r="CM1285" s="27"/>
      <c r="CN1285" s="27"/>
      <c r="CO1285" s="27"/>
    </row>
    <row r="1286" spans="1:93" ht="13">
      <c r="A1286" s="18"/>
      <c r="B1286" s="45"/>
      <c r="C1286" s="52"/>
      <c r="D1286" s="52"/>
      <c r="E1286" s="53"/>
      <c r="F1286" s="53"/>
      <c r="G1286" s="52"/>
      <c r="H1286" s="52"/>
      <c r="I1286" s="53"/>
      <c r="J1286" s="52"/>
      <c r="K1286" s="52"/>
      <c r="L1286" s="52"/>
      <c r="M1286" s="53"/>
      <c r="N1286" s="76"/>
      <c r="O1286" s="52"/>
      <c r="P1286" s="45"/>
      <c r="Q1286" s="45"/>
      <c r="R1286" s="45"/>
      <c r="S1286" s="45"/>
      <c r="T1286" s="45"/>
      <c r="U1286" s="45"/>
      <c r="V1286" s="54"/>
      <c r="W1286" s="54"/>
      <c r="X1286" s="53"/>
      <c r="Y1286" s="53"/>
      <c r="Z1286" s="53"/>
      <c r="AA1286" s="53"/>
      <c r="AB1286" s="53"/>
      <c r="AC1286" s="53"/>
      <c r="AD1286" s="54"/>
      <c r="AE1286" s="54"/>
      <c r="AF1286" s="54"/>
      <c r="AG1286" s="54"/>
      <c r="AH1286" s="54"/>
      <c r="AI1286" s="54"/>
      <c r="AJ1286" s="54"/>
      <c r="AK1286" s="54"/>
      <c r="AL1286" s="27"/>
      <c r="AM1286" s="27"/>
      <c r="AN1286" s="27"/>
      <c r="AO1286" s="27"/>
      <c r="AP1286" s="27"/>
      <c r="AQ1286" s="53"/>
      <c r="AR1286" s="53"/>
      <c r="AS1286" s="52"/>
      <c r="AT1286" s="52"/>
      <c r="AU1286" s="52"/>
      <c r="AV1286" s="52"/>
      <c r="AW1286" s="52"/>
      <c r="AX1286" s="27"/>
      <c r="AY1286" s="27"/>
      <c r="AZ1286" s="27"/>
      <c r="BA1286" s="45"/>
      <c r="BB1286" s="45"/>
      <c r="BC1286" s="45"/>
      <c r="BD1286" s="45"/>
      <c r="BE1286" s="45"/>
      <c r="BF1286" s="45"/>
      <c r="BG1286" s="45"/>
      <c r="BH1286" s="45"/>
      <c r="BI1286" s="45"/>
      <c r="BJ1286" s="45"/>
      <c r="BK1286" s="45"/>
      <c r="BL1286" s="45"/>
      <c r="BM1286" s="27"/>
      <c r="BN1286" s="27"/>
      <c r="BO1286" s="45"/>
      <c r="BP1286" s="45"/>
      <c r="BQ1286" s="45"/>
      <c r="BR1286" s="45"/>
      <c r="BS1286" s="27"/>
      <c r="BT1286" s="27"/>
      <c r="BU1286" s="27"/>
      <c r="BV1286" s="30"/>
      <c r="BW1286" s="30"/>
      <c r="BX1286" s="27"/>
      <c r="BY1286" s="27"/>
      <c r="BZ1286" s="27"/>
      <c r="CA1286" s="27"/>
      <c r="CB1286" s="27"/>
      <c r="CC1286" s="27"/>
      <c r="CD1286" s="27"/>
      <c r="CE1286" s="27"/>
      <c r="CF1286" s="27"/>
      <c r="CG1286" s="27"/>
      <c r="CH1286" s="27"/>
      <c r="CI1286" s="27"/>
      <c r="CJ1286" s="27"/>
      <c r="CK1286" s="27"/>
      <c r="CL1286" s="27"/>
      <c r="CM1286" s="27"/>
      <c r="CN1286" s="27"/>
      <c r="CO1286" s="27"/>
    </row>
    <row r="1287" spans="1:93" ht="13">
      <c r="A1287" s="18"/>
      <c r="B1287" s="45"/>
      <c r="C1287" s="52"/>
      <c r="D1287" s="52"/>
      <c r="E1287" s="53"/>
      <c r="F1287" s="53"/>
      <c r="G1287" s="52"/>
      <c r="H1287" s="52"/>
      <c r="I1287" s="53"/>
      <c r="J1287" s="52"/>
      <c r="K1287" s="52"/>
      <c r="L1287" s="52"/>
      <c r="M1287" s="53"/>
      <c r="N1287" s="76"/>
      <c r="O1287" s="52"/>
      <c r="P1287" s="45"/>
      <c r="Q1287" s="45"/>
      <c r="R1287" s="45"/>
      <c r="S1287" s="45"/>
      <c r="T1287" s="45"/>
      <c r="U1287" s="45"/>
      <c r="V1287" s="54"/>
      <c r="W1287" s="54"/>
      <c r="X1287" s="53"/>
      <c r="Y1287" s="53"/>
      <c r="Z1287" s="53"/>
      <c r="AA1287" s="53"/>
      <c r="AB1287" s="53"/>
      <c r="AC1287" s="53"/>
      <c r="AD1287" s="54"/>
      <c r="AE1287" s="54"/>
      <c r="AF1287" s="54"/>
      <c r="AG1287" s="54"/>
      <c r="AH1287" s="54"/>
      <c r="AI1287" s="54"/>
      <c r="AJ1287" s="54"/>
      <c r="AK1287" s="54"/>
      <c r="AL1287" s="27"/>
      <c r="AM1287" s="27"/>
      <c r="AN1287" s="27"/>
      <c r="AO1287" s="27"/>
      <c r="AP1287" s="27"/>
      <c r="AQ1287" s="53"/>
      <c r="AR1287" s="53"/>
      <c r="AS1287" s="52"/>
      <c r="AT1287" s="52"/>
      <c r="AU1287" s="52"/>
      <c r="AV1287" s="52"/>
      <c r="AW1287" s="52"/>
      <c r="AX1287" s="27"/>
      <c r="AY1287" s="27"/>
      <c r="AZ1287" s="27"/>
      <c r="BA1287" s="45"/>
      <c r="BB1287" s="45"/>
      <c r="BC1287" s="45"/>
      <c r="BD1287" s="45"/>
      <c r="BE1287" s="45"/>
      <c r="BF1287" s="45"/>
      <c r="BG1287" s="45"/>
      <c r="BH1287" s="45"/>
      <c r="BI1287" s="45"/>
      <c r="BJ1287" s="45"/>
      <c r="BK1287" s="45"/>
      <c r="BL1287" s="45"/>
      <c r="BM1287" s="27"/>
      <c r="BN1287" s="27"/>
      <c r="BO1287" s="45"/>
      <c r="BP1287" s="45"/>
      <c r="BQ1287" s="45"/>
      <c r="BR1287" s="45"/>
      <c r="BS1287" s="27"/>
      <c r="BT1287" s="27"/>
      <c r="BU1287" s="27"/>
      <c r="BV1287" s="30"/>
      <c r="BW1287" s="30"/>
      <c r="BX1287" s="27"/>
      <c r="BY1287" s="27"/>
      <c r="BZ1287" s="27"/>
      <c r="CA1287" s="27"/>
      <c r="CB1287" s="27"/>
      <c r="CC1287" s="27"/>
      <c r="CD1287" s="27"/>
      <c r="CE1287" s="27"/>
      <c r="CF1287" s="27"/>
      <c r="CG1287" s="27"/>
      <c r="CH1287" s="27"/>
      <c r="CI1287" s="27"/>
      <c r="CJ1287" s="27"/>
      <c r="CK1287" s="27"/>
      <c r="CL1287" s="27"/>
      <c r="CM1287" s="27"/>
      <c r="CN1287" s="27"/>
      <c r="CO1287" s="27"/>
    </row>
    <row r="1288" spans="1:93" ht="13">
      <c r="A1288" s="18"/>
      <c r="B1288" s="45"/>
      <c r="C1288" s="52"/>
      <c r="D1288" s="52"/>
      <c r="E1288" s="53"/>
      <c r="F1288" s="53"/>
      <c r="G1288" s="52"/>
      <c r="H1288" s="52"/>
      <c r="I1288" s="53"/>
      <c r="J1288" s="52"/>
      <c r="K1288" s="52"/>
      <c r="L1288" s="52"/>
      <c r="M1288" s="53"/>
      <c r="N1288" s="76"/>
      <c r="O1288" s="52"/>
      <c r="P1288" s="45"/>
      <c r="Q1288" s="45"/>
      <c r="R1288" s="45"/>
      <c r="S1288" s="45"/>
      <c r="T1288" s="45"/>
      <c r="U1288" s="45"/>
      <c r="V1288" s="54"/>
      <c r="W1288" s="54"/>
      <c r="X1288" s="53"/>
      <c r="Y1288" s="53"/>
      <c r="Z1288" s="53"/>
      <c r="AA1288" s="53"/>
      <c r="AB1288" s="53"/>
      <c r="AC1288" s="53"/>
      <c r="AD1288" s="54"/>
      <c r="AE1288" s="54"/>
      <c r="AF1288" s="54"/>
      <c r="AG1288" s="54"/>
      <c r="AH1288" s="54"/>
      <c r="AI1288" s="54"/>
      <c r="AJ1288" s="54"/>
      <c r="AK1288" s="54"/>
      <c r="AL1288" s="27"/>
      <c r="AM1288" s="27"/>
      <c r="AN1288" s="27"/>
      <c r="AO1288" s="27"/>
      <c r="AP1288" s="27"/>
      <c r="AQ1288" s="53"/>
      <c r="AR1288" s="53"/>
      <c r="AS1288" s="52"/>
      <c r="AT1288" s="52"/>
      <c r="AU1288" s="52"/>
      <c r="AV1288" s="52"/>
      <c r="AW1288" s="52"/>
      <c r="AX1288" s="27"/>
      <c r="AY1288" s="27"/>
      <c r="AZ1288" s="27"/>
      <c r="BA1288" s="45"/>
      <c r="BB1288" s="45"/>
      <c r="BC1288" s="45"/>
      <c r="BD1288" s="45"/>
      <c r="BE1288" s="45"/>
      <c r="BF1288" s="45"/>
      <c r="BG1288" s="45"/>
      <c r="BH1288" s="45"/>
      <c r="BI1288" s="45"/>
      <c r="BJ1288" s="45"/>
      <c r="BK1288" s="45"/>
      <c r="BL1288" s="45"/>
      <c r="BM1288" s="27"/>
      <c r="BN1288" s="27"/>
      <c r="BO1288" s="45"/>
      <c r="BP1288" s="45"/>
      <c r="BQ1288" s="45"/>
      <c r="BR1288" s="45"/>
      <c r="BS1288" s="27"/>
      <c r="BT1288" s="27"/>
      <c r="BU1288" s="27"/>
      <c r="BV1288" s="30"/>
      <c r="BW1288" s="30"/>
      <c r="BX1288" s="27"/>
      <c r="BY1288" s="27"/>
      <c r="BZ1288" s="27"/>
      <c r="CA1288" s="27"/>
      <c r="CB1288" s="27"/>
      <c r="CC1288" s="27"/>
      <c r="CD1288" s="27"/>
      <c r="CE1288" s="27"/>
      <c r="CF1288" s="27"/>
      <c r="CG1288" s="27"/>
      <c r="CH1288" s="27"/>
      <c r="CI1288" s="27"/>
      <c r="CJ1288" s="27"/>
      <c r="CK1288" s="27"/>
      <c r="CL1288" s="27"/>
      <c r="CM1288" s="27"/>
      <c r="CN1288" s="27"/>
      <c r="CO1288" s="27"/>
    </row>
    <row r="1289" spans="1:93" ht="13">
      <c r="A1289" s="18"/>
      <c r="B1289" s="45"/>
      <c r="C1289" s="52"/>
      <c r="D1289" s="52"/>
      <c r="E1289" s="53"/>
      <c r="F1289" s="53"/>
      <c r="G1289" s="52"/>
      <c r="H1289" s="52"/>
      <c r="I1289" s="53"/>
      <c r="J1289" s="52"/>
      <c r="K1289" s="52"/>
      <c r="L1289" s="52"/>
      <c r="M1289" s="53"/>
      <c r="N1289" s="76"/>
      <c r="O1289" s="52"/>
      <c r="P1289" s="45"/>
      <c r="Q1289" s="45"/>
      <c r="R1289" s="45"/>
      <c r="S1289" s="45"/>
      <c r="T1289" s="45"/>
      <c r="U1289" s="45"/>
      <c r="V1289" s="54"/>
      <c r="W1289" s="54"/>
      <c r="X1289" s="53"/>
      <c r="Y1289" s="53"/>
      <c r="Z1289" s="53"/>
      <c r="AA1289" s="53"/>
      <c r="AB1289" s="53"/>
      <c r="AC1289" s="53"/>
      <c r="AD1289" s="54"/>
      <c r="AE1289" s="54"/>
      <c r="AF1289" s="54"/>
      <c r="AG1289" s="54"/>
      <c r="AH1289" s="54"/>
      <c r="AI1289" s="54"/>
      <c r="AJ1289" s="54"/>
      <c r="AK1289" s="54"/>
      <c r="AL1289" s="27"/>
      <c r="AM1289" s="27"/>
      <c r="AN1289" s="27"/>
      <c r="AO1289" s="27"/>
      <c r="AP1289" s="27"/>
      <c r="AQ1289" s="53"/>
      <c r="AR1289" s="53"/>
      <c r="AS1289" s="52"/>
      <c r="AT1289" s="52"/>
      <c r="AU1289" s="52"/>
      <c r="AV1289" s="52"/>
      <c r="AW1289" s="52"/>
      <c r="AX1289" s="27"/>
      <c r="AY1289" s="27"/>
      <c r="AZ1289" s="27"/>
      <c r="BA1289" s="45"/>
      <c r="BB1289" s="45"/>
      <c r="BC1289" s="45"/>
      <c r="BD1289" s="45"/>
      <c r="BE1289" s="45"/>
      <c r="BF1289" s="45"/>
      <c r="BG1289" s="45"/>
      <c r="BH1289" s="45"/>
      <c r="BI1289" s="45"/>
      <c r="BJ1289" s="45"/>
      <c r="BK1289" s="45"/>
      <c r="BL1289" s="45"/>
      <c r="BM1289" s="27"/>
      <c r="BN1289" s="27"/>
      <c r="BO1289" s="45"/>
      <c r="BP1289" s="45"/>
      <c r="BQ1289" s="45"/>
      <c r="BR1289" s="45"/>
      <c r="BS1289" s="27"/>
      <c r="BT1289" s="27"/>
      <c r="BU1289" s="27"/>
      <c r="BV1289" s="30"/>
      <c r="BW1289" s="30"/>
      <c r="BX1289" s="27"/>
      <c r="BY1289" s="27"/>
      <c r="BZ1289" s="27"/>
      <c r="CA1289" s="27"/>
      <c r="CB1289" s="27"/>
      <c r="CC1289" s="27"/>
      <c r="CD1289" s="27"/>
      <c r="CE1289" s="27"/>
      <c r="CF1289" s="27"/>
      <c r="CG1289" s="27"/>
      <c r="CH1289" s="27"/>
      <c r="CI1289" s="27"/>
      <c r="CJ1289" s="27"/>
      <c r="CK1289" s="27"/>
      <c r="CL1289" s="27"/>
      <c r="CM1289" s="27"/>
      <c r="CN1289" s="27"/>
      <c r="CO1289" s="27"/>
    </row>
    <row r="1290" spans="1:93" ht="13">
      <c r="A1290" s="18"/>
      <c r="B1290" s="45"/>
      <c r="C1290" s="52"/>
      <c r="D1290" s="52"/>
      <c r="E1290" s="53"/>
      <c r="F1290" s="53"/>
      <c r="G1290" s="52"/>
      <c r="H1290" s="52"/>
      <c r="I1290" s="53"/>
      <c r="J1290" s="52"/>
      <c r="K1290" s="52"/>
      <c r="L1290" s="52"/>
      <c r="M1290" s="53"/>
      <c r="N1290" s="76"/>
      <c r="O1290" s="52"/>
      <c r="P1290" s="45"/>
      <c r="Q1290" s="45"/>
      <c r="R1290" s="45"/>
      <c r="S1290" s="45"/>
      <c r="T1290" s="45"/>
      <c r="U1290" s="45"/>
      <c r="V1290" s="54"/>
      <c r="W1290" s="54"/>
      <c r="X1290" s="53"/>
      <c r="Y1290" s="53"/>
      <c r="Z1290" s="53"/>
      <c r="AA1290" s="53"/>
      <c r="AB1290" s="53"/>
      <c r="AC1290" s="53"/>
      <c r="AD1290" s="54"/>
      <c r="AE1290" s="54"/>
      <c r="AF1290" s="54"/>
      <c r="AG1290" s="54"/>
      <c r="AH1290" s="54"/>
      <c r="AI1290" s="54"/>
      <c r="AJ1290" s="54"/>
      <c r="AK1290" s="54"/>
      <c r="AL1290" s="27"/>
      <c r="AM1290" s="27"/>
      <c r="AN1290" s="27"/>
      <c r="AO1290" s="27"/>
      <c r="AP1290" s="27"/>
      <c r="AQ1290" s="53"/>
      <c r="AR1290" s="53"/>
      <c r="AS1290" s="52"/>
      <c r="AT1290" s="52"/>
      <c r="AU1290" s="52"/>
      <c r="AV1290" s="52"/>
      <c r="AW1290" s="52"/>
      <c r="AX1290" s="27"/>
      <c r="AY1290" s="27"/>
      <c r="AZ1290" s="27"/>
      <c r="BA1290" s="45"/>
      <c r="BB1290" s="45"/>
      <c r="BC1290" s="45"/>
      <c r="BD1290" s="45"/>
      <c r="BE1290" s="45"/>
      <c r="BF1290" s="45"/>
      <c r="BG1290" s="45"/>
      <c r="BH1290" s="45"/>
      <c r="BI1290" s="45"/>
      <c r="BJ1290" s="45"/>
      <c r="BK1290" s="45"/>
      <c r="BL1290" s="45"/>
      <c r="BM1290" s="27"/>
      <c r="BN1290" s="27"/>
      <c r="BO1290" s="45"/>
      <c r="BP1290" s="45"/>
      <c r="BQ1290" s="45"/>
      <c r="BR1290" s="45"/>
      <c r="BS1290" s="27"/>
      <c r="BT1290" s="27"/>
      <c r="BU1290" s="27"/>
      <c r="BV1290" s="30"/>
      <c r="BW1290" s="30"/>
      <c r="BX1290" s="27"/>
      <c r="BY1290" s="27"/>
      <c r="BZ1290" s="27"/>
      <c r="CA1290" s="27"/>
      <c r="CB1290" s="27"/>
      <c r="CC1290" s="27"/>
      <c r="CD1290" s="27"/>
      <c r="CE1290" s="27"/>
      <c r="CF1290" s="27"/>
      <c r="CG1290" s="27"/>
      <c r="CH1290" s="27"/>
      <c r="CI1290" s="27"/>
      <c r="CJ1290" s="27"/>
      <c r="CK1290" s="27"/>
      <c r="CL1290" s="27"/>
      <c r="CM1290" s="27"/>
      <c r="CN1290" s="27"/>
      <c r="CO1290" s="27"/>
    </row>
    <row r="1291" spans="1:93" ht="13">
      <c r="A1291" s="18"/>
      <c r="B1291" s="45"/>
      <c r="C1291" s="52"/>
      <c r="D1291" s="52"/>
      <c r="E1291" s="53"/>
      <c r="F1291" s="53"/>
      <c r="G1291" s="52"/>
      <c r="H1291" s="52"/>
      <c r="I1291" s="53"/>
      <c r="J1291" s="52"/>
      <c r="K1291" s="52"/>
      <c r="L1291" s="52"/>
      <c r="M1291" s="53"/>
      <c r="N1291" s="76"/>
      <c r="O1291" s="52"/>
      <c r="P1291" s="45"/>
      <c r="Q1291" s="45"/>
      <c r="R1291" s="45"/>
      <c r="S1291" s="45"/>
      <c r="T1291" s="45"/>
      <c r="U1291" s="45"/>
      <c r="V1291" s="54"/>
      <c r="W1291" s="54"/>
      <c r="X1291" s="53"/>
      <c r="Y1291" s="53"/>
      <c r="Z1291" s="53"/>
      <c r="AA1291" s="53"/>
      <c r="AB1291" s="53"/>
      <c r="AC1291" s="53"/>
      <c r="AD1291" s="54"/>
      <c r="AE1291" s="54"/>
      <c r="AF1291" s="54"/>
      <c r="AG1291" s="54"/>
      <c r="AH1291" s="54"/>
      <c r="AI1291" s="54"/>
      <c r="AJ1291" s="54"/>
      <c r="AK1291" s="54"/>
      <c r="AL1291" s="27"/>
      <c r="AM1291" s="27"/>
      <c r="AN1291" s="27"/>
      <c r="AO1291" s="27"/>
      <c r="AP1291" s="27"/>
      <c r="AQ1291" s="53"/>
      <c r="AR1291" s="53"/>
      <c r="AS1291" s="52"/>
      <c r="AT1291" s="52"/>
      <c r="AU1291" s="52"/>
      <c r="AV1291" s="52"/>
      <c r="AW1291" s="52"/>
      <c r="AX1291" s="27"/>
      <c r="AY1291" s="27"/>
      <c r="AZ1291" s="27"/>
      <c r="BA1291" s="45"/>
      <c r="BB1291" s="45"/>
      <c r="BC1291" s="45"/>
      <c r="BD1291" s="45"/>
      <c r="BE1291" s="45"/>
      <c r="BF1291" s="45"/>
      <c r="BG1291" s="45"/>
      <c r="BH1291" s="45"/>
      <c r="BI1291" s="45"/>
      <c r="BJ1291" s="45"/>
      <c r="BK1291" s="45"/>
      <c r="BL1291" s="45"/>
      <c r="BM1291" s="27"/>
      <c r="BN1291" s="27"/>
      <c r="BO1291" s="45"/>
      <c r="BP1291" s="45"/>
      <c r="BQ1291" s="45"/>
      <c r="BR1291" s="45"/>
      <c r="BS1291" s="27"/>
      <c r="BT1291" s="27"/>
      <c r="BU1291" s="27"/>
      <c r="BV1291" s="30"/>
      <c r="BW1291" s="30"/>
      <c r="BX1291" s="27"/>
      <c r="BY1291" s="27"/>
      <c r="BZ1291" s="27"/>
      <c r="CA1291" s="27"/>
      <c r="CB1291" s="27"/>
      <c r="CC1291" s="27"/>
      <c r="CD1291" s="27"/>
      <c r="CE1291" s="27"/>
      <c r="CF1291" s="27"/>
      <c r="CG1291" s="27"/>
      <c r="CH1291" s="27"/>
      <c r="CI1291" s="27"/>
      <c r="CJ1291" s="27"/>
      <c r="CK1291" s="27"/>
      <c r="CL1291" s="27"/>
      <c r="CM1291" s="27"/>
      <c r="CN1291" s="27"/>
      <c r="CO1291" s="27"/>
    </row>
    <row r="1292" spans="1:93" ht="13">
      <c r="A1292" s="18"/>
      <c r="B1292" s="45"/>
      <c r="C1292" s="52"/>
      <c r="D1292" s="52"/>
      <c r="E1292" s="53"/>
      <c r="F1292" s="53"/>
      <c r="G1292" s="52"/>
      <c r="H1292" s="52"/>
      <c r="I1292" s="53"/>
      <c r="J1292" s="52"/>
      <c r="K1292" s="52"/>
      <c r="L1292" s="52"/>
      <c r="M1292" s="53"/>
      <c r="N1292" s="76"/>
      <c r="O1292" s="52"/>
      <c r="P1292" s="45"/>
      <c r="Q1292" s="45"/>
      <c r="R1292" s="45"/>
      <c r="S1292" s="45"/>
      <c r="T1292" s="45"/>
      <c r="U1292" s="45"/>
      <c r="V1292" s="54"/>
      <c r="W1292" s="54"/>
      <c r="X1292" s="53"/>
      <c r="Y1292" s="53"/>
      <c r="Z1292" s="53"/>
      <c r="AA1292" s="53"/>
      <c r="AB1292" s="53"/>
      <c r="AC1292" s="53"/>
      <c r="AD1292" s="54"/>
      <c r="AE1292" s="54"/>
      <c r="AF1292" s="54"/>
      <c r="AG1292" s="54"/>
      <c r="AH1292" s="54"/>
      <c r="AI1292" s="54"/>
      <c r="AJ1292" s="54"/>
      <c r="AK1292" s="54"/>
      <c r="AL1292" s="27"/>
      <c r="AM1292" s="27"/>
      <c r="AN1292" s="27"/>
      <c r="AO1292" s="27"/>
      <c r="AP1292" s="27"/>
      <c r="AQ1292" s="53"/>
      <c r="AR1292" s="53"/>
      <c r="AS1292" s="52"/>
      <c r="AT1292" s="52"/>
      <c r="AU1292" s="52"/>
      <c r="AV1292" s="52"/>
      <c r="AW1292" s="52"/>
      <c r="AX1292" s="27"/>
      <c r="AY1292" s="27"/>
      <c r="AZ1292" s="27"/>
      <c r="BA1292" s="45"/>
      <c r="BB1292" s="45"/>
      <c r="BC1292" s="45"/>
      <c r="BD1292" s="45"/>
      <c r="BE1292" s="45"/>
      <c r="BF1292" s="45"/>
      <c r="BG1292" s="45"/>
      <c r="BH1292" s="45"/>
      <c r="BI1292" s="45"/>
      <c r="BJ1292" s="45"/>
      <c r="BK1292" s="45"/>
      <c r="BL1292" s="45"/>
      <c r="BM1292" s="27"/>
      <c r="BN1292" s="27"/>
      <c r="BO1292" s="45"/>
      <c r="BP1292" s="45"/>
      <c r="BQ1292" s="45"/>
      <c r="BR1292" s="45"/>
      <c r="BS1292" s="27"/>
      <c r="BT1292" s="27"/>
      <c r="BU1292" s="27"/>
      <c r="BV1292" s="30"/>
      <c r="BW1292" s="30"/>
      <c r="BX1292" s="27"/>
      <c r="BY1292" s="27"/>
      <c r="BZ1292" s="27"/>
      <c r="CA1292" s="27"/>
      <c r="CB1292" s="27"/>
      <c r="CC1292" s="27"/>
      <c r="CD1292" s="27"/>
      <c r="CE1292" s="27"/>
      <c r="CF1292" s="27"/>
      <c r="CG1292" s="27"/>
      <c r="CH1292" s="27"/>
      <c r="CI1292" s="27"/>
      <c r="CJ1292" s="27"/>
      <c r="CK1292" s="27"/>
      <c r="CL1292" s="27"/>
      <c r="CM1292" s="27"/>
      <c r="CN1292" s="27"/>
      <c r="CO1292" s="27"/>
    </row>
    <row r="1293" spans="1:93" ht="13">
      <c r="A1293" s="18"/>
      <c r="B1293" s="45"/>
      <c r="C1293" s="52"/>
      <c r="D1293" s="52"/>
      <c r="E1293" s="53"/>
      <c r="F1293" s="53"/>
      <c r="G1293" s="52"/>
      <c r="H1293" s="52"/>
      <c r="I1293" s="53"/>
      <c r="J1293" s="52"/>
      <c r="K1293" s="52"/>
      <c r="L1293" s="52"/>
      <c r="M1293" s="53"/>
      <c r="N1293" s="76"/>
      <c r="O1293" s="52"/>
      <c r="P1293" s="45"/>
      <c r="Q1293" s="45"/>
      <c r="R1293" s="45"/>
      <c r="S1293" s="45"/>
      <c r="T1293" s="45"/>
      <c r="U1293" s="45"/>
      <c r="V1293" s="54"/>
      <c r="W1293" s="54"/>
      <c r="X1293" s="53"/>
      <c r="Y1293" s="53"/>
      <c r="Z1293" s="53"/>
      <c r="AA1293" s="53"/>
      <c r="AB1293" s="53"/>
      <c r="AC1293" s="53"/>
      <c r="AD1293" s="54"/>
      <c r="AE1293" s="54"/>
      <c r="AF1293" s="54"/>
      <c r="AG1293" s="54"/>
      <c r="AH1293" s="54"/>
      <c r="AI1293" s="54"/>
      <c r="AJ1293" s="54"/>
      <c r="AK1293" s="54"/>
      <c r="AL1293" s="27"/>
      <c r="AM1293" s="27"/>
      <c r="AN1293" s="27"/>
      <c r="AO1293" s="27"/>
      <c r="AP1293" s="27"/>
      <c r="AQ1293" s="53"/>
      <c r="AR1293" s="53"/>
      <c r="AS1293" s="52"/>
      <c r="AT1293" s="52"/>
      <c r="AU1293" s="52"/>
      <c r="AV1293" s="52"/>
      <c r="AW1293" s="52"/>
      <c r="AX1293" s="27"/>
      <c r="AY1293" s="27"/>
      <c r="AZ1293" s="27"/>
      <c r="BA1293" s="45"/>
      <c r="BB1293" s="45"/>
      <c r="BC1293" s="45"/>
      <c r="BD1293" s="45"/>
      <c r="BE1293" s="45"/>
      <c r="BF1293" s="45"/>
      <c r="BG1293" s="45"/>
      <c r="BH1293" s="45"/>
      <c r="BI1293" s="45"/>
      <c r="BJ1293" s="45"/>
      <c r="BK1293" s="45"/>
      <c r="BL1293" s="45"/>
      <c r="BM1293" s="27"/>
      <c r="BN1293" s="27"/>
      <c r="BO1293" s="45"/>
      <c r="BP1293" s="45"/>
      <c r="BQ1293" s="45"/>
      <c r="BR1293" s="45"/>
      <c r="BS1293" s="27"/>
      <c r="BT1293" s="27"/>
      <c r="BU1293" s="27"/>
      <c r="BV1293" s="30"/>
      <c r="BW1293" s="30"/>
      <c r="BX1293" s="27"/>
      <c r="BY1293" s="27"/>
      <c r="BZ1293" s="27"/>
      <c r="CA1293" s="27"/>
      <c r="CB1293" s="27"/>
      <c r="CC1293" s="27"/>
      <c r="CD1293" s="27"/>
      <c r="CE1293" s="27"/>
      <c r="CF1293" s="27"/>
      <c r="CG1293" s="27"/>
      <c r="CH1293" s="27"/>
      <c r="CI1293" s="27"/>
      <c r="CJ1293" s="27"/>
      <c r="CK1293" s="27"/>
      <c r="CL1293" s="27"/>
      <c r="CM1293" s="27"/>
      <c r="CN1293" s="27"/>
      <c r="CO1293" s="27"/>
    </row>
    <row r="1294" spans="1:93" ht="13">
      <c r="A1294" s="18"/>
      <c r="B1294" s="45"/>
      <c r="C1294" s="52"/>
      <c r="D1294" s="52"/>
      <c r="E1294" s="53"/>
      <c r="F1294" s="53"/>
      <c r="G1294" s="52"/>
      <c r="H1294" s="52"/>
      <c r="I1294" s="53"/>
      <c r="J1294" s="52"/>
      <c r="K1294" s="52"/>
      <c r="L1294" s="52"/>
      <c r="M1294" s="53"/>
      <c r="N1294" s="76"/>
      <c r="O1294" s="52"/>
      <c r="P1294" s="45"/>
      <c r="Q1294" s="45"/>
      <c r="R1294" s="45"/>
      <c r="S1294" s="45"/>
      <c r="T1294" s="45"/>
      <c r="U1294" s="45"/>
      <c r="V1294" s="54"/>
      <c r="W1294" s="54"/>
      <c r="X1294" s="53"/>
      <c r="Y1294" s="53"/>
      <c r="Z1294" s="53"/>
      <c r="AA1294" s="53"/>
      <c r="AB1294" s="53"/>
      <c r="AC1294" s="53"/>
      <c r="AD1294" s="54"/>
      <c r="AE1294" s="54"/>
      <c r="AF1294" s="54"/>
      <c r="AG1294" s="54"/>
      <c r="AH1294" s="54"/>
      <c r="AI1294" s="54"/>
      <c r="AJ1294" s="54"/>
      <c r="AK1294" s="54"/>
      <c r="AL1294" s="27"/>
      <c r="AM1294" s="27"/>
      <c r="AN1294" s="27"/>
      <c r="AO1294" s="27"/>
      <c r="AP1294" s="27"/>
      <c r="AQ1294" s="53"/>
      <c r="AR1294" s="53"/>
      <c r="AS1294" s="52"/>
      <c r="AT1294" s="52"/>
      <c r="AU1294" s="52"/>
      <c r="AV1294" s="52"/>
      <c r="AW1294" s="52"/>
      <c r="AX1294" s="27"/>
      <c r="AY1294" s="27"/>
      <c r="AZ1294" s="27"/>
      <c r="BA1294" s="45"/>
      <c r="BB1294" s="45"/>
      <c r="BC1294" s="45"/>
      <c r="BD1294" s="45"/>
      <c r="BE1294" s="45"/>
      <c r="BF1294" s="45"/>
      <c r="BG1294" s="45"/>
      <c r="BH1294" s="45"/>
      <c r="BI1294" s="45"/>
      <c r="BJ1294" s="45"/>
      <c r="BK1294" s="45"/>
      <c r="BL1294" s="45"/>
      <c r="BM1294" s="27"/>
      <c r="BN1294" s="27"/>
      <c r="BO1294" s="45"/>
      <c r="BP1294" s="45"/>
      <c r="BQ1294" s="45"/>
      <c r="BR1294" s="45"/>
      <c r="BS1294" s="27"/>
      <c r="BT1294" s="27"/>
      <c r="BU1294" s="27"/>
      <c r="BV1294" s="30"/>
      <c r="BW1294" s="30"/>
      <c r="BX1294" s="27"/>
      <c r="BY1294" s="27"/>
      <c r="BZ1294" s="27"/>
      <c r="CA1294" s="27"/>
      <c r="CB1294" s="27"/>
      <c r="CC1294" s="27"/>
      <c r="CD1294" s="27"/>
      <c r="CE1294" s="27"/>
      <c r="CF1294" s="27"/>
      <c r="CG1294" s="27"/>
      <c r="CH1294" s="27"/>
      <c r="CI1294" s="27"/>
      <c r="CJ1294" s="27"/>
      <c r="CK1294" s="27"/>
      <c r="CL1294" s="27"/>
      <c r="CM1294" s="27"/>
      <c r="CN1294" s="27"/>
      <c r="CO1294" s="27"/>
    </row>
    <row r="1295" spans="1:93" ht="13">
      <c r="A1295" s="18"/>
      <c r="B1295" s="45"/>
      <c r="C1295" s="52"/>
      <c r="D1295" s="52"/>
      <c r="E1295" s="53"/>
      <c r="F1295" s="53"/>
      <c r="G1295" s="52"/>
      <c r="H1295" s="52"/>
      <c r="I1295" s="53"/>
      <c r="J1295" s="52"/>
      <c r="K1295" s="52"/>
      <c r="L1295" s="52"/>
      <c r="M1295" s="53"/>
      <c r="N1295" s="76"/>
      <c r="O1295" s="52"/>
      <c r="P1295" s="45"/>
      <c r="Q1295" s="45"/>
      <c r="R1295" s="45"/>
      <c r="S1295" s="45"/>
      <c r="T1295" s="45"/>
      <c r="U1295" s="45"/>
      <c r="V1295" s="54"/>
      <c r="W1295" s="54"/>
      <c r="X1295" s="53"/>
      <c r="Y1295" s="53"/>
      <c r="Z1295" s="53"/>
      <c r="AA1295" s="53"/>
      <c r="AB1295" s="53"/>
      <c r="AC1295" s="53"/>
      <c r="AD1295" s="54"/>
      <c r="AE1295" s="54"/>
      <c r="AF1295" s="54"/>
      <c r="AG1295" s="54"/>
      <c r="AH1295" s="54"/>
      <c r="AI1295" s="54"/>
      <c r="AJ1295" s="54"/>
      <c r="AK1295" s="54"/>
      <c r="AL1295" s="27"/>
      <c r="AM1295" s="27"/>
      <c r="AN1295" s="27"/>
      <c r="AO1295" s="27"/>
      <c r="AP1295" s="27"/>
      <c r="AQ1295" s="53"/>
      <c r="AR1295" s="53"/>
      <c r="AS1295" s="52"/>
      <c r="AT1295" s="52"/>
      <c r="AU1295" s="52"/>
      <c r="AV1295" s="52"/>
      <c r="AW1295" s="52"/>
      <c r="AX1295" s="27"/>
      <c r="AY1295" s="27"/>
      <c r="AZ1295" s="27"/>
      <c r="BA1295" s="45"/>
      <c r="BB1295" s="45"/>
      <c r="BC1295" s="45"/>
      <c r="BD1295" s="45"/>
      <c r="BE1295" s="45"/>
      <c r="BF1295" s="45"/>
      <c r="BG1295" s="45"/>
      <c r="BH1295" s="45"/>
      <c r="BI1295" s="45"/>
      <c r="BJ1295" s="45"/>
      <c r="BK1295" s="45"/>
      <c r="BL1295" s="45"/>
      <c r="BM1295" s="27"/>
      <c r="BN1295" s="27"/>
      <c r="BO1295" s="45"/>
      <c r="BP1295" s="45"/>
      <c r="BQ1295" s="45"/>
      <c r="BR1295" s="45"/>
      <c r="BS1295" s="27"/>
      <c r="BT1295" s="27"/>
      <c r="BU1295" s="27"/>
      <c r="BV1295" s="30"/>
      <c r="BW1295" s="30"/>
      <c r="BX1295" s="27"/>
      <c r="BY1295" s="27"/>
      <c r="BZ1295" s="27"/>
      <c r="CA1295" s="27"/>
      <c r="CB1295" s="27"/>
      <c r="CC1295" s="27"/>
      <c r="CD1295" s="27"/>
      <c r="CE1295" s="27"/>
      <c r="CF1295" s="27"/>
      <c r="CG1295" s="27"/>
      <c r="CH1295" s="27"/>
      <c r="CI1295" s="27"/>
      <c r="CJ1295" s="27"/>
      <c r="CK1295" s="27"/>
      <c r="CL1295" s="27"/>
      <c r="CM1295" s="27"/>
      <c r="CN1295" s="27"/>
      <c r="CO1295" s="27"/>
    </row>
    <row r="1296" spans="1:93" ht="13">
      <c r="A1296" s="18"/>
      <c r="B1296" s="45"/>
      <c r="C1296" s="52"/>
      <c r="D1296" s="52"/>
      <c r="E1296" s="53"/>
      <c r="F1296" s="53"/>
      <c r="G1296" s="52"/>
      <c r="H1296" s="52"/>
      <c r="I1296" s="53"/>
      <c r="J1296" s="52"/>
      <c r="K1296" s="52"/>
      <c r="L1296" s="52"/>
      <c r="M1296" s="53"/>
      <c r="N1296" s="76"/>
      <c r="O1296" s="52"/>
      <c r="P1296" s="45"/>
      <c r="Q1296" s="45"/>
      <c r="R1296" s="45"/>
      <c r="S1296" s="45"/>
      <c r="T1296" s="45"/>
      <c r="U1296" s="45"/>
      <c r="V1296" s="54"/>
      <c r="W1296" s="54"/>
      <c r="X1296" s="53"/>
      <c r="Y1296" s="53"/>
      <c r="Z1296" s="53"/>
      <c r="AA1296" s="53"/>
      <c r="AB1296" s="53"/>
      <c r="AC1296" s="53"/>
      <c r="AD1296" s="54"/>
      <c r="AE1296" s="54"/>
      <c r="AF1296" s="54"/>
      <c r="AG1296" s="54"/>
      <c r="AH1296" s="54"/>
      <c r="AI1296" s="54"/>
      <c r="AJ1296" s="54"/>
      <c r="AK1296" s="54"/>
      <c r="AL1296" s="27"/>
      <c r="AM1296" s="27"/>
      <c r="AN1296" s="27"/>
      <c r="AO1296" s="27"/>
      <c r="AP1296" s="27"/>
      <c r="AQ1296" s="53"/>
      <c r="AR1296" s="53"/>
      <c r="AS1296" s="52"/>
      <c r="AT1296" s="52"/>
      <c r="AU1296" s="52"/>
      <c r="AV1296" s="52"/>
      <c r="AW1296" s="52"/>
      <c r="AX1296" s="27"/>
      <c r="AY1296" s="27"/>
      <c r="AZ1296" s="27"/>
      <c r="BA1296" s="45"/>
      <c r="BB1296" s="45"/>
      <c r="BC1296" s="45"/>
      <c r="BD1296" s="45"/>
      <c r="BE1296" s="45"/>
      <c r="BF1296" s="45"/>
      <c r="BG1296" s="45"/>
      <c r="BH1296" s="45"/>
      <c r="BI1296" s="45"/>
      <c r="BJ1296" s="45"/>
      <c r="BK1296" s="45"/>
      <c r="BL1296" s="45"/>
      <c r="BM1296" s="27"/>
      <c r="BN1296" s="27"/>
      <c r="BO1296" s="45"/>
      <c r="BP1296" s="45"/>
      <c r="BQ1296" s="45"/>
      <c r="BR1296" s="45"/>
      <c r="BS1296" s="27"/>
      <c r="BT1296" s="27"/>
      <c r="BU1296" s="27"/>
      <c r="BV1296" s="30"/>
      <c r="BW1296" s="30"/>
      <c r="BX1296" s="27"/>
      <c r="BY1296" s="27"/>
      <c r="BZ1296" s="27"/>
      <c r="CA1296" s="27"/>
      <c r="CB1296" s="27"/>
      <c r="CC1296" s="27"/>
      <c r="CD1296" s="27"/>
      <c r="CE1296" s="27"/>
      <c r="CF1296" s="27"/>
      <c r="CG1296" s="27"/>
      <c r="CH1296" s="27"/>
      <c r="CI1296" s="27"/>
      <c r="CJ1296" s="27"/>
      <c r="CK1296" s="27"/>
      <c r="CL1296" s="27"/>
      <c r="CM1296" s="27"/>
      <c r="CN1296" s="27"/>
      <c r="CO1296" s="27"/>
    </row>
    <row r="1297" spans="1:93" ht="13">
      <c r="A1297" s="18"/>
      <c r="B1297" s="45"/>
      <c r="C1297" s="52"/>
      <c r="D1297" s="52"/>
      <c r="E1297" s="53"/>
      <c r="F1297" s="53"/>
      <c r="G1297" s="52"/>
      <c r="H1297" s="52"/>
      <c r="I1297" s="53"/>
      <c r="J1297" s="52"/>
      <c r="K1297" s="52"/>
      <c r="L1297" s="52"/>
      <c r="M1297" s="53"/>
      <c r="N1297" s="76"/>
      <c r="O1297" s="52"/>
      <c r="P1297" s="45"/>
      <c r="Q1297" s="45"/>
      <c r="R1297" s="45"/>
      <c r="S1297" s="45"/>
      <c r="T1297" s="45"/>
      <c r="U1297" s="45"/>
      <c r="V1297" s="54"/>
      <c r="W1297" s="54"/>
      <c r="X1297" s="53"/>
      <c r="Y1297" s="53"/>
      <c r="Z1297" s="53"/>
      <c r="AA1297" s="53"/>
      <c r="AB1297" s="53"/>
      <c r="AC1297" s="53"/>
      <c r="AD1297" s="54"/>
      <c r="AE1297" s="54"/>
      <c r="AF1297" s="54"/>
      <c r="AG1297" s="54"/>
      <c r="AH1297" s="54"/>
      <c r="AI1297" s="54"/>
      <c r="AJ1297" s="54"/>
      <c r="AK1297" s="54"/>
      <c r="AL1297" s="27"/>
      <c r="AM1297" s="27"/>
      <c r="AN1297" s="27"/>
      <c r="AO1297" s="27"/>
      <c r="AP1297" s="27"/>
      <c r="AQ1297" s="53"/>
      <c r="AR1297" s="53"/>
      <c r="AS1297" s="52"/>
      <c r="AT1297" s="52"/>
      <c r="AU1297" s="52"/>
      <c r="AV1297" s="52"/>
      <c r="AW1297" s="52"/>
      <c r="AX1297" s="27"/>
      <c r="AY1297" s="27"/>
      <c r="AZ1297" s="27"/>
      <c r="BA1297" s="45"/>
      <c r="BB1297" s="45"/>
      <c r="BC1297" s="45"/>
      <c r="BD1297" s="45"/>
      <c r="BE1297" s="45"/>
      <c r="BF1297" s="45"/>
      <c r="BG1297" s="45"/>
      <c r="BH1297" s="45"/>
      <c r="BI1297" s="45"/>
      <c r="BJ1297" s="45"/>
      <c r="BK1297" s="45"/>
      <c r="BL1297" s="45"/>
      <c r="BM1297" s="27"/>
      <c r="BN1297" s="27"/>
      <c r="BO1297" s="45"/>
      <c r="BP1297" s="45"/>
      <c r="BQ1297" s="45"/>
      <c r="BR1297" s="45"/>
      <c r="BS1297" s="27"/>
      <c r="BT1297" s="27"/>
      <c r="BU1297" s="27"/>
      <c r="BV1297" s="30"/>
      <c r="BW1297" s="30"/>
      <c r="BX1297" s="27"/>
      <c r="BY1297" s="27"/>
      <c r="BZ1297" s="27"/>
      <c r="CA1297" s="27"/>
      <c r="CB1297" s="27"/>
      <c r="CC1297" s="27"/>
      <c r="CD1297" s="27"/>
      <c r="CE1297" s="27"/>
      <c r="CF1297" s="27"/>
      <c r="CG1297" s="27"/>
      <c r="CH1297" s="27"/>
      <c r="CI1297" s="27"/>
      <c r="CJ1297" s="27"/>
      <c r="CK1297" s="27"/>
      <c r="CL1297" s="27"/>
      <c r="CM1297" s="27"/>
      <c r="CN1297" s="27"/>
      <c r="CO1297" s="27"/>
    </row>
    <row r="1298" spans="1:93" ht="13">
      <c r="A1298" s="18"/>
      <c r="B1298" s="45"/>
      <c r="C1298" s="52"/>
      <c r="D1298" s="52"/>
      <c r="E1298" s="53"/>
      <c r="F1298" s="53"/>
      <c r="G1298" s="52"/>
      <c r="H1298" s="52"/>
      <c r="I1298" s="53"/>
      <c r="J1298" s="52"/>
      <c r="K1298" s="52"/>
      <c r="L1298" s="52"/>
      <c r="M1298" s="53"/>
      <c r="N1298" s="76"/>
      <c r="O1298" s="52"/>
      <c r="P1298" s="45"/>
      <c r="Q1298" s="45"/>
      <c r="R1298" s="45"/>
      <c r="S1298" s="45"/>
      <c r="T1298" s="45"/>
      <c r="U1298" s="45"/>
      <c r="V1298" s="54"/>
      <c r="W1298" s="54"/>
      <c r="X1298" s="53"/>
      <c r="Y1298" s="53"/>
      <c r="Z1298" s="53"/>
      <c r="AA1298" s="53"/>
      <c r="AB1298" s="53"/>
      <c r="AC1298" s="53"/>
      <c r="AD1298" s="54"/>
      <c r="AE1298" s="54"/>
      <c r="AF1298" s="54"/>
      <c r="AG1298" s="54"/>
      <c r="AH1298" s="54"/>
      <c r="AI1298" s="54"/>
      <c r="AJ1298" s="54"/>
      <c r="AK1298" s="54"/>
      <c r="AL1298" s="27"/>
      <c r="AM1298" s="27"/>
      <c r="AN1298" s="27"/>
      <c r="AO1298" s="27"/>
      <c r="AP1298" s="27"/>
      <c r="AQ1298" s="53"/>
      <c r="AR1298" s="53"/>
      <c r="AS1298" s="52"/>
      <c r="AT1298" s="52"/>
      <c r="AU1298" s="52"/>
      <c r="AV1298" s="52"/>
      <c r="AW1298" s="52"/>
      <c r="AX1298" s="27"/>
      <c r="AY1298" s="27"/>
      <c r="AZ1298" s="27"/>
      <c r="BA1298" s="45"/>
      <c r="BB1298" s="45"/>
      <c r="BC1298" s="45"/>
      <c r="BD1298" s="45"/>
      <c r="BE1298" s="45"/>
      <c r="BF1298" s="45"/>
      <c r="BG1298" s="45"/>
      <c r="BH1298" s="45"/>
      <c r="BI1298" s="45"/>
      <c r="BJ1298" s="45"/>
      <c r="BK1298" s="45"/>
      <c r="BL1298" s="45"/>
      <c r="BM1298" s="27"/>
      <c r="BN1298" s="27"/>
      <c r="BO1298" s="45"/>
      <c r="BP1298" s="45"/>
      <c r="BQ1298" s="45"/>
      <c r="BR1298" s="45"/>
      <c r="BS1298" s="27"/>
      <c r="BT1298" s="27"/>
      <c r="BU1298" s="27"/>
      <c r="BV1298" s="30"/>
      <c r="BW1298" s="30"/>
      <c r="BX1298" s="27"/>
      <c r="BY1298" s="27"/>
      <c r="BZ1298" s="27"/>
      <c r="CA1298" s="27"/>
      <c r="CB1298" s="27"/>
      <c r="CC1298" s="27"/>
      <c r="CD1298" s="27"/>
      <c r="CE1298" s="27"/>
      <c r="CF1298" s="27"/>
      <c r="CG1298" s="27"/>
      <c r="CH1298" s="27"/>
      <c r="CI1298" s="27"/>
      <c r="CJ1298" s="27"/>
      <c r="CK1298" s="27"/>
      <c r="CL1298" s="27"/>
      <c r="CM1298" s="27"/>
      <c r="CN1298" s="27"/>
      <c r="CO1298" s="27"/>
    </row>
    <row r="1299" spans="1:93" ht="13">
      <c r="A1299" s="18"/>
      <c r="B1299" s="45"/>
      <c r="C1299" s="52"/>
      <c r="D1299" s="52"/>
      <c r="E1299" s="53"/>
      <c r="F1299" s="53"/>
      <c r="G1299" s="52"/>
      <c r="H1299" s="52"/>
      <c r="I1299" s="53"/>
      <c r="J1299" s="52"/>
      <c r="K1299" s="52"/>
      <c r="L1299" s="52"/>
      <c r="M1299" s="53"/>
      <c r="N1299" s="76"/>
      <c r="O1299" s="52"/>
      <c r="P1299" s="45"/>
      <c r="Q1299" s="45"/>
      <c r="R1299" s="45"/>
      <c r="S1299" s="45"/>
      <c r="T1299" s="45"/>
      <c r="U1299" s="45"/>
      <c r="V1299" s="54"/>
      <c r="W1299" s="54"/>
      <c r="X1299" s="53"/>
      <c r="Y1299" s="53"/>
      <c r="Z1299" s="53"/>
      <c r="AA1299" s="53"/>
      <c r="AB1299" s="53"/>
      <c r="AC1299" s="53"/>
      <c r="AD1299" s="54"/>
      <c r="AE1299" s="54"/>
      <c r="AF1299" s="54"/>
      <c r="AG1299" s="54"/>
      <c r="AH1299" s="54"/>
      <c r="AI1299" s="54"/>
      <c r="AJ1299" s="54"/>
      <c r="AK1299" s="54"/>
      <c r="AL1299" s="27"/>
      <c r="AM1299" s="27"/>
      <c r="AN1299" s="27"/>
      <c r="AO1299" s="27"/>
      <c r="AP1299" s="27"/>
      <c r="AQ1299" s="53"/>
      <c r="AR1299" s="53"/>
      <c r="AS1299" s="52"/>
      <c r="AT1299" s="52"/>
      <c r="AU1299" s="52"/>
      <c r="AV1299" s="52"/>
      <c r="AW1299" s="52"/>
      <c r="AX1299" s="27"/>
      <c r="AY1299" s="27"/>
      <c r="AZ1299" s="27"/>
      <c r="BA1299" s="45"/>
      <c r="BB1299" s="45"/>
      <c r="BC1299" s="45"/>
      <c r="BD1299" s="45"/>
      <c r="BE1299" s="45"/>
      <c r="BF1299" s="45"/>
      <c r="BG1299" s="45"/>
      <c r="BH1299" s="45"/>
      <c r="BI1299" s="45"/>
      <c r="BJ1299" s="45"/>
      <c r="BK1299" s="45"/>
      <c r="BL1299" s="45"/>
      <c r="BM1299" s="27"/>
      <c r="BN1299" s="27"/>
      <c r="BO1299" s="45"/>
      <c r="BP1299" s="45"/>
      <c r="BQ1299" s="45"/>
      <c r="BR1299" s="45"/>
      <c r="BS1299" s="27"/>
      <c r="BT1299" s="27"/>
      <c r="BU1299" s="27"/>
      <c r="BV1299" s="30"/>
      <c r="BW1299" s="30"/>
      <c r="BX1299" s="27"/>
      <c r="BY1299" s="27"/>
      <c r="BZ1299" s="27"/>
      <c r="CA1299" s="27"/>
      <c r="CB1299" s="27"/>
      <c r="CC1299" s="27"/>
      <c r="CD1299" s="27"/>
      <c r="CE1299" s="27"/>
      <c r="CF1299" s="27"/>
      <c r="CG1299" s="27"/>
      <c r="CH1299" s="27"/>
      <c r="CI1299" s="27"/>
      <c r="CJ1299" s="27"/>
      <c r="CK1299" s="27"/>
      <c r="CL1299" s="27"/>
      <c r="CM1299" s="27"/>
      <c r="CN1299" s="27"/>
      <c r="CO1299" s="27"/>
    </row>
    <row r="1300" spans="1:93" ht="13">
      <c r="A1300" s="18"/>
      <c r="B1300" s="45"/>
      <c r="C1300" s="52"/>
      <c r="D1300" s="52"/>
      <c r="E1300" s="53"/>
      <c r="F1300" s="53"/>
      <c r="G1300" s="52"/>
      <c r="H1300" s="52"/>
      <c r="I1300" s="53"/>
      <c r="J1300" s="52"/>
      <c r="K1300" s="52"/>
      <c r="L1300" s="52"/>
      <c r="M1300" s="53"/>
      <c r="N1300" s="76"/>
      <c r="O1300" s="52"/>
      <c r="P1300" s="45"/>
      <c r="Q1300" s="45"/>
      <c r="R1300" s="45"/>
      <c r="S1300" s="45"/>
      <c r="T1300" s="45"/>
      <c r="U1300" s="45"/>
      <c r="V1300" s="54"/>
      <c r="W1300" s="54"/>
      <c r="X1300" s="53"/>
      <c r="Y1300" s="53"/>
      <c r="Z1300" s="53"/>
      <c r="AA1300" s="53"/>
      <c r="AB1300" s="53"/>
      <c r="AC1300" s="53"/>
      <c r="AD1300" s="54"/>
      <c r="AE1300" s="54"/>
      <c r="AF1300" s="54"/>
      <c r="AG1300" s="54"/>
      <c r="AH1300" s="54"/>
      <c r="AI1300" s="54"/>
      <c r="AJ1300" s="54"/>
      <c r="AK1300" s="54"/>
      <c r="AL1300" s="27"/>
      <c r="AM1300" s="27"/>
      <c r="AN1300" s="27"/>
      <c r="AO1300" s="27"/>
      <c r="AP1300" s="27"/>
      <c r="AQ1300" s="53"/>
      <c r="AR1300" s="53"/>
      <c r="AS1300" s="52"/>
      <c r="AT1300" s="52"/>
      <c r="AU1300" s="52"/>
      <c r="AV1300" s="52"/>
      <c r="AW1300" s="52"/>
      <c r="AX1300" s="27"/>
      <c r="AY1300" s="27"/>
      <c r="AZ1300" s="27"/>
      <c r="BA1300" s="45"/>
      <c r="BB1300" s="45"/>
      <c r="BC1300" s="45"/>
      <c r="BD1300" s="45"/>
      <c r="BE1300" s="45"/>
      <c r="BF1300" s="45"/>
      <c r="BG1300" s="45"/>
      <c r="BH1300" s="45"/>
      <c r="BI1300" s="45"/>
      <c r="BJ1300" s="45"/>
      <c r="BK1300" s="45"/>
      <c r="BL1300" s="45"/>
      <c r="BM1300" s="27"/>
      <c r="BN1300" s="27"/>
      <c r="BO1300" s="45"/>
      <c r="BP1300" s="45"/>
      <c r="BQ1300" s="45"/>
      <c r="BR1300" s="45"/>
      <c r="BS1300" s="27"/>
      <c r="BT1300" s="27"/>
      <c r="BU1300" s="27"/>
      <c r="BV1300" s="30"/>
      <c r="BW1300" s="30"/>
      <c r="BX1300" s="27"/>
      <c r="BY1300" s="27"/>
      <c r="BZ1300" s="27"/>
      <c r="CA1300" s="27"/>
      <c r="CB1300" s="27"/>
      <c r="CC1300" s="27"/>
      <c r="CD1300" s="27"/>
      <c r="CE1300" s="27"/>
      <c r="CF1300" s="27"/>
      <c r="CG1300" s="27"/>
      <c r="CH1300" s="27"/>
      <c r="CI1300" s="27"/>
      <c r="CJ1300" s="27"/>
      <c r="CK1300" s="27"/>
      <c r="CL1300" s="27"/>
      <c r="CM1300" s="27"/>
      <c r="CN1300" s="27"/>
      <c r="CO1300" s="27"/>
    </row>
    <row r="1301" spans="1:93" ht="13">
      <c r="A1301" s="18"/>
      <c r="B1301" s="45"/>
      <c r="C1301" s="52"/>
      <c r="D1301" s="52"/>
      <c r="E1301" s="53"/>
      <c r="F1301" s="53"/>
      <c r="G1301" s="52"/>
      <c r="H1301" s="52"/>
      <c r="I1301" s="53"/>
      <c r="J1301" s="52"/>
      <c r="K1301" s="52"/>
      <c r="L1301" s="52"/>
      <c r="M1301" s="53"/>
      <c r="N1301" s="76"/>
      <c r="O1301" s="52"/>
      <c r="P1301" s="45"/>
      <c r="Q1301" s="45"/>
      <c r="R1301" s="45"/>
      <c r="S1301" s="45"/>
      <c r="T1301" s="45"/>
      <c r="U1301" s="45"/>
      <c r="V1301" s="54"/>
      <c r="W1301" s="54"/>
      <c r="X1301" s="53"/>
      <c r="Y1301" s="53"/>
      <c r="Z1301" s="53"/>
      <c r="AA1301" s="53"/>
      <c r="AB1301" s="53"/>
      <c r="AC1301" s="53"/>
      <c r="AD1301" s="54"/>
      <c r="AE1301" s="54"/>
      <c r="AF1301" s="54"/>
      <c r="AG1301" s="54"/>
      <c r="AH1301" s="54"/>
      <c r="AI1301" s="54"/>
      <c r="AJ1301" s="54"/>
      <c r="AK1301" s="54"/>
      <c r="AL1301" s="27"/>
      <c r="AM1301" s="27"/>
      <c r="AN1301" s="27"/>
      <c r="AO1301" s="27"/>
      <c r="AP1301" s="27"/>
      <c r="AQ1301" s="53"/>
      <c r="AR1301" s="53"/>
      <c r="AS1301" s="52"/>
      <c r="AT1301" s="52"/>
      <c r="AU1301" s="52"/>
      <c r="AV1301" s="52"/>
      <c r="AW1301" s="52"/>
      <c r="AX1301" s="27"/>
      <c r="AY1301" s="27"/>
      <c r="AZ1301" s="27"/>
      <c r="BA1301" s="45"/>
      <c r="BB1301" s="45"/>
      <c r="BC1301" s="45"/>
      <c r="BD1301" s="45"/>
      <c r="BE1301" s="45"/>
      <c r="BF1301" s="45"/>
      <c r="BG1301" s="45"/>
      <c r="BH1301" s="45"/>
      <c r="BI1301" s="45"/>
      <c r="BJ1301" s="45"/>
      <c r="BK1301" s="45"/>
      <c r="BL1301" s="45"/>
      <c r="BM1301" s="27"/>
      <c r="BN1301" s="27"/>
      <c r="BO1301" s="45"/>
      <c r="BP1301" s="45"/>
      <c r="BQ1301" s="45"/>
      <c r="BR1301" s="45"/>
      <c r="BS1301" s="27"/>
      <c r="BT1301" s="27"/>
      <c r="BU1301" s="27"/>
      <c r="BV1301" s="30"/>
      <c r="BW1301" s="30"/>
      <c r="BX1301" s="27"/>
      <c r="BY1301" s="27"/>
      <c r="BZ1301" s="27"/>
      <c r="CA1301" s="27"/>
      <c r="CB1301" s="27"/>
      <c r="CC1301" s="27"/>
      <c r="CD1301" s="27"/>
      <c r="CE1301" s="27"/>
      <c r="CF1301" s="27"/>
      <c r="CG1301" s="27"/>
      <c r="CH1301" s="27"/>
      <c r="CI1301" s="27"/>
      <c r="CJ1301" s="27"/>
      <c r="CK1301" s="27"/>
      <c r="CL1301" s="27"/>
      <c r="CM1301" s="27"/>
      <c r="CN1301" s="27"/>
      <c r="CO1301" s="27"/>
    </row>
    <row r="1302" spans="1:93" ht="13">
      <c r="A1302" s="18"/>
      <c r="B1302" s="45"/>
      <c r="C1302" s="52"/>
      <c r="D1302" s="52"/>
      <c r="E1302" s="53"/>
      <c r="F1302" s="53"/>
      <c r="G1302" s="52"/>
      <c r="H1302" s="52"/>
      <c r="I1302" s="53"/>
      <c r="J1302" s="52"/>
      <c r="K1302" s="52"/>
      <c r="L1302" s="52"/>
      <c r="M1302" s="53"/>
      <c r="N1302" s="76"/>
      <c r="O1302" s="52"/>
      <c r="P1302" s="45"/>
      <c r="Q1302" s="45"/>
      <c r="R1302" s="45"/>
      <c r="S1302" s="45"/>
      <c r="T1302" s="45"/>
      <c r="U1302" s="45"/>
      <c r="V1302" s="54"/>
      <c r="W1302" s="54"/>
      <c r="X1302" s="53"/>
      <c r="Y1302" s="53"/>
      <c r="Z1302" s="53"/>
      <c r="AA1302" s="53"/>
      <c r="AB1302" s="53"/>
      <c r="AC1302" s="53"/>
      <c r="AD1302" s="54"/>
      <c r="AE1302" s="54"/>
      <c r="AF1302" s="54"/>
      <c r="AG1302" s="54"/>
      <c r="AH1302" s="54"/>
      <c r="AI1302" s="54"/>
      <c r="AJ1302" s="54"/>
      <c r="AK1302" s="54"/>
      <c r="AL1302" s="27"/>
      <c r="AM1302" s="27"/>
      <c r="AN1302" s="27"/>
      <c r="AO1302" s="27"/>
      <c r="AP1302" s="27"/>
      <c r="AQ1302" s="53"/>
      <c r="AR1302" s="53"/>
      <c r="AS1302" s="52"/>
      <c r="AT1302" s="52"/>
      <c r="AU1302" s="52"/>
      <c r="AV1302" s="52"/>
      <c r="AW1302" s="52"/>
      <c r="AX1302" s="27"/>
      <c r="AY1302" s="27"/>
      <c r="AZ1302" s="27"/>
      <c r="BA1302" s="45"/>
      <c r="BB1302" s="45"/>
      <c r="BC1302" s="45"/>
      <c r="BD1302" s="45"/>
      <c r="BE1302" s="45"/>
      <c r="BF1302" s="45"/>
      <c r="BG1302" s="45"/>
      <c r="BH1302" s="45"/>
      <c r="BI1302" s="45"/>
      <c r="BJ1302" s="45"/>
      <c r="BK1302" s="45"/>
      <c r="BL1302" s="45"/>
      <c r="BM1302" s="27"/>
      <c r="BN1302" s="27"/>
      <c r="BO1302" s="45"/>
      <c r="BP1302" s="45"/>
      <c r="BQ1302" s="45"/>
      <c r="BR1302" s="45"/>
      <c r="BS1302" s="27"/>
      <c r="BT1302" s="27"/>
      <c r="BU1302" s="27"/>
      <c r="BV1302" s="30"/>
      <c r="BW1302" s="30"/>
      <c r="BX1302" s="27"/>
      <c r="BY1302" s="27"/>
      <c r="BZ1302" s="27"/>
      <c r="CA1302" s="27"/>
      <c r="CB1302" s="27"/>
      <c r="CC1302" s="27"/>
      <c r="CD1302" s="27"/>
      <c r="CE1302" s="27"/>
      <c r="CF1302" s="27"/>
      <c r="CG1302" s="27"/>
      <c r="CH1302" s="27"/>
      <c r="CI1302" s="27"/>
      <c r="CJ1302" s="27"/>
      <c r="CK1302" s="27"/>
      <c r="CL1302" s="27"/>
      <c r="CM1302" s="27"/>
      <c r="CN1302" s="27"/>
      <c r="CO1302" s="27"/>
    </row>
    <row r="1303" spans="1:93" ht="13">
      <c r="A1303" s="18"/>
      <c r="B1303" s="45"/>
      <c r="C1303" s="52"/>
      <c r="D1303" s="52"/>
      <c r="E1303" s="53"/>
      <c r="F1303" s="53"/>
      <c r="G1303" s="52"/>
      <c r="H1303" s="52"/>
      <c r="I1303" s="53"/>
      <c r="J1303" s="52"/>
      <c r="K1303" s="52"/>
      <c r="L1303" s="52"/>
      <c r="M1303" s="53"/>
      <c r="N1303" s="76"/>
      <c r="O1303" s="52"/>
      <c r="P1303" s="45"/>
      <c r="Q1303" s="45"/>
      <c r="R1303" s="45"/>
      <c r="S1303" s="45"/>
      <c r="T1303" s="45"/>
      <c r="U1303" s="45"/>
      <c r="V1303" s="54"/>
      <c r="W1303" s="54"/>
      <c r="X1303" s="53"/>
      <c r="Y1303" s="53"/>
      <c r="Z1303" s="53"/>
      <c r="AA1303" s="53"/>
      <c r="AB1303" s="53"/>
      <c r="AC1303" s="53"/>
      <c r="AD1303" s="54"/>
      <c r="AE1303" s="54"/>
      <c r="AF1303" s="54"/>
      <c r="AG1303" s="54"/>
      <c r="AH1303" s="54"/>
      <c r="AI1303" s="54"/>
      <c r="AJ1303" s="54"/>
      <c r="AK1303" s="54"/>
      <c r="AL1303" s="27"/>
      <c r="AM1303" s="27"/>
      <c r="AN1303" s="27"/>
      <c r="AO1303" s="27"/>
      <c r="AP1303" s="27"/>
      <c r="AQ1303" s="53"/>
      <c r="AR1303" s="53"/>
      <c r="AS1303" s="52"/>
      <c r="AT1303" s="52"/>
      <c r="AU1303" s="52"/>
      <c r="AV1303" s="52"/>
      <c r="AW1303" s="52"/>
      <c r="AX1303" s="27"/>
      <c r="AY1303" s="27"/>
      <c r="AZ1303" s="27"/>
      <c r="BA1303" s="45"/>
      <c r="BB1303" s="45"/>
      <c r="BC1303" s="45"/>
      <c r="BD1303" s="45"/>
      <c r="BE1303" s="45"/>
      <c r="BF1303" s="45"/>
      <c r="BG1303" s="45"/>
      <c r="BH1303" s="45"/>
      <c r="BI1303" s="45"/>
      <c r="BJ1303" s="45"/>
      <c r="BK1303" s="45"/>
      <c r="BL1303" s="45"/>
      <c r="BM1303" s="27"/>
      <c r="BN1303" s="27"/>
      <c r="BO1303" s="45"/>
      <c r="BP1303" s="45"/>
      <c r="BQ1303" s="45"/>
      <c r="BR1303" s="45"/>
      <c r="BS1303" s="27"/>
      <c r="BT1303" s="27"/>
      <c r="BU1303" s="27"/>
      <c r="BV1303" s="30"/>
      <c r="BW1303" s="30"/>
      <c r="BX1303" s="27"/>
      <c r="BY1303" s="27"/>
      <c r="BZ1303" s="27"/>
      <c r="CA1303" s="27"/>
      <c r="CB1303" s="27"/>
      <c r="CC1303" s="27"/>
      <c r="CD1303" s="27"/>
      <c r="CE1303" s="27"/>
      <c r="CF1303" s="27"/>
      <c r="CG1303" s="27"/>
      <c r="CH1303" s="27"/>
      <c r="CI1303" s="27"/>
      <c r="CJ1303" s="27"/>
      <c r="CK1303" s="27"/>
      <c r="CL1303" s="27"/>
      <c r="CM1303" s="27"/>
      <c r="CN1303" s="27"/>
      <c r="CO1303" s="27"/>
    </row>
    <row r="1304" spans="1:93" ht="13">
      <c r="A1304" s="18"/>
      <c r="B1304" s="45"/>
      <c r="C1304" s="52"/>
      <c r="D1304" s="52"/>
      <c r="E1304" s="53"/>
      <c r="F1304" s="53"/>
      <c r="G1304" s="52"/>
      <c r="H1304" s="52"/>
      <c r="I1304" s="53"/>
      <c r="J1304" s="52"/>
      <c r="K1304" s="52"/>
      <c r="L1304" s="52"/>
      <c r="M1304" s="53"/>
      <c r="N1304" s="76"/>
      <c r="O1304" s="52"/>
      <c r="P1304" s="45"/>
      <c r="Q1304" s="45"/>
      <c r="R1304" s="45"/>
      <c r="S1304" s="45"/>
      <c r="T1304" s="45"/>
      <c r="U1304" s="45"/>
      <c r="V1304" s="54"/>
      <c r="W1304" s="54"/>
      <c r="X1304" s="53"/>
      <c r="Y1304" s="53"/>
      <c r="Z1304" s="53"/>
      <c r="AA1304" s="53"/>
      <c r="AB1304" s="53"/>
      <c r="AC1304" s="53"/>
      <c r="AD1304" s="54"/>
      <c r="AE1304" s="54"/>
      <c r="AF1304" s="54"/>
      <c r="AG1304" s="54"/>
      <c r="AH1304" s="54"/>
      <c r="AI1304" s="54"/>
      <c r="AJ1304" s="54"/>
      <c r="AK1304" s="54"/>
      <c r="AL1304" s="27"/>
      <c r="AM1304" s="27"/>
      <c r="AN1304" s="27"/>
      <c r="AO1304" s="27"/>
      <c r="AP1304" s="27"/>
      <c r="AQ1304" s="53"/>
      <c r="AR1304" s="53"/>
      <c r="AS1304" s="52"/>
      <c r="AT1304" s="52"/>
      <c r="AU1304" s="52"/>
      <c r="AV1304" s="52"/>
      <c r="AW1304" s="52"/>
      <c r="AX1304" s="27"/>
      <c r="AY1304" s="27"/>
      <c r="AZ1304" s="27"/>
      <c r="BA1304" s="45"/>
      <c r="BB1304" s="45"/>
      <c r="BC1304" s="45"/>
      <c r="BD1304" s="45"/>
      <c r="BE1304" s="45"/>
      <c r="BF1304" s="45"/>
      <c r="BG1304" s="45"/>
      <c r="BH1304" s="45"/>
      <c r="BI1304" s="45"/>
      <c r="BJ1304" s="45"/>
      <c r="BK1304" s="45"/>
      <c r="BL1304" s="45"/>
      <c r="BM1304" s="27"/>
      <c r="BN1304" s="27"/>
      <c r="BO1304" s="45"/>
      <c r="BP1304" s="45"/>
      <c r="BQ1304" s="45"/>
      <c r="BR1304" s="45"/>
      <c r="BS1304" s="27"/>
      <c r="BT1304" s="27"/>
      <c r="BU1304" s="27"/>
      <c r="BV1304" s="30"/>
      <c r="BW1304" s="30"/>
      <c r="BX1304" s="27"/>
      <c r="BY1304" s="27"/>
      <c r="BZ1304" s="27"/>
      <c r="CA1304" s="27"/>
      <c r="CB1304" s="27"/>
      <c r="CC1304" s="27"/>
      <c r="CD1304" s="27"/>
      <c r="CE1304" s="27"/>
      <c r="CF1304" s="27"/>
      <c r="CG1304" s="27"/>
      <c r="CH1304" s="27"/>
      <c r="CI1304" s="27"/>
      <c r="CJ1304" s="27"/>
      <c r="CK1304" s="27"/>
      <c r="CL1304" s="27"/>
      <c r="CM1304" s="27"/>
      <c r="CN1304" s="27"/>
      <c r="CO1304" s="27"/>
    </row>
    <row r="1305" spans="1:93" ht="13">
      <c r="A1305" s="18"/>
      <c r="B1305" s="45"/>
      <c r="C1305" s="52"/>
      <c r="D1305" s="52"/>
      <c r="E1305" s="53"/>
      <c r="F1305" s="53"/>
      <c r="G1305" s="52"/>
      <c r="H1305" s="52"/>
      <c r="I1305" s="53"/>
      <c r="J1305" s="52"/>
      <c r="K1305" s="52"/>
      <c r="L1305" s="52"/>
      <c r="M1305" s="53"/>
      <c r="N1305" s="76"/>
      <c r="O1305" s="52"/>
      <c r="P1305" s="45"/>
      <c r="Q1305" s="45"/>
      <c r="R1305" s="45"/>
      <c r="S1305" s="45"/>
      <c r="T1305" s="45"/>
      <c r="U1305" s="45"/>
      <c r="V1305" s="54"/>
      <c r="W1305" s="54"/>
      <c r="X1305" s="53"/>
      <c r="Y1305" s="53"/>
      <c r="Z1305" s="53"/>
      <c r="AA1305" s="53"/>
      <c r="AB1305" s="53"/>
      <c r="AC1305" s="53"/>
      <c r="AD1305" s="54"/>
      <c r="AE1305" s="54"/>
      <c r="AF1305" s="54"/>
      <c r="AG1305" s="54"/>
      <c r="AH1305" s="54"/>
      <c r="AI1305" s="54"/>
      <c r="AJ1305" s="54"/>
      <c r="AK1305" s="54"/>
      <c r="AL1305" s="27"/>
      <c r="AM1305" s="27"/>
      <c r="AN1305" s="27"/>
      <c r="AO1305" s="27"/>
      <c r="AP1305" s="27"/>
      <c r="AQ1305" s="53"/>
      <c r="AR1305" s="53"/>
      <c r="AS1305" s="52"/>
      <c r="AT1305" s="52"/>
      <c r="AU1305" s="52"/>
      <c r="AV1305" s="52"/>
      <c r="AW1305" s="52"/>
      <c r="AX1305" s="27"/>
      <c r="AY1305" s="27"/>
      <c r="AZ1305" s="27"/>
      <c r="BA1305" s="45"/>
      <c r="BB1305" s="45"/>
      <c r="BC1305" s="45"/>
      <c r="BD1305" s="45"/>
      <c r="BE1305" s="45"/>
      <c r="BF1305" s="45"/>
      <c r="BG1305" s="45"/>
      <c r="BH1305" s="45"/>
      <c r="BI1305" s="45"/>
      <c r="BJ1305" s="45"/>
      <c r="BK1305" s="45"/>
      <c r="BL1305" s="45"/>
      <c r="BM1305" s="27"/>
      <c r="BN1305" s="27"/>
      <c r="BO1305" s="45"/>
      <c r="BP1305" s="45"/>
      <c r="BQ1305" s="45"/>
      <c r="BR1305" s="45"/>
      <c r="BS1305" s="27"/>
      <c r="BT1305" s="27"/>
      <c r="BU1305" s="27"/>
      <c r="BV1305" s="30"/>
      <c r="BW1305" s="30"/>
      <c r="BX1305" s="27"/>
      <c r="BY1305" s="27"/>
      <c r="BZ1305" s="27"/>
      <c r="CA1305" s="27"/>
      <c r="CB1305" s="27"/>
      <c r="CC1305" s="27"/>
      <c r="CD1305" s="27"/>
      <c r="CE1305" s="27"/>
      <c r="CF1305" s="27"/>
      <c r="CG1305" s="27"/>
      <c r="CH1305" s="27"/>
      <c r="CI1305" s="27"/>
      <c r="CJ1305" s="27"/>
      <c r="CK1305" s="27"/>
      <c r="CL1305" s="27"/>
      <c r="CM1305" s="27"/>
      <c r="CN1305" s="27"/>
      <c r="CO1305" s="27"/>
    </row>
    <row r="1306" spans="1:93" ht="13">
      <c r="A1306" s="18"/>
      <c r="B1306" s="45"/>
      <c r="C1306" s="52"/>
      <c r="D1306" s="52"/>
      <c r="E1306" s="53"/>
      <c r="F1306" s="53"/>
      <c r="G1306" s="52"/>
      <c r="H1306" s="52"/>
      <c r="I1306" s="53"/>
      <c r="J1306" s="52"/>
      <c r="K1306" s="52"/>
      <c r="L1306" s="52"/>
      <c r="M1306" s="53"/>
      <c r="N1306" s="76"/>
      <c r="O1306" s="52"/>
      <c r="P1306" s="45"/>
      <c r="Q1306" s="45"/>
      <c r="R1306" s="45"/>
      <c r="S1306" s="45"/>
      <c r="T1306" s="45"/>
      <c r="U1306" s="45"/>
      <c r="V1306" s="54"/>
      <c r="W1306" s="54"/>
      <c r="X1306" s="53"/>
      <c r="Y1306" s="53"/>
      <c r="Z1306" s="53"/>
      <c r="AA1306" s="53"/>
      <c r="AB1306" s="53"/>
      <c r="AC1306" s="53"/>
      <c r="AD1306" s="54"/>
      <c r="AE1306" s="54"/>
      <c r="AF1306" s="54"/>
      <c r="AG1306" s="54"/>
      <c r="AH1306" s="54"/>
      <c r="AI1306" s="54"/>
      <c r="AJ1306" s="54"/>
      <c r="AK1306" s="54"/>
      <c r="AL1306" s="27"/>
      <c r="AM1306" s="27"/>
      <c r="AN1306" s="27"/>
      <c r="AO1306" s="27"/>
      <c r="AP1306" s="27"/>
      <c r="AQ1306" s="53"/>
      <c r="AR1306" s="53"/>
      <c r="AS1306" s="52"/>
      <c r="AT1306" s="52"/>
      <c r="AU1306" s="52"/>
      <c r="AV1306" s="52"/>
      <c r="AW1306" s="52"/>
      <c r="AX1306" s="27"/>
      <c r="AY1306" s="27"/>
      <c r="AZ1306" s="27"/>
      <c r="BA1306" s="45"/>
      <c r="BB1306" s="45"/>
      <c r="BC1306" s="45"/>
      <c r="BD1306" s="45"/>
      <c r="BE1306" s="45"/>
      <c r="BF1306" s="45"/>
      <c r="BG1306" s="45"/>
      <c r="BH1306" s="45"/>
      <c r="BI1306" s="45"/>
      <c r="BJ1306" s="45"/>
      <c r="BK1306" s="45"/>
      <c r="BL1306" s="45"/>
      <c r="BM1306" s="27"/>
      <c r="BN1306" s="27"/>
      <c r="BO1306" s="45"/>
      <c r="BP1306" s="45"/>
      <c r="BQ1306" s="45"/>
      <c r="BR1306" s="45"/>
      <c r="BS1306" s="27"/>
      <c r="BT1306" s="27"/>
      <c r="BU1306" s="27"/>
      <c r="BV1306" s="30"/>
      <c r="BW1306" s="30"/>
      <c r="BX1306" s="27"/>
      <c r="BY1306" s="27"/>
      <c r="BZ1306" s="27"/>
      <c r="CA1306" s="27"/>
      <c r="CB1306" s="27"/>
      <c r="CC1306" s="27"/>
      <c r="CD1306" s="27"/>
      <c r="CE1306" s="27"/>
      <c r="CF1306" s="27"/>
      <c r="CG1306" s="27"/>
      <c r="CH1306" s="27"/>
      <c r="CI1306" s="27"/>
      <c r="CJ1306" s="27"/>
      <c r="CK1306" s="27"/>
      <c r="CL1306" s="27"/>
      <c r="CM1306" s="27"/>
      <c r="CN1306" s="27"/>
      <c r="CO1306" s="27"/>
    </row>
    <row r="1307" spans="1:93" ht="13">
      <c r="A1307" s="18"/>
      <c r="B1307" s="45"/>
      <c r="C1307" s="52"/>
      <c r="D1307" s="52"/>
      <c r="E1307" s="53"/>
      <c r="F1307" s="53"/>
      <c r="G1307" s="52"/>
      <c r="H1307" s="52"/>
      <c r="I1307" s="53"/>
      <c r="J1307" s="52"/>
      <c r="K1307" s="52"/>
      <c r="L1307" s="52"/>
      <c r="M1307" s="53"/>
      <c r="N1307" s="76"/>
      <c r="O1307" s="52"/>
      <c r="P1307" s="45"/>
      <c r="Q1307" s="45"/>
      <c r="R1307" s="45"/>
      <c r="S1307" s="45"/>
      <c r="T1307" s="45"/>
      <c r="U1307" s="45"/>
      <c r="V1307" s="54"/>
      <c r="W1307" s="54"/>
      <c r="X1307" s="53"/>
      <c r="Y1307" s="53"/>
      <c r="Z1307" s="53"/>
      <c r="AA1307" s="53"/>
      <c r="AB1307" s="53"/>
      <c r="AC1307" s="53"/>
      <c r="AD1307" s="54"/>
      <c r="AE1307" s="54"/>
      <c r="AF1307" s="54"/>
      <c r="AG1307" s="54"/>
      <c r="AH1307" s="54"/>
      <c r="AI1307" s="54"/>
      <c r="AJ1307" s="54"/>
      <c r="AK1307" s="54"/>
      <c r="AL1307" s="27"/>
      <c r="AM1307" s="27"/>
      <c r="AN1307" s="27"/>
      <c r="AO1307" s="27"/>
      <c r="AP1307" s="27"/>
      <c r="AQ1307" s="53"/>
      <c r="AR1307" s="53"/>
      <c r="AS1307" s="52"/>
      <c r="AT1307" s="52"/>
      <c r="AU1307" s="52"/>
      <c r="AV1307" s="52"/>
      <c r="AW1307" s="52"/>
      <c r="AX1307" s="27"/>
      <c r="AY1307" s="27"/>
      <c r="AZ1307" s="27"/>
      <c r="BA1307" s="45"/>
      <c r="BB1307" s="45"/>
      <c r="BC1307" s="45"/>
      <c r="BD1307" s="45"/>
      <c r="BE1307" s="45"/>
      <c r="BF1307" s="45"/>
      <c r="BG1307" s="45"/>
      <c r="BH1307" s="45"/>
      <c r="BI1307" s="45"/>
      <c r="BJ1307" s="45"/>
      <c r="BK1307" s="45"/>
      <c r="BL1307" s="45"/>
      <c r="BM1307" s="27"/>
      <c r="BN1307" s="27"/>
      <c r="BO1307" s="45"/>
      <c r="BP1307" s="45"/>
      <c r="BQ1307" s="45"/>
      <c r="BR1307" s="45"/>
      <c r="BS1307" s="27"/>
      <c r="BT1307" s="27"/>
      <c r="BU1307" s="27"/>
      <c r="BV1307" s="30"/>
      <c r="BW1307" s="30"/>
      <c r="BX1307" s="27"/>
      <c r="BY1307" s="27"/>
      <c r="BZ1307" s="27"/>
      <c r="CA1307" s="27"/>
      <c r="CB1307" s="27"/>
      <c r="CC1307" s="27"/>
      <c r="CD1307" s="27"/>
      <c r="CE1307" s="27"/>
      <c r="CF1307" s="27"/>
      <c r="CG1307" s="27"/>
      <c r="CH1307" s="27"/>
      <c r="CI1307" s="27"/>
      <c r="CJ1307" s="27"/>
      <c r="CK1307" s="27"/>
      <c r="CL1307" s="27"/>
      <c r="CM1307" s="27"/>
      <c r="CN1307" s="27"/>
      <c r="CO1307" s="27"/>
    </row>
    <row r="1308" spans="1:93" ht="13">
      <c r="A1308" s="18"/>
      <c r="B1308" s="45"/>
      <c r="C1308" s="52"/>
      <c r="D1308" s="52"/>
      <c r="E1308" s="53"/>
      <c r="F1308" s="53"/>
      <c r="G1308" s="52"/>
      <c r="H1308" s="52"/>
      <c r="I1308" s="53"/>
      <c r="J1308" s="52"/>
      <c r="K1308" s="52"/>
      <c r="L1308" s="52"/>
      <c r="M1308" s="53"/>
      <c r="N1308" s="76"/>
      <c r="O1308" s="52"/>
      <c r="P1308" s="45"/>
      <c r="Q1308" s="45"/>
      <c r="R1308" s="45"/>
      <c r="S1308" s="45"/>
      <c r="T1308" s="45"/>
      <c r="U1308" s="45"/>
      <c r="V1308" s="54"/>
      <c r="W1308" s="54"/>
      <c r="X1308" s="53"/>
      <c r="Y1308" s="53"/>
      <c r="Z1308" s="53"/>
      <c r="AA1308" s="53"/>
      <c r="AB1308" s="53"/>
      <c r="AC1308" s="53"/>
      <c r="AD1308" s="54"/>
      <c r="AE1308" s="54"/>
      <c r="AF1308" s="54"/>
      <c r="AG1308" s="54"/>
      <c r="AH1308" s="54"/>
      <c r="AI1308" s="54"/>
      <c r="AJ1308" s="54"/>
      <c r="AK1308" s="54"/>
      <c r="AL1308" s="27"/>
      <c r="AM1308" s="27"/>
      <c r="AN1308" s="27"/>
      <c r="AO1308" s="27"/>
      <c r="AP1308" s="27"/>
      <c r="AQ1308" s="53"/>
      <c r="AR1308" s="53"/>
      <c r="AS1308" s="52"/>
      <c r="AT1308" s="52"/>
      <c r="AU1308" s="52"/>
      <c r="AV1308" s="52"/>
      <c r="AW1308" s="52"/>
      <c r="AX1308" s="27"/>
      <c r="AY1308" s="27"/>
      <c r="AZ1308" s="27"/>
      <c r="BA1308" s="45"/>
      <c r="BB1308" s="45"/>
      <c r="BC1308" s="45"/>
      <c r="BD1308" s="45"/>
      <c r="BE1308" s="45"/>
      <c r="BF1308" s="45"/>
      <c r="BG1308" s="45"/>
      <c r="BH1308" s="45"/>
      <c r="BI1308" s="45"/>
      <c r="BJ1308" s="45"/>
      <c r="BK1308" s="45"/>
      <c r="BL1308" s="45"/>
      <c r="BM1308" s="27"/>
      <c r="BN1308" s="27"/>
      <c r="BO1308" s="45"/>
      <c r="BP1308" s="45"/>
      <c r="BQ1308" s="45"/>
      <c r="BR1308" s="45"/>
      <c r="BS1308" s="27"/>
      <c r="BT1308" s="27"/>
      <c r="BU1308" s="27"/>
      <c r="BV1308" s="30"/>
      <c r="BW1308" s="30"/>
      <c r="BX1308" s="27"/>
      <c r="BY1308" s="27"/>
      <c r="BZ1308" s="27"/>
      <c r="CA1308" s="27"/>
      <c r="CB1308" s="27"/>
      <c r="CC1308" s="27"/>
      <c r="CD1308" s="27"/>
      <c r="CE1308" s="27"/>
      <c r="CF1308" s="27"/>
      <c r="CG1308" s="27"/>
      <c r="CH1308" s="27"/>
      <c r="CI1308" s="27"/>
      <c r="CJ1308" s="27"/>
      <c r="CK1308" s="27"/>
      <c r="CL1308" s="27"/>
      <c r="CM1308" s="27"/>
      <c r="CN1308" s="27"/>
      <c r="CO1308" s="27"/>
    </row>
    <row r="1309" spans="1:93" ht="13">
      <c r="A1309" s="18"/>
      <c r="B1309" s="45"/>
      <c r="C1309" s="52"/>
      <c r="D1309" s="52"/>
      <c r="E1309" s="53"/>
      <c r="F1309" s="53"/>
      <c r="G1309" s="52"/>
      <c r="H1309" s="52"/>
      <c r="I1309" s="53"/>
      <c r="J1309" s="52"/>
      <c r="K1309" s="52"/>
      <c r="L1309" s="52"/>
      <c r="M1309" s="53"/>
      <c r="N1309" s="76"/>
      <c r="O1309" s="52"/>
      <c r="P1309" s="45"/>
      <c r="Q1309" s="45"/>
      <c r="R1309" s="45"/>
      <c r="S1309" s="45"/>
      <c r="T1309" s="45"/>
      <c r="U1309" s="45"/>
      <c r="V1309" s="54"/>
      <c r="W1309" s="54"/>
      <c r="X1309" s="53"/>
      <c r="Y1309" s="53"/>
      <c r="Z1309" s="53"/>
      <c r="AA1309" s="53"/>
      <c r="AB1309" s="53"/>
      <c r="AC1309" s="53"/>
      <c r="AD1309" s="54"/>
      <c r="AE1309" s="54"/>
      <c r="AF1309" s="54"/>
      <c r="AG1309" s="54"/>
      <c r="AH1309" s="54"/>
      <c r="AI1309" s="54"/>
      <c r="AJ1309" s="54"/>
      <c r="AK1309" s="54"/>
      <c r="AL1309" s="27"/>
      <c r="AM1309" s="27"/>
      <c r="AN1309" s="27"/>
      <c r="AO1309" s="27"/>
      <c r="AP1309" s="27"/>
      <c r="AQ1309" s="53"/>
      <c r="AR1309" s="53"/>
      <c r="AS1309" s="52"/>
      <c r="AT1309" s="52"/>
      <c r="AU1309" s="52"/>
      <c r="AV1309" s="52"/>
      <c r="AW1309" s="52"/>
      <c r="AX1309" s="27"/>
      <c r="AY1309" s="27"/>
      <c r="AZ1309" s="27"/>
      <c r="BA1309" s="45"/>
      <c r="BB1309" s="45"/>
      <c r="BC1309" s="45"/>
      <c r="BD1309" s="45"/>
      <c r="BE1309" s="45"/>
      <c r="BF1309" s="45"/>
      <c r="BG1309" s="45"/>
      <c r="BH1309" s="45"/>
      <c r="BI1309" s="45"/>
      <c r="BJ1309" s="45"/>
      <c r="BK1309" s="45"/>
      <c r="BL1309" s="45"/>
      <c r="BM1309" s="27"/>
      <c r="BN1309" s="27"/>
      <c r="BO1309" s="45"/>
      <c r="BP1309" s="45"/>
      <c r="BQ1309" s="45"/>
      <c r="BR1309" s="45"/>
      <c r="BS1309" s="27"/>
      <c r="BT1309" s="27"/>
      <c r="BU1309" s="27"/>
      <c r="BV1309" s="30"/>
      <c r="BW1309" s="30"/>
      <c r="BX1309" s="27"/>
      <c r="BY1309" s="27"/>
      <c r="BZ1309" s="27"/>
      <c r="CA1309" s="27"/>
      <c r="CB1309" s="27"/>
      <c r="CC1309" s="27"/>
      <c r="CD1309" s="27"/>
      <c r="CE1309" s="27"/>
      <c r="CF1309" s="27"/>
      <c r="CG1309" s="27"/>
      <c r="CH1309" s="27"/>
      <c r="CI1309" s="27"/>
      <c r="CJ1309" s="27"/>
      <c r="CK1309" s="27"/>
      <c r="CL1309" s="27"/>
      <c r="CM1309" s="27"/>
      <c r="CN1309" s="27"/>
      <c r="CO1309" s="27"/>
    </row>
    <row r="1310" spans="1:93" ht="13">
      <c r="A1310" s="18"/>
      <c r="B1310" s="45"/>
      <c r="C1310" s="52"/>
      <c r="D1310" s="52"/>
      <c r="E1310" s="53"/>
      <c r="F1310" s="53"/>
      <c r="G1310" s="52"/>
      <c r="H1310" s="52"/>
      <c r="I1310" s="53"/>
      <c r="J1310" s="52"/>
      <c r="K1310" s="52"/>
      <c r="L1310" s="52"/>
      <c r="M1310" s="53"/>
      <c r="N1310" s="76"/>
      <c r="O1310" s="52"/>
      <c r="P1310" s="45"/>
      <c r="Q1310" s="45"/>
      <c r="R1310" s="45"/>
      <c r="S1310" s="45"/>
      <c r="T1310" s="45"/>
      <c r="U1310" s="45"/>
      <c r="V1310" s="54"/>
      <c r="W1310" s="54"/>
      <c r="X1310" s="53"/>
      <c r="Y1310" s="53"/>
      <c r="Z1310" s="53"/>
      <c r="AA1310" s="53"/>
      <c r="AB1310" s="53"/>
      <c r="AC1310" s="53"/>
      <c r="AD1310" s="54"/>
      <c r="AE1310" s="54"/>
      <c r="AF1310" s="54"/>
      <c r="AG1310" s="54"/>
      <c r="AH1310" s="54"/>
      <c r="AI1310" s="54"/>
      <c r="AJ1310" s="54"/>
      <c r="AK1310" s="54"/>
      <c r="AL1310" s="27"/>
      <c r="AM1310" s="27"/>
      <c r="AN1310" s="27"/>
      <c r="AO1310" s="27"/>
      <c r="AP1310" s="27"/>
      <c r="AQ1310" s="53"/>
      <c r="AR1310" s="53"/>
      <c r="AS1310" s="52"/>
      <c r="AT1310" s="52"/>
      <c r="AU1310" s="52"/>
      <c r="AV1310" s="52"/>
      <c r="AW1310" s="52"/>
      <c r="AX1310" s="27"/>
      <c r="AY1310" s="27"/>
      <c r="AZ1310" s="27"/>
      <c r="BA1310" s="45"/>
      <c r="BB1310" s="45"/>
      <c r="BC1310" s="45"/>
      <c r="BD1310" s="45"/>
      <c r="BE1310" s="45"/>
      <c r="BF1310" s="45"/>
      <c r="BG1310" s="45"/>
      <c r="BH1310" s="45"/>
      <c r="BI1310" s="45"/>
      <c r="BJ1310" s="45"/>
      <c r="BK1310" s="45"/>
      <c r="BL1310" s="45"/>
      <c r="BM1310" s="27"/>
      <c r="BN1310" s="27"/>
      <c r="BO1310" s="45"/>
      <c r="BP1310" s="45"/>
      <c r="BQ1310" s="45"/>
      <c r="BR1310" s="45"/>
      <c r="BS1310" s="27"/>
      <c r="BT1310" s="27"/>
      <c r="BU1310" s="27"/>
      <c r="BV1310" s="30"/>
      <c r="BW1310" s="30"/>
      <c r="BX1310" s="27"/>
      <c r="BY1310" s="27"/>
      <c r="BZ1310" s="27"/>
      <c r="CA1310" s="27"/>
      <c r="CB1310" s="27"/>
      <c r="CC1310" s="27"/>
      <c r="CD1310" s="27"/>
      <c r="CE1310" s="27"/>
      <c r="CF1310" s="27"/>
      <c r="CG1310" s="27"/>
      <c r="CH1310" s="27"/>
      <c r="CI1310" s="27"/>
      <c r="CJ1310" s="27"/>
      <c r="CK1310" s="27"/>
      <c r="CL1310" s="27"/>
      <c r="CM1310" s="27"/>
      <c r="CN1310" s="27"/>
      <c r="CO1310" s="27"/>
    </row>
    <row r="1311" spans="1:93" ht="13">
      <c r="A1311" s="18"/>
      <c r="B1311" s="45"/>
      <c r="C1311" s="52"/>
      <c r="D1311" s="52"/>
      <c r="E1311" s="53"/>
      <c r="F1311" s="53"/>
      <c r="G1311" s="52"/>
      <c r="H1311" s="52"/>
      <c r="I1311" s="53"/>
      <c r="J1311" s="52"/>
      <c r="K1311" s="52"/>
      <c r="L1311" s="52"/>
      <c r="M1311" s="53"/>
      <c r="N1311" s="76"/>
      <c r="O1311" s="52"/>
      <c r="P1311" s="45"/>
      <c r="Q1311" s="45"/>
      <c r="R1311" s="45"/>
      <c r="S1311" s="45"/>
      <c r="T1311" s="45"/>
      <c r="U1311" s="45"/>
      <c r="V1311" s="54"/>
      <c r="W1311" s="54"/>
      <c r="X1311" s="53"/>
      <c r="Y1311" s="53"/>
      <c r="Z1311" s="53"/>
      <c r="AA1311" s="53"/>
      <c r="AB1311" s="53"/>
      <c r="AC1311" s="53"/>
      <c r="AD1311" s="54"/>
      <c r="AE1311" s="54"/>
      <c r="AF1311" s="54"/>
      <c r="AG1311" s="54"/>
      <c r="AH1311" s="54"/>
      <c r="AI1311" s="54"/>
      <c r="AJ1311" s="54"/>
      <c r="AK1311" s="54"/>
      <c r="AL1311" s="27"/>
      <c r="AM1311" s="27"/>
      <c r="AN1311" s="27"/>
      <c r="AO1311" s="27"/>
      <c r="AP1311" s="27"/>
      <c r="AQ1311" s="53"/>
      <c r="AR1311" s="53"/>
      <c r="AS1311" s="52"/>
      <c r="AT1311" s="52"/>
      <c r="AU1311" s="52"/>
      <c r="AV1311" s="52"/>
      <c r="AW1311" s="52"/>
      <c r="AX1311" s="27"/>
      <c r="AY1311" s="27"/>
      <c r="AZ1311" s="27"/>
      <c r="BA1311" s="45"/>
      <c r="BB1311" s="45"/>
      <c r="BC1311" s="45"/>
      <c r="BD1311" s="45"/>
      <c r="BE1311" s="45"/>
      <c r="BF1311" s="45"/>
      <c r="BG1311" s="45"/>
      <c r="BH1311" s="45"/>
      <c r="BI1311" s="45"/>
      <c r="BJ1311" s="45"/>
      <c r="BK1311" s="45"/>
      <c r="BL1311" s="45"/>
      <c r="BM1311" s="27"/>
      <c r="BN1311" s="27"/>
      <c r="BO1311" s="45"/>
      <c r="BP1311" s="45"/>
      <c r="BQ1311" s="45"/>
      <c r="BR1311" s="45"/>
      <c r="BS1311" s="27"/>
      <c r="BT1311" s="27"/>
      <c r="BU1311" s="27"/>
      <c r="BV1311" s="30"/>
      <c r="BW1311" s="30"/>
      <c r="BX1311" s="27"/>
      <c r="BY1311" s="27"/>
      <c r="BZ1311" s="27"/>
      <c r="CA1311" s="27"/>
      <c r="CB1311" s="27"/>
      <c r="CC1311" s="27"/>
      <c r="CD1311" s="27"/>
      <c r="CE1311" s="27"/>
      <c r="CF1311" s="27"/>
      <c r="CG1311" s="27"/>
      <c r="CH1311" s="27"/>
      <c r="CI1311" s="27"/>
      <c r="CJ1311" s="27"/>
      <c r="CK1311" s="27"/>
      <c r="CL1311" s="27"/>
      <c r="CM1311" s="27"/>
      <c r="CN1311" s="27"/>
      <c r="CO1311" s="27"/>
    </row>
    <row r="1312" spans="1:93" ht="13">
      <c r="A1312" s="18"/>
      <c r="B1312" s="45"/>
      <c r="C1312" s="52"/>
      <c r="D1312" s="52"/>
      <c r="E1312" s="53"/>
      <c r="F1312" s="53"/>
      <c r="G1312" s="52"/>
      <c r="H1312" s="52"/>
      <c r="I1312" s="53"/>
      <c r="J1312" s="52"/>
      <c r="K1312" s="52"/>
      <c r="L1312" s="52"/>
      <c r="M1312" s="53"/>
      <c r="N1312" s="76"/>
      <c r="O1312" s="52"/>
      <c r="P1312" s="45"/>
      <c r="Q1312" s="45"/>
      <c r="R1312" s="45"/>
      <c r="S1312" s="45"/>
      <c r="T1312" s="45"/>
      <c r="U1312" s="45"/>
      <c r="V1312" s="54"/>
      <c r="W1312" s="54"/>
      <c r="X1312" s="53"/>
      <c r="Y1312" s="53"/>
      <c r="Z1312" s="53"/>
      <c r="AA1312" s="53"/>
      <c r="AB1312" s="53"/>
      <c r="AC1312" s="53"/>
      <c r="AD1312" s="54"/>
      <c r="AE1312" s="54"/>
      <c r="AF1312" s="54"/>
      <c r="AG1312" s="54"/>
      <c r="AH1312" s="54"/>
      <c r="AI1312" s="54"/>
      <c r="AJ1312" s="54"/>
      <c r="AK1312" s="54"/>
      <c r="AL1312" s="27"/>
      <c r="AM1312" s="27"/>
      <c r="AN1312" s="27"/>
      <c r="AO1312" s="27"/>
      <c r="AP1312" s="27"/>
      <c r="AQ1312" s="53"/>
      <c r="AR1312" s="53"/>
      <c r="AS1312" s="52"/>
      <c r="AT1312" s="52"/>
      <c r="AU1312" s="52"/>
      <c r="AV1312" s="52"/>
      <c r="AW1312" s="52"/>
      <c r="AX1312" s="27"/>
      <c r="AY1312" s="27"/>
      <c r="AZ1312" s="27"/>
      <c r="BA1312" s="45"/>
      <c r="BB1312" s="45"/>
      <c r="BC1312" s="45"/>
      <c r="BD1312" s="45"/>
      <c r="BE1312" s="45"/>
      <c r="BF1312" s="45"/>
      <c r="BG1312" s="45"/>
      <c r="BH1312" s="45"/>
      <c r="BI1312" s="45"/>
      <c r="BJ1312" s="45"/>
      <c r="BK1312" s="45"/>
      <c r="BL1312" s="45"/>
      <c r="BM1312" s="27"/>
      <c r="BN1312" s="27"/>
      <c r="BO1312" s="45"/>
      <c r="BP1312" s="45"/>
      <c r="BQ1312" s="45"/>
      <c r="BR1312" s="45"/>
      <c r="BS1312" s="27"/>
      <c r="BT1312" s="27"/>
      <c r="BU1312" s="27"/>
      <c r="BV1312" s="30"/>
      <c r="BW1312" s="30"/>
      <c r="BX1312" s="27"/>
      <c r="BY1312" s="27"/>
      <c r="BZ1312" s="27"/>
      <c r="CA1312" s="27"/>
      <c r="CB1312" s="27"/>
      <c r="CC1312" s="27"/>
      <c r="CD1312" s="27"/>
      <c r="CE1312" s="27"/>
      <c r="CF1312" s="27"/>
      <c r="CG1312" s="27"/>
      <c r="CH1312" s="27"/>
      <c r="CI1312" s="27"/>
      <c r="CJ1312" s="27"/>
      <c r="CK1312" s="27"/>
      <c r="CL1312" s="27"/>
      <c r="CM1312" s="27"/>
      <c r="CN1312" s="27"/>
      <c r="CO1312" s="27"/>
    </row>
    <row r="1313" spans="1:93" ht="13">
      <c r="A1313" s="18"/>
      <c r="B1313" s="45"/>
      <c r="C1313" s="52"/>
      <c r="D1313" s="52"/>
      <c r="E1313" s="53"/>
      <c r="F1313" s="53"/>
      <c r="G1313" s="52"/>
      <c r="H1313" s="52"/>
      <c r="I1313" s="53"/>
      <c r="J1313" s="52"/>
      <c r="K1313" s="52"/>
      <c r="L1313" s="52"/>
      <c r="M1313" s="53"/>
      <c r="N1313" s="76"/>
      <c r="O1313" s="52"/>
      <c r="P1313" s="45"/>
      <c r="Q1313" s="45"/>
      <c r="R1313" s="45"/>
      <c r="S1313" s="45"/>
      <c r="T1313" s="45"/>
      <c r="U1313" s="45"/>
      <c r="V1313" s="54"/>
      <c r="W1313" s="54"/>
      <c r="X1313" s="53"/>
      <c r="Y1313" s="53"/>
      <c r="Z1313" s="53"/>
      <c r="AA1313" s="53"/>
      <c r="AB1313" s="53"/>
      <c r="AC1313" s="53"/>
      <c r="AD1313" s="54"/>
      <c r="AE1313" s="54"/>
      <c r="AF1313" s="54"/>
      <c r="AG1313" s="54"/>
      <c r="AH1313" s="54"/>
      <c r="AI1313" s="54"/>
      <c r="AJ1313" s="54"/>
      <c r="AK1313" s="54"/>
      <c r="AL1313" s="27"/>
      <c r="AM1313" s="27"/>
      <c r="AN1313" s="27"/>
      <c r="AO1313" s="27"/>
      <c r="AP1313" s="27"/>
      <c r="AQ1313" s="53"/>
      <c r="AR1313" s="53"/>
      <c r="AS1313" s="52"/>
      <c r="AT1313" s="52"/>
      <c r="AU1313" s="52"/>
      <c r="AV1313" s="52"/>
      <c r="AW1313" s="52"/>
      <c r="AX1313" s="27"/>
      <c r="AY1313" s="27"/>
      <c r="AZ1313" s="27"/>
      <c r="BA1313" s="45"/>
      <c r="BB1313" s="45"/>
      <c r="BC1313" s="45"/>
      <c r="BD1313" s="45"/>
      <c r="BE1313" s="45"/>
      <c r="BF1313" s="45"/>
      <c r="BG1313" s="45"/>
      <c r="BH1313" s="45"/>
      <c r="BI1313" s="45"/>
      <c r="BJ1313" s="45"/>
      <c r="BK1313" s="45"/>
      <c r="BL1313" s="45"/>
      <c r="BM1313" s="27"/>
      <c r="BN1313" s="27"/>
      <c r="BO1313" s="45"/>
      <c r="BP1313" s="45"/>
      <c r="BQ1313" s="45"/>
      <c r="BR1313" s="45"/>
      <c r="BS1313" s="27"/>
      <c r="BT1313" s="27"/>
      <c r="BU1313" s="27"/>
      <c r="BV1313" s="30"/>
      <c r="BW1313" s="30"/>
      <c r="BX1313" s="27"/>
      <c r="BY1313" s="27"/>
      <c r="BZ1313" s="27"/>
      <c r="CA1313" s="27"/>
      <c r="CB1313" s="27"/>
      <c r="CC1313" s="27"/>
      <c r="CD1313" s="27"/>
      <c r="CE1313" s="27"/>
      <c r="CF1313" s="27"/>
      <c r="CG1313" s="27"/>
      <c r="CH1313" s="27"/>
      <c r="CI1313" s="27"/>
      <c r="CJ1313" s="27"/>
      <c r="CK1313" s="27"/>
      <c r="CL1313" s="27"/>
      <c r="CM1313" s="27"/>
      <c r="CN1313" s="27"/>
      <c r="CO1313" s="27"/>
    </row>
    <row r="1314" spans="1:93" ht="13">
      <c r="A1314" s="18"/>
      <c r="B1314" s="45"/>
      <c r="C1314" s="52"/>
      <c r="D1314" s="52"/>
      <c r="E1314" s="53"/>
      <c r="F1314" s="53"/>
      <c r="G1314" s="52"/>
      <c r="H1314" s="52"/>
      <c r="I1314" s="53"/>
      <c r="J1314" s="52"/>
      <c r="K1314" s="52"/>
      <c r="L1314" s="52"/>
      <c r="M1314" s="53"/>
      <c r="N1314" s="76"/>
      <c r="O1314" s="52"/>
      <c r="P1314" s="45"/>
      <c r="Q1314" s="45"/>
      <c r="R1314" s="45"/>
      <c r="S1314" s="45"/>
      <c r="T1314" s="45"/>
      <c r="U1314" s="45"/>
      <c r="V1314" s="54"/>
      <c r="W1314" s="54"/>
      <c r="X1314" s="53"/>
      <c r="Y1314" s="53"/>
      <c r="Z1314" s="53"/>
      <c r="AA1314" s="53"/>
      <c r="AB1314" s="53"/>
      <c r="AC1314" s="53"/>
      <c r="AD1314" s="54"/>
      <c r="AE1314" s="54"/>
      <c r="AF1314" s="54"/>
      <c r="AG1314" s="54"/>
      <c r="AH1314" s="54"/>
      <c r="AI1314" s="54"/>
      <c r="AJ1314" s="54"/>
      <c r="AK1314" s="54"/>
      <c r="AL1314" s="27"/>
      <c r="AM1314" s="27"/>
      <c r="AN1314" s="27"/>
      <c r="AO1314" s="27"/>
      <c r="AP1314" s="27"/>
      <c r="AQ1314" s="53"/>
      <c r="AR1314" s="53"/>
      <c r="AS1314" s="52"/>
      <c r="AT1314" s="52"/>
      <c r="AU1314" s="52"/>
      <c r="AV1314" s="52"/>
      <c r="AW1314" s="52"/>
      <c r="AX1314" s="27"/>
      <c r="AY1314" s="27"/>
      <c r="AZ1314" s="27"/>
      <c r="BA1314" s="45"/>
      <c r="BB1314" s="45"/>
      <c r="BC1314" s="45"/>
      <c r="BD1314" s="45"/>
      <c r="BE1314" s="45"/>
      <c r="BF1314" s="45"/>
      <c r="BG1314" s="45"/>
      <c r="BH1314" s="45"/>
      <c r="BI1314" s="45"/>
      <c r="BJ1314" s="45"/>
      <c r="BK1314" s="45"/>
      <c r="BL1314" s="45"/>
      <c r="BM1314" s="27"/>
      <c r="BN1314" s="27"/>
      <c r="BO1314" s="45"/>
      <c r="BP1314" s="45"/>
      <c r="BQ1314" s="45"/>
      <c r="BR1314" s="45"/>
      <c r="BS1314" s="27"/>
      <c r="BT1314" s="27"/>
      <c r="BU1314" s="27"/>
      <c r="BV1314" s="30"/>
      <c r="BW1314" s="30"/>
      <c r="BX1314" s="27"/>
      <c r="BY1314" s="27"/>
      <c r="BZ1314" s="27"/>
      <c r="CA1314" s="27"/>
      <c r="CB1314" s="27"/>
      <c r="CC1314" s="27"/>
      <c r="CD1314" s="27"/>
      <c r="CE1314" s="27"/>
      <c r="CF1314" s="27"/>
      <c r="CG1314" s="27"/>
      <c r="CH1314" s="27"/>
      <c r="CI1314" s="27"/>
      <c r="CJ1314" s="27"/>
      <c r="CK1314" s="27"/>
      <c r="CL1314" s="27"/>
      <c r="CM1314" s="27"/>
      <c r="CN1314" s="27"/>
      <c r="CO1314" s="27"/>
    </row>
    <row r="1315" spans="1:93" ht="13">
      <c r="A1315" s="18"/>
      <c r="B1315" s="45"/>
      <c r="C1315" s="52"/>
      <c r="D1315" s="52"/>
      <c r="E1315" s="53"/>
      <c r="F1315" s="53"/>
      <c r="G1315" s="52"/>
      <c r="H1315" s="52"/>
      <c r="I1315" s="53"/>
      <c r="J1315" s="52"/>
      <c r="K1315" s="52"/>
      <c r="L1315" s="52"/>
      <c r="M1315" s="53"/>
      <c r="N1315" s="76"/>
      <c r="O1315" s="52"/>
      <c r="P1315" s="45"/>
      <c r="Q1315" s="45"/>
      <c r="R1315" s="45"/>
      <c r="S1315" s="45"/>
      <c r="T1315" s="45"/>
      <c r="U1315" s="45"/>
      <c r="V1315" s="54"/>
      <c r="W1315" s="54"/>
      <c r="X1315" s="53"/>
      <c r="Y1315" s="53"/>
      <c r="Z1315" s="53"/>
      <c r="AA1315" s="53"/>
      <c r="AB1315" s="53"/>
      <c r="AC1315" s="53"/>
      <c r="AD1315" s="54"/>
      <c r="AE1315" s="54"/>
      <c r="AF1315" s="54"/>
      <c r="AG1315" s="54"/>
      <c r="AH1315" s="54"/>
      <c r="AI1315" s="54"/>
      <c r="AJ1315" s="54"/>
      <c r="AK1315" s="54"/>
      <c r="AL1315" s="27"/>
      <c r="AM1315" s="27"/>
      <c r="AN1315" s="27"/>
      <c r="AO1315" s="27"/>
      <c r="AP1315" s="27"/>
      <c r="AQ1315" s="53"/>
      <c r="AR1315" s="53"/>
      <c r="AS1315" s="52"/>
      <c r="AT1315" s="52"/>
      <c r="AU1315" s="52"/>
      <c r="AV1315" s="52"/>
      <c r="AW1315" s="52"/>
      <c r="AX1315" s="27"/>
      <c r="AY1315" s="27"/>
      <c r="AZ1315" s="27"/>
      <c r="BA1315" s="45"/>
      <c r="BB1315" s="45"/>
      <c r="BC1315" s="45"/>
      <c r="BD1315" s="45"/>
      <c r="BE1315" s="45"/>
      <c r="BF1315" s="45"/>
      <c r="BG1315" s="45"/>
      <c r="BH1315" s="45"/>
      <c r="BI1315" s="45"/>
      <c r="BJ1315" s="45"/>
      <c r="BK1315" s="45"/>
      <c r="BL1315" s="45"/>
      <c r="BM1315" s="27"/>
      <c r="BN1315" s="27"/>
      <c r="BO1315" s="45"/>
      <c r="BP1315" s="45"/>
      <c r="BQ1315" s="45"/>
      <c r="BR1315" s="45"/>
      <c r="BS1315" s="27"/>
      <c r="BT1315" s="27"/>
      <c r="BU1315" s="27"/>
      <c r="BV1315" s="30"/>
      <c r="BW1315" s="30"/>
      <c r="BX1315" s="27"/>
      <c r="BY1315" s="27"/>
      <c r="BZ1315" s="27"/>
      <c r="CA1315" s="27"/>
      <c r="CB1315" s="27"/>
      <c r="CC1315" s="27"/>
      <c r="CD1315" s="27"/>
      <c r="CE1315" s="27"/>
      <c r="CF1315" s="27"/>
      <c r="CG1315" s="27"/>
      <c r="CH1315" s="27"/>
      <c r="CI1315" s="27"/>
      <c r="CJ1315" s="27"/>
      <c r="CK1315" s="27"/>
      <c r="CL1315" s="27"/>
      <c r="CM1315" s="27"/>
      <c r="CN1315" s="27"/>
      <c r="CO1315" s="27"/>
    </row>
    <row r="1316" spans="1:93" ht="13">
      <c r="A1316" s="18"/>
      <c r="B1316" s="45"/>
      <c r="C1316" s="52"/>
      <c r="D1316" s="52"/>
      <c r="E1316" s="53"/>
      <c r="F1316" s="53"/>
      <c r="G1316" s="52"/>
      <c r="H1316" s="52"/>
      <c r="I1316" s="53"/>
      <c r="J1316" s="52"/>
      <c r="K1316" s="52"/>
      <c r="L1316" s="52"/>
      <c r="M1316" s="53"/>
      <c r="N1316" s="76"/>
      <c r="O1316" s="52"/>
      <c r="P1316" s="45"/>
      <c r="Q1316" s="45"/>
      <c r="R1316" s="45"/>
      <c r="S1316" s="45"/>
      <c r="T1316" s="45"/>
      <c r="U1316" s="45"/>
      <c r="V1316" s="54"/>
      <c r="W1316" s="54"/>
      <c r="X1316" s="53"/>
      <c r="Y1316" s="53"/>
      <c r="Z1316" s="53"/>
      <c r="AA1316" s="53"/>
      <c r="AB1316" s="53"/>
      <c r="AC1316" s="53"/>
      <c r="AD1316" s="54"/>
      <c r="AE1316" s="54"/>
      <c r="AF1316" s="54"/>
      <c r="AG1316" s="54"/>
      <c r="AH1316" s="54"/>
      <c r="AI1316" s="54"/>
      <c r="AJ1316" s="54"/>
      <c r="AK1316" s="54"/>
      <c r="AL1316" s="27"/>
      <c r="AM1316" s="27"/>
      <c r="AN1316" s="27"/>
      <c r="AO1316" s="27"/>
      <c r="AP1316" s="27"/>
      <c r="AQ1316" s="53"/>
      <c r="AR1316" s="53"/>
      <c r="AS1316" s="52"/>
      <c r="AT1316" s="52"/>
      <c r="AU1316" s="52"/>
      <c r="AV1316" s="52"/>
      <c r="AW1316" s="52"/>
      <c r="AX1316" s="27"/>
      <c r="AY1316" s="27"/>
      <c r="AZ1316" s="27"/>
      <c r="BA1316" s="45"/>
      <c r="BB1316" s="45"/>
      <c r="BC1316" s="45"/>
      <c r="BD1316" s="45"/>
      <c r="BE1316" s="45"/>
      <c r="BF1316" s="45"/>
      <c r="BG1316" s="45"/>
      <c r="BH1316" s="45"/>
      <c r="BI1316" s="45"/>
      <c r="BJ1316" s="45"/>
      <c r="BK1316" s="45"/>
      <c r="BL1316" s="45"/>
      <c r="BM1316" s="27"/>
      <c r="BN1316" s="27"/>
      <c r="BO1316" s="45"/>
      <c r="BP1316" s="45"/>
      <c r="BQ1316" s="45"/>
      <c r="BR1316" s="45"/>
      <c r="BS1316" s="27"/>
      <c r="BT1316" s="27"/>
      <c r="BU1316" s="27"/>
      <c r="BV1316" s="30"/>
      <c r="BW1316" s="30"/>
      <c r="BX1316" s="27"/>
      <c r="BY1316" s="27"/>
      <c r="BZ1316" s="27"/>
      <c r="CA1316" s="27"/>
      <c r="CB1316" s="27"/>
      <c r="CC1316" s="27"/>
      <c r="CD1316" s="27"/>
      <c r="CE1316" s="27"/>
      <c r="CF1316" s="27"/>
      <c r="CG1316" s="27"/>
      <c r="CH1316" s="27"/>
      <c r="CI1316" s="27"/>
      <c r="CJ1316" s="27"/>
      <c r="CK1316" s="27"/>
      <c r="CL1316" s="27"/>
      <c r="CM1316" s="27"/>
      <c r="CN1316" s="27"/>
      <c r="CO1316" s="27"/>
    </row>
    <row r="1317" spans="1:93" ht="13">
      <c r="A1317" s="18"/>
      <c r="B1317" s="45"/>
      <c r="C1317" s="52"/>
      <c r="D1317" s="52"/>
      <c r="E1317" s="53"/>
      <c r="F1317" s="53"/>
      <c r="G1317" s="52"/>
      <c r="H1317" s="52"/>
      <c r="I1317" s="53"/>
      <c r="J1317" s="52"/>
      <c r="K1317" s="52"/>
      <c r="L1317" s="52"/>
      <c r="M1317" s="53"/>
      <c r="N1317" s="76"/>
      <c r="O1317" s="52"/>
      <c r="P1317" s="45"/>
      <c r="Q1317" s="45"/>
      <c r="R1317" s="45"/>
      <c r="S1317" s="45"/>
      <c r="T1317" s="45"/>
      <c r="U1317" s="45"/>
      <c r="V1317" s="54"/>
      <c r="W1317" s="54"/>
      <c r="X1317" s="53"/>
      <c r="Y1317" s="53"/>
      <c r="Z1317" s="53"/>
      <c r="AA1317" s="53"/>
      <c r="AB1317" s="53"/>
      <c r="AC1317" s="53"/>
      <c r="AD1317" s="54"/>
      <c r="AE1317" s="54"/>
      <c r="AF1317" s="54"/>
      <c r="AG1317" s="54"/>
      <c r="AH1317" s="54"/>
      <c r="AI1317" s="54"/>
      <c r="AJ1317" s="54"/>
      <c r="AK1317" s="54"/>
      <c r="AL1317" s="27"/>
      <c r="AM1317" s="27"/>
      <c r="AN1317" s="27"/>
      <c r="AO1317" s="27"/>
      <c r="AP1317" s="27"/>
      <c r="AQ1317" s="53"/>
      <c r="AR1317" s="53"/>
      <c r="AS1317" s="52"/>
      <c r="AT1317" s="52"/>
      <c r="AU1317" s="52"/>
      <c r="AV1317" s="52"/>
      <c r="AW1317" s="52"/>
      <c r="AX1317" s="27"/>
      <c r="AY1317" s="27"/>
      <c r="AZ1317" s="27"/>
      <c r="BA1317" s="45"/>
      <c r="BB1317" s="45"/>
      <c r="BC1317" s="45"/>
      <c r="BD1317" s="45"/>
      <c r="BE1317" s="45"/>
      <c r="BF1317" s="45"/>
      <c r="BG1317" s="45"/>
      <c r="BH1317" s="45"/>
      <c r="BI1317" s="45"/>
      <c r="BJ1317" s="45"/>
      <c r="BK1317" s="45"/>
      <c r="BL1317" s="45"/>
      <c r="BM1317" s="27"/>
      <c r="BN1317" s="27"/>
      <c r="BO1317" s="45"/>
      <c r="BP1317" s="45"/>
      <c r="BQ1317" s="45"/>
      <c r="BR1317" s="45"/>
      <c r="BS1317" s="27"/>
      <c r="BT1317" s="27"/>
      <c r="BU1317" s="27"/>
      <c r="BV1317" s="30"/>
      <c r="BW1317" s="30"/>
      <c r="BX1317" s="27"/>
      <c r="BY1317" s="27"/>
      <c r="BZ1317" s="27"/>
      <c r="CA1317" s="27"/>
      <c r="CB1317" s="27"/>
      <c r="CC1317" s="27"/>
      <c r="CD1317" s="27"/>
      <c r="CE1317" s="27"/>
      <c r="CF1317" s="27"/>
      <c r="CG1317" s="27"/>
      <c r="CH1317" s="27"/>
      <c r="CI1317" s="27"/>
      <c r="CJ1317" s="27"/>
      <c r="CK1317" s="27"/>
      <c r="CL1317" s="27"/>
      <c r="CM1317" s="27"/>
      <c r="CN1317" s="27"/>
      <c r="CO1317" s="27"/>
    </row>
    <row r="1318" spans="1:93" ht="13">
      <c r="A1318" s="18"/>
      <c r="B1318" s="45"/>
      <c r="C1318" s="52"/>
      <c r="D1318" s="52"/>
      <c r="E1318" s="53"/>
      <c r="F1318" s="53"/>
      <c r="G1318" s="52"/>
      <c r="H1318" s="52"/>
      <c r="I1318" s="53"/>
      <c r="J1318" s="52"/>
      <c r="K1318" s="52"/>
      <c r="L1318" s="52"/>
      <c r="M1318" s="53"/>
      <c r="N1318" s="76"/>
      <c r="O1318" s="52"/>
      <c r="P1318" s="45"/>
      <c r="Q1318" s="45"/>
      <c r="R1318" s="45"/>
      <c r="S1318" s="45"/>
      <c r="T1318" s="45"/>
      <c r="U1318" s="45"/>
      <c r="V1318" s="54"/>
      <c r="W1318" s="54"/>
      <c r="X1318" s="53"/>
      <c r="Y1318" s="53"/>
      <c r="Z1318" s="53"/>
      <c r="AA1318" s="53"/>
      <c r="AB1318" s="53"/>
      <c r="AC1318" s="53"/>
      <c r="AD1318" s="54"/>
      <c r="AE1318" s="54"/>
      <c r="AF1318" s="54"/>
      <c r="AG1318" s="54"/>
      <c r="AH1318" s="54"/>
      <c r="AI1318" s="54"/>
      <c r="AJ1318" s="54"/>
      <c r="AK1318" s="54"/>
      <c r="AL1318" s="27"/>
      <c r="AM1318" s="27"/>
      <c r="AN1318" s="27"/>
      <c r="AO1318" s="27"/>
      <c r="AP1318" s="27"/>
      <c r="AQ1318" s="53"/>
      <c r="AR1318" s="53"/>
      <c r="AS1318" s="52"/>
      <c r="AT1318" s="52"/>
      <c r="AU1318" s="52"/>
      <c r="AV1318" s="52"/>
      <c r="AW1318" s="52"/>
      <c r="AX1318" s="27"/>
      <c r="AY1318" s="27"/>
      <c r="AZ1318" s="27"/>
      <c r="BA1318" s="45"/>
      <c r="BB1318" s="45"/>
      <c r="BC1318" s="45"/>
      <c r="BD1318" s="45"/>
      <c r="BE1318" s="45"/>
      <c r="BF1318" s="45"/>
      <c r="BG1318" s="45"/>
      <c r="BH1318" s="45"/>
      <c r="BI1318" s="45"/>
      <c r="BJ1318" s="45"/>
      <c r="BK1318" s="45"/>
      <c r="BL1318" s="45"/>
      <c r="BM1318" s="27"/>
      <c r="BN1318" s="27"/>
      <c r="BO1318" s="45"/>
      <c r="BP1318" s="45"/>
      <c r="BQ1318" s="45"/>
      <c r="BR1318" s="45"/>
      <c r="BS1318" s="27"/>
      <c r="BT1318" s="27"/>
      <c r="BU1318" s="27"/>
      <c r="BV1318" s="30"/>
      <c r="BW1318" s="30"/>
      <c r="BX1318" s="27"/>
      <c r="BY1318" s="27"/>
      <c r="BZ1318" s="27"/>
      <c r="CA1318" s="27"/>
      <c r="CB1318" s="27"/>
      <c r="CC1318" s="27"/>
      <c r="CD1318" s="27"/>
      <c r="CE1318" s="27"/>
      <c r="CF1318" s="27"/>
      <c r="CG1318" s="27"/>
      <c r="CH1318" s="27"/>
      <c r="CI1318" s="27"/>
      <c r="CJ1318" s="27"/>
      <c r="CK1318" s="27"/>
      <c r="CL1318" s="27"/>
      <c r="CM1318" s="27"/>
      <c r="CN1318" s="27"/>
      <c r="CO1318" s="27"/>
    </row>
    <row r="1319" spans="1:93" ht="13">
      <c r="A1319" s="18"/>
      <c r="B1319" s="45"/>
      <c r="C1319" s="52"/>
      <c r="D1319" s="52"/>
      <c r="E1319" s="53"/>
      <c r="F1319" s="53"/>
      <c r="G1319" s="52"/>
      <c r="H1319" s="52"/>
      <c r="I1319" s="53"/>
      <c r="J1319" s="52"/>
      <c r="K1319" s="52"/>
      <c r="L1319" s="52"/>
      <c r="M1319" s="53"/>
      <c r="N1319" s="76"/>
      <c r="O1319" s="52"/>
      <c r="P1319" s="45"/>
      <c r="Q1319" s="45"/>
      <c r="R1319" s="45"/>
      <c r="S1319" s="45"/>
      <c r="T1319" s="45"/>
      <c r="U1319" s="45"/>
      <c r="V1319" s="54"/>
      <c r="W1319" s="54"/>
      <c r="X1319" s="53"/>
      <c r="Y1319" s="53"/>
      <c r="Z1319" s="53"/>
      <c r="AA1319" s="53"/>
      <c r="AB1319" s="53"/>
      <c r="AC1319" s="53"/>
      <c r="AD1319" s="54"/>
      <c r="AE1319" s="54"/>
      <c r="AF1319" s="54"/>
      <c r="AG1319" s="54"/>
      <c r="AH1319" s="54"/>
      <c r="AI1319" s="54"/>
      <c r="AJ1319" s="54"/>
      <c r="AK1319" s="54"/>
      <c r="AL1319" s="27"/>
      <c r="AM1319" s="27"/>
      <c r="AN1319" s="27"/>
      <c r="AO1319" s="27"/>
      <c r="AP1319" s="27"/>
      <c r="AQ1319" s="53"/>
      <c r="AR1319" s="53"/>
      <c r="AS1319" s="52"/>
      <c r="AT1319" s="52"/>
      <c r="AU1319" s="52"/>
      <c r="AV1319" s="52"/>
      <c r="AW1319" s="52"/>
      <c r="AX1319" s="27"/>
      <c r="AY1319" s="27"/>
      <c r="AZ1319" s="27"/>
      <c r="BA1319" s="45"/>
      <c r="BB1319" s="45"/>
      <c r="BC1319" s="45"/>
      <c r="BD1319" s="45"/>
      <c r="BE1319" s="45"/>
      <c r="BF1319" s="45"/>
      <c r="BG1319" s="45"/>
      <c r="BH1319" s="45"/>
      <c r="BI1319" s="45"/>
      <c r="BJ1319" s="45"/>
      <c r="BK1319" s="45"/>
      <c r="BL1319" s="45"/>
      <c r="BM1319" s="27"/>
      <c r="BN1319" s="27"/>
      <c r="BO1319" s="45"/>
      <c r="BP1319" s="45"/>
      <c r="BQ1319" s="45"/>
      <c r="BR1319" s="45"/>
      <c r="BS1319" s="27"/>
      <c r="BT1319" s="27"/>
      <c r="BU1319" s="27"/>
      <c r="BV1319" s="30"/>
      <c r="BW1319" s="30"/>
      <c r="BX1319" s="27"/>
      <c r="BY1319" s="27"/>
      <c r="BZ1319" s="27"/>
      <c r="CA1319" s="27"/>
      <c r="CB1319" s="27"/>
      <c r="CC1319" s="27"/>
      <c r="CD1319" s="27"/>
      <c r="CE1319" s="27"/>
      <c r="CF1319" s="27"/>
      <c r="CG1319" s="27"/>
      <c r="CH1319" s="27"/>
      <c r="CI1319" s="27"/>
      <c r="CJ1319" s="27"/>
      <c r="CK1319" s="27"/>
      <c r="CL1319" s="27"/>
      <c r="CM1319" s="27"/>
      <c r="CN1319" s="27"/>
      <c r="CO1319" s="27"/>
    </row>
    <row r="1320" spans="1:93" ht="13">
      <c r="A1320" s="18"/>
      <c r="B1320" s="45"/>
      <c r="C1320" s="52"/>
      <c r="D1320" s="52"/>
      <c r="E1320" s="53"/>
      <c r="F1320" s="53"/>
      <c r="G1320" s="52"/>
      <c r="H1320" s="52"/>
      <c r="I1320" s="53"/>
      <c r="J1320" s="52"/>
      <c r="K1320" s="52"/>
      <c r="L1320" s="52"/>
      <c r="M1320" s="53"/>
      <c r="N1320" s="76"/>
      <c r="O1320" s="52"/>
      <c r="P1320" s="45"/>
      <c r="Q1320" s="45"/>
      <c r="R1320" s="45"/>
      <c r="S1320" s="45"/>
      <c r="T1320" s="45"/>
      <c r="U1320" s="45"/>
      <c r="V1320" s="54"/>
      <c r="W1320" s="54"/>
      <c r="X1320" s="53"/>
      <c r="Y1320" s="53"/>
      <c r="Z1320" s="53"/>
      <c r="AA1320" s="53"/>
      <c r="AB1320" s="53"/>
      <c r="AC1320" s="53"/>
      <c r="AD1320" s="54"/>
      <c r="AE1320" s="54"/>
      <c r="AF1320" s="54"/>
      <c r="AG1320" s="54"/>
      <c r="AH1320" s="54"/>
      <c r="AI1320" s="54"/>
      <c r="AJ1320" s="54"/>
      <c r="AK1320" s="54"/>
      <c r="AL1320" s="27"/>
      <c r="AM1320" s="27"/>
      <c r="AN1320" s="27"/>
      <c r="AO1320" s="27"/>
      <c r="AP1320" s="27"/>
      <c r="AQ1320" s="53"/>
      <c r="AR1320" s="53"/>
      <c r="AS1320" s="52"/>
      <c r="AT1320" s="52"/>
      <c r="AU1320" s="52"/>
      <c r="AV1320" s="52"/>
      <c r="AW1320" s="52"/>
      <c r="AX1320" s="27"/>
      <c r="AY1320" s="27"/>
      <c r="AZ1320" s="27"/>
      <c r="BA1320" s="45"/>
      <c r="BB1320" s="45"/>
      <c r="BC1320" s="45"/>
      <c r="BD1320" s="45"/>
      <c r="BE1320" s="45"/>
      <c r="BF1320" s="45"/>
      <c r="BG1320" s="45"/>
      <c r="BH1320" s="45"/>
      <c r="BI1320" s="45"/>
      <c r="BJ1320" s="45"/>
      <c r="BK1320" s="45"/>
      <c r="BL1320" s="45"/>
      <c r="BM1320" s="27"/>
      <c r="BN1320" s="27"/>
      <c r="BO1320" s="45"/>
      <c r="BP1320" s="45"/>
      <c r="BQ1320" s="45"/>
      <c r="BR1320" s="45"/>
      <c r="BS1320" s="27"/>
      <c r="BT1320" s="27"/>
      <c r="BU1320" s="27"/>
      <c r="BV1320" s="30"/>
      <c r="BW1320" s="30"/>
      <c r="BX1320" s="27"/>
      <c r="BY1320" s="27"/>
      <c r="BZ1320" s="27"/>
      <c r="CA1320" s="27"/>
      <c r="CB1320" s="27"/>
      <c r="CC1320" s="27"/>
      <c r="CD1320" s="27"/>
      <c r="CE1320" s="27"/>
      <c r="CF1320" s="27"/>
      <c r="CG1320" s="27"/>
      <c r="CH1320" s="27"/>
      <c r="CI1320" s="27"/>
      <c r="CJ1320" s="27"/>
      <c r="CK1320" s="27"/>
      <c r="CL1320" s="27"/>
      <c r="CM1320" s="27"/>
      <c r="CN1320" s="27"/>
      <c r="CO1320" s="27"/>
    </row>
    <row r="1321" spans="1:93" ht="13">
      <c r="A1321" s="18"/>
      <c r="B1321" s="45"/>
      <c r="C1321" s="52"/>
      <c r="D1321" s="52"/>
      <c r="E1321" s="53"/>
      <c r="F1321" s="53"/>
      <c r="G1321" s="52"/>
      <c r="H1321" s="52"/>
      <c r="I1321" s="53"/>
      <c r="J1321" s="52"/>
      <c r="K1321" s="52"/>
      <c r="L1321" s="52"/>
      <c r="M1321" s="53"/>
      <c r="N1321" s="76"/>
      <c r="O1321" s="52"/>
      <c r="P1321" s="45"/>
      <c r="Q1321" s="45"/>
      <c r="R1321" s="45"/>
      <c r="S1321" s="45"/>
      <c r="T1321" s="45"/>
      <c r="U1321" s="45"/>
      <c r="V1321" s="54"/>
      <c r="W1321" s="54"/>
      <c r="X1321" s="53"/>
      <c r="Y1321" s="53"/>
      <c r="Z1321" s="53"/>
      <c r="AA1321" s="53"/>
      <c r="AB1321" s="53"/>
      <c r="AC1321" s="53"/>
      <c r="AD1321" s="54"/>
      <c r="AE1321" s="54"/>
      <c r="AF1321" s="54"/>
      <c r="AG1321" s="54"/>
      <c r="AH1321" s="54"/>
      <c r="AI1321" s="54"/>
      <c r="AJ1321" s="54"/>
      <c r="AK1321" s="54"/>
      <c r="AL1321" s="27"/>
      <c r="AM1321" s="27"/>
      <c r="AN1321" s="27"/>
      <c r="AO1321" s="27"/>
      <c r="AP1321" s="27"/>
      <c r="AQ1321" s="53"/>
      <c r="AR1321" s="53"/>
      <c r="AS1321" s="52"/>
      <c r="AT1321" s="52"/>
      <c r="AU1321" s="52"/>
      <c r="AV1321" s="52"/>
      <c r="AW1321" s="52"/>
      <c r="AX1321" s="27"/>
      <c r="AY1321" s="27"/>
      <c r="AZ1321" s="27"/>
      <c r="BA1321" s="45"/>
      <c r="BB1321" s="45"/>
      <c r="BC1321" s="45"/>
      <c r="BD1321" s="45"/>
      <c r="BE1321" s="45"/>
      <c r="BF1321" s="45"/>
      <c r="BG1321" s="45"/>
      <c r="BH1321" s="45"/>
      <c r="BI1321" s="45"/>
      <c r="BJ1321" s="45"/>
      <c r="BK1321" s="45"/>
      <c r="BL1321" s="45"/>
      <c r="BM1321" s="27"/>
      <c r="BN1321" s="27"/>
      <c r="BO1321" s="45"/>
      <c r="BP1321" s="45"/>
      <c r="BQ1321" s="45"/>
      <c r="BR1321" s="45"/>
      <c r="BS1321" s="27"/>
      <c r="BT1321" s="27"/>
      <c r="BU1321" s="27"/>
      <c r="BV1321" s="30"/>
      <c r="BW1321" s="30"/>
      <c r="BX1321" s="27"/>
      <c r="BY1321" s="27"/>
      <c r="BZ1321" s="27"/>
      <c r="CA1321" s="27"/>
      <c r="CB1321" s="27"/>
      <c r="CC1321" s="27"/>
      <c r="CD1321" s="27"/>
      <c r="CE1321" s="27"/>
      <c r="CF1321" s="27"/>
      <c r="CG1321" s="27"/>
      <c r="CH1321" s="27"/>
      <c r="CI1321" s="27"/>
      <c r="CJ1321" s="27"/>
      <c r="CK1321" s="27"/>
      <c r="CL1321" s="27"/>
      <c r="CM1321" s="27"/>
      <c r="CN1321" s="27"/>
      <c r="CO1321" s="27"/>
    </row>
    <row r="1322" spans="1:93" ht="13">
      <c r="A1322" s="18"/>
      <c r="B1322" s="45"/>
      <c r="C1322" s="52"/>
      <c r="D1322" s="52"/>
      <c r="E1322" s="53"/>
      <c r="F1322" s="53"/>
      <c r="G1322" s="52"/>
      <c r="H1322" s="52"/>
      <c r="I1322" s="53"/>
      <c r="J1322" s="52"/>
      <c r="K1322" s="52"/>
      <c r="L1322" s="52"/>
      <c r="M1322" s="53"/>
      <c r="N1322" s="76"/>
      <c r="O1322" s="52"/>
      <c r="P1322" s="45"/>
      <c r="Q1322" s="45"/>
      <c r="R1322" s="45"/>
      <c r="S1322" s="45"/>
      <c r="T1322" s="45"/>
      <c r="U1322" s="45"/>
      <c r="V1322" s="54"/>
      <c r="W1322" s="54"/>
      <c r="X1322" s="53"/>
      <c r="Y1322" s="53"/>
      <c r="Z1322" s="53"/>
      <c r="AA1322" s="53"/>
      <c r="AB1322" s="53"/>
      <c r="AC1322" s="53"/>
      <c r="AD1322" s="54"/>
      <c r="AE1322" s="54"/>
      <c r="AF1322" s="54"/>
      <c r="AG1322" s="54"/>
      <c r="AH1322" s="54"/>
      <c r="AI1322" s="54"/>
      <c r="AJ1322" s="54"/>
      <c r="AK1322" s="54"/>
      <c r="AL1322" s="27"/>
      <c r="AM1322" s="27"/>
      <c r="AN1322" s="27"/>
      <c r="AO1322" s="27"/>
      <c r="AP1322" s="27"/>
      <c r="AQ1322" s="53"/>
      <c r="AR1322" s="53"/>
      <c r="AS1322" s="52"/>
      <c r="AT1322" s="52"/>
      <c r="AU1322" s="52"/>
      <c r="AV1322" s="52"/>
      <c r="AW1322" s="52"/>
      <c r="AX1322" s="27"/>
      <c r="AY1322" s="27"/>
      <c r="AZ1322" s="27"/>
      <c r="BA1322" s="45"/>
      <c r="BB1322" s="45"/>
      <c r="BC1322" s="45"/>
      <c r="BD1322" s="45"/>
      <c r="BE1322" s="45"/>
      <c r="BF1322" s="45"/>
      <c r="BG1322" s="45"/>
      <c r="BH1322" s="45"/>
      <c r="BI1322" s="45"/>
      <c r="BJ1322" s="45"/>
      <c r="BK1322" s="45"/>
      <c r="BL1322" s="45"/>
      <c r="BM1322" s="27"/>
      <c r="BN1322" s="27"/>
      <c r="BO1322" s="45"/>
      <c r="BP1322" s="45"/>
      <c r="BQ1322" s="45"/>
      <c r="BR1322" s="45"/>
      <c r="BS1322" s="27"/>
      <c r="BT1322" s="27"/>
      <c r="BU1322" s="27"/>
      <c r="BV1322" s="30"/>
      <c r="BW1322" s="30"/>
      <c r="BX1322" s="27"/>
      <c r="BY1322" s="27"/>
      <c r="BZ1322" s="27"/>
      <c r="CA1322" s="27"/>
      <c r="CB1322" s="27"/>
      <c r="CC1322" s="27"/>
      <c r="CD1322" s="27"/>
      <c r="CE1322" s="27"/>
      <c r="CF1322" s="27"/>
      <c r="CG1322" s="27"/>
      <c r="CH1322" s="27"/>
      <c r="CI1322" s="27"/>
      <c r="CJ1322" s="27"/>
      <c r="CK1322" s="27"/>
      <c r="CL1322" s="27"/>
      <c r="CM1322" s="27"/>
      <c r="CN1322" s="27"/>
      <c r="CO1322" s="27"/>
    </row>
    <row r="1323" spans="1:93" ht="13">
      <c r="A1323" s="18"/>
      <c r="B1323" s="45"/>
      <c r="C1323" s="52"/>
      <c r="D1323" s="52"/>
      <c r="E1323" s="53"/>
      <c r="F1323" s="53"/>
      <c r="G1323" s="52"/>
      <c r="H1323" s="52"/>
      <c r="I1323" s="53"/>
      <c r="J1323" s="52"/>
      <c r="K1323" s="52"/>
      <c r="L1323" s="52"/>
      <c r="M1323" s="53"/>
      <c r="N1323" s="76"/>
      <c r="O1323" s="52"/>
      <c r="P1323" s="45"/>
      <c r="Q1323" s="45"/>
      <c r="R1323" s="45"/>
      <c r="S1323" s="45"/>
      <c r="T1323" s="45"/>
      <c r="U1323" s="45"/>
      <c r="V1323" s="54"/>
      <c r="W1323" s="54"/>
      <c r="X1323" s="53"/>
      <c r="Y1323" s="53"/>
      <c r="Z1323" s="53"/>
      <c r="AA1323" s="53"/>
      <c r="AB1323" s="53"/>
      <c r="AC1323" s="53"/>
      <c r="AD1323" s="54"/>
      <c r="AE1323" s="54"/>
      <c r="AF1323" s="54"/>
      <c r="AG1323" s="54"/>
      <c r="AH1323" s="54"/>
      <c r="AI1323" s="54"/>
      <c r="AJ1323" s="54"/>
      <c r="AK1323" s="54"/>
      <c r="AL1323" s="27"/>
      <c r="AM1323" s="27"/>
      <c r="AN1323" s="27"/>
      <c r="AO1323" s="27"/>
      <c r="AP1323" s="27"/>
      <c r="AQ1323" s="53"/>
      <c r="AR1323" s="53"/>
      <c r="AS1323" s="52"/>
      <c r="AT1323" s="52"/>
      <c r="AU1323" s="52"/>
      <c r="AV1323" s="52"/>
      <c r="AW1323" s="52"/>
      <c r="AX1323" s="27"/>
      <c r="AY1323" s="27"/>
      <c r="AZ1323" s="27"/>
      <c r="BA1323" s="45"/>
      <c r="BB1323" s="45"/>
      <c r="BC1323" s="45"/>
      <c r="BD1323" s="45"/>
      <c r="BE1323" s="45"/>
      <c r="BF1323" s="45"/>
      <c r="BG1323" s="45"/>
      <c r="BH1323" s="45"/>
      <c r="BI1323" s="45"/>
      <c r="BJ1323" s="45"/>
      <c r="BK1323" s="45"/>
      <c r="BL1323" s="45"/>
      <c r="BM1323" s="27"/>
      <c r="BN1323" s="27"/>
      <c r="BO1323" s="45"/>
      <c r="BP1323" s="45"/>
      <c r="BQ1323" s="45"/>
      <c r="BR1323" s="45"/>
      <c r="BS1323" s="27"/>
      <c r="BT1323" s="27"/>
      <c r="BU1323" s="27"/>
      <c r="BV1323" s="30"/>
      <c r="BW1323" s="30"/>
      <c r="BX1323" s="27"/>
      <c r="BY1323" s="27"/>
      <c r="BZ1323" s="27"/>
      <c r="CA1323" s="27"/>
      <c r="CB1323" s="27"/>
      <c r="CC1323" s="27"/>
      <c r="CD1323" s="27"/>
      <c r="CE1323" s="27"/>
      <c r="CF1323" s="27"/>
      <c r="CG1323" s="27"/>
      <c r="CH1323" s="27"/>
      <c r="CI1323" s="27"/>
      <c r="CJ1323" s="27"/>
      <c r="CK1323" s="27"/>
      <c r="CL1323" s="27"/>
      <c r="CM1323" s="27"/>
      <c r="CN1323" s="27"/>
      <c r="CO1323" s="27"/>
    </row>
    <row r="1324" spans="1:93" ht="13">
      <c r="A1324" s="18"/>
      <c r="B1324" s="45"/>
      <c r="C1324" s="52"/>
      <c r="D1324" s="52"/>
      <c r="E1324" s="53"/>
      <c r="F1324" s="53"/>
      <c r="G1324" s="52"/>
      <c r="H1324" s="52"/>
      <c r="I1324" s="53"/>
      <c r="J1324" s="52"/>
      <c r="K1324" s="52"/>
      <c r="L1324" s="52"/>
      <c r="M1324" s="53"/>
      <c r="N1324" s="76"/>
      <c r="O1324" s="52"/>
      <c r="P1324" s="45"/>
      <c r="Q1324" s="45"/>
      <c r="R1324" s="45"/>
      <c r="S1324" s="45"/>
      <c r="T1324" s="45"/>
      <c r="U1324" s="45"/>
      <c r="V1324" s="54"/>
      <c r="W1324" s="54"/>
      <c r="X1324" s="53"/>
      <c r="Y1324" s="53"/>
      <c r="Z1324" s="53"/>
      <c r="AA1324" s="53"/>
      <c r="AB1324" s="53"/>
      <c r="AC1324" s="53"/>
      <c r="AD1324" s="54"/>
      <c r="AE1324" s="54"/>
      <c r="AF1324" s="54"/>
      <c r="AG1324" s="54"/>
      <c r="AH1324" s="54"/>
      <c r="AI1324" s="54"/>
      <c r="AJ1324" s="54"/>
      <c r="AK1324" s="54"/>
      <c r="AL1324" s="27"/>
      <c r="AM1324" s="27"/>
      <c r="AN1324" s="27"/>
      <c r="AO1324" s="27"/>
      <c r="AP1324" s="27"/>
      <c r="AQ1324" s="53"/>
      <c r="AR1324" s="53"/>
      <c r="AS1324" s="52"/>
      <c r="AT1324" s="52"/>
      <c r="AU1324" s="52"/>
      <c r="AV1324" s="52"/>
      <c r="AW1324" s="52"/>
      <c r="AX1324" s="27"/>
      <c r="AY1324" s="27"/>
      <c r="AZ1324" s="27"/>
      <c r="BA1324" s="45"/>
      <c r="BB1324" s="45"/>
      <c r="BC1324" s="45"/>
      <c r="BD1324" s="45"/>
      <c r="BE1324" s="45"/>
      <c r="BF1324" s="45"/>
      <c r="BG1324" s="45"/>
      <c r="BH1324" s="45"/>
      <c r="BI1324" s="45"/>
      <c r="BJ1324" s="45"/>
      <c r="BK1324" s="45"/>
      <c r="BL1324" s="45"/>
      <c r="BM1324" s="27"/>
      <c r="BN1324" s="27"/>
      <c r="BO1324" s="45"/>
      <c r="BP1324" s="45"/>
      <c r="BQ1324" s="45"/>
      <c r="BR1324" s="45"/>
      <c r="BS1324" s="27"/>
      <c r="BT1324" s="27"/>
      <c r="BU1324" s="27"/>
      <c r="BV1324" s="30"/>
      <c r="BW1324" s="30"/>
      <c r="BX1324" s="27"/>
      <c r="BY1324" s="27"/>
      <c r="BZ1324" s="27"/>
      <c r="CA1324" s="27"/>
      <c r="CB1324" s="27"/>
      <c r="CC1324" s="27"/>
      <c r="CD1324" s="27"/>
      <c r="CE1324" s="27"/>
      <c r="CF1324" s="27"/>
      <c r="CG1324" s="27"/>
      <c r="CH1324" s="27"/>
      <c r="CI1324" s="27"/>
      <c r="CJ1324" s="27"/>
      <c r="CK1324" s="27"/>
      <c r="CL1324" s="27"/>
      <c r="CM1324" s="27"/>
      <c r="CN1324" s="27"/>
      <c r="CO1324" s="27"/>
    </row>
    <row r="1325" spans="1:93" ht="13">
      <c r="A1325" s="18"/>
      <c r="B1325" s="45"/>
      <c r="C1325" s="52"/>
      <c r="D1325" s="52"/>
      <c r="E1325" s="53"/>
      <c r="F1325" s="53"/>
      <c r="G1325" s="52"/>
      <c r="H1325" s="52"/>
      <c r="I1325" s="53"/>
      <c r="J1325" s="52"/>
      <c r="K1325" s="52"/>
      <c r="L1325" s="52"/>
      <c r="M1325" s="53"/>
      <c r="N1325" s="76"/>
      <c r="O1325" s="52"/>
      <c r="P1325" s="45"/>
      <c r="Q1325" s="45"/>
      <c r="R1325" s="45"/>
      <c r="S1325" s="45"/>
      <c r="T1325" s="45"/>
      <c r="U1325" s="45"/>
      <c r="V1325" s="54"/>
      <c r="W1325" s="54"/>
      <c r="X1325" s="53"/>
      <c r="Y1325" s="53"/>
      <c r="Z1325" s="53"/>
      <c r="AA1325" s="53"/>
      <c r="AB1325" s="53"/>
      <c r="AC1325" s="53"/>
      <c r="AD1325" s="54"/>
      <c r="AE1325" s="54"/>
      <c r="AF1325" s="54"/>
      <c r="AG1325" s="54"/>
      <c r="AH1325" s="54"/>
      <c r="AI1325" s="54"/>
      <c r="AJ1325" s="54"/>
      <c r="AK1325" s="54"/>
      <c r="AL1325" s="27"/>
      <c r="AM1325" s="27"/>
      <c r="AN1325" s="27"/>
      <c r="AO1325" s="27"/>
      <c r="AP1325" s="27"/>
      <c r="AQ1325" s="53"/>
      <c r="AR1325" s="53"/>
      <c r="AS1325" s="52"/>
      <c r="AT1325" s="52"/>
      <c r="AU1325" s="52"/>
      <c r="AV1325" s="52"/>
      <c r="AW1325" s="52"/>
      <c r="AX1325" s="27"/>
      <c r="AY1325" s="27"/>
      <c r="AZ1325" s="27"/>
      <c r="BA1325" s="45"/>
      <c r="BB1325" s="45"/>
      <c r="BC1325" s="45"/>
      <c r="BD1325" s="45"/>
      <c r="BE1325" s="45"/>
      <c r="BF1325" s="45"/>
      <c r="BG1325" s="45"/>
      <c r="BH1325" s="45"/>
      <c r="BI1325" s="45"/>
      <c r="BJ1325" s="45"/>
      <c r="BK1325" s="45"/>
      <c r="BL1325" s="45"/>
      <c r="BM1325" s="27"/>
      <c r="BN1325" s="27"/>
      <c r="BO1325" s="45"/>
      <c r="BP1325" s="45"/>
      <c r="BQ1325" s="45"/>
      <c r="BR1325" s="45"/>
      <c r="BS1325" s="27"/>
      <c r="BT1325" s="27"/>
      <c r="BU1325" s="27"/>
      <c r="BV1325" s="30"/>
      <c r="BW1325" s="30"/>
      <c r="BX1325" s="27"/>
      <c r="BY1325" s="27"/>
      <c r="BZ1325" s="27"/>
      <c r="CA1325" s="27"/>
      <c r="CB1325" s="27"/>
      <c r="CC1325" s="27"/>
      <c r="CD1325" s="27"/>
      <c r="CE1325" s="27"/>
      <c r="CF1325" s="27"/>
      <c r="CG1325" s="27"/>
      <c r="CH1325" s="27"/>
      <c r="CI1325" s="27"/>
      <c r="CJ1325" s="27"/>
      <c r="CK1325" s="27"/>
      <c r="CL1325" s="27"/>
      <c r="CM1325" s="27"/>
      <c r="CN1325" s="27"/>
      <c r="CO1325" s="27"/>
    </row>
    <row r="1326" spans="1:93" ht="13">
      <c r="A1326" s="18"/>
      <c r="B1326" s="45"/>
      <c r="C1326" s="52"/>
      <c r="D1326" s="52"/>
      <c r="E1326" s="53"/>
      <c r="F1326" s="53"/>
      <c r="G1326" s="52"/>
      <c r="H1326" s="52"/>
      <c r="I1326" s="53"/>
      <c r="J1326" s="52"/>
      <c r="K1326" s="52"/>
      <c r="L1326" s="52"/>
      <c r="M1326" s="53"/>
      <c r="N1326" s="76"/>
      <c r="O1326" s="52"/>
      <c r="P1326" s="45"/>
      <c r="Q1326" s="45"/>
      <c r="R1326" s="45"/>
      <c r="S1326" s="45"/>
      <c r="T1326" s="45"/>
      <c r="U1326" s="45"/>
      <c r="V1326" s="54"/>
      <c r="W1326" s="54"/>
      <c r="X1326" s="53"/>
      <c r="Y1326" s="53"/>
      <c r="Z1326" s="53"/>
      <c r="AA1326" s="53"/>
      <c r="AB1326" s="53"/>
      <c r="AC1326" s="53"/>
      <c r="AD1326" s="54"/>
      <c r="AE1326" s="54"/>
      <c r="AF1326" s="54"/>
      <c r="AG1326" s="54"/>
      <c r="AH1326" s="54"/>
      <c r="AI1326" s="54"/>
      <c r="AJ1326" s="54"/>
      <c r="AK1326" s="54"/>
      <c r="AL1326" s="27"/>
      <c r="AM1326" s="27"/>
      <c r="AN1326" s="27"/>
      <c r="AO1326" s="27"/>
      <c r="AP1326" s="27"/>
      <c r="AQ1326" s="53"/>
      <c r="AR1326" s="53"/>
      <c r="AS1326" s="52"/>
      <c r="AT1326" s="52"/>
      <c r="AU1326" s="52"/>
      <c r="AV1326" s="52"/>
      <c r="AW1326" s="52"/>
      <c r="AX1326" s="27"/>
      <c r="AY1326" s="27"/>
      <c r="AZ1326" s="27"/>
      <c r="BA1326" s="45"/>
      <c r="BB1326" s="45"/>
      <c r="BC1326" s="45"/>
      <c r="BD1326" s="45"/>
      <c r="BE1326" s="45"/>
      <c r="BF1326" s="45"/>
      <c r="BG1326" s="45"/>
      <c r="BH1326" s="45"/>
      <c r="BI1326" s="45"/>
      <c r="BJ1326" s="45"/>
      <c r="BK1326" s="45"/>
      <c r="BL1326" s="45"/>
      <c r="BM1326" s="27"/>
      <c r="BN1326" s="27"/>
      <c r="BO1326" s="45"/>
      <c r="BP1326" s="45"/>
      <c r="BQ1326" s="45"/>
      <c r="BR1326" s="45"/>
      <c r="BS1326" s="27"/>
      <c r="BT1326" s="27"/>
      <c r="BU1326" s="27"/>
      <c r="BV1326" s="30"/>
      <c r="BW1326" s="30"/>
      <c r="BX1326" s="27"/>
      <c r="BY1326" s="27"/>
      <c r="BZ1326" s="27"/>
      <c r="CA1326" s="27"/>
      <c r="CB1326" s="27"/>
      <c r="CC1326" s="27"/>
      <c r="CD1326" s="27"/>
      <c r="CE1326" s="27"/>
      <c r="CF1326" s="27"/>
      <c r="CG1326" s="27"/>
      <c r="CH1326" s="27"/>
      <c r="CI1326" s="27"/>
      <c r="CJ1326" s="27"/>
      <c r="CK1326" s="27"/>
      <c r="CL1326" s="27"/>
      <c r="CM1326" s="27"/>
      <c r="CN1326" s="27"/>
      <c r="CO1326" s="27"/>
    </row>
    <row r="1327" spans="1:93" ht="13">
      <c r="A1327" s="18"/>
      <c r="B1327" s="45"/>
      <c r="C1327" s="52"/>
      <c r="D1327" s="52"/>
      <c r="E1327" s="53"/>
      <c r="F1327" s="53"/>
      <c r="G1327" s="52"/>
      <c r="H1327" s="52"/>
      <c r="I1327" s="53"/>
      <c r="J1327" s="52"/>
      <c r="K1327" s="52"/>
      <c r="L1327" s="52"/>
      <c r="M1327" s="53"/>
      <c r="N1327" s="76"/>
      <c r="O1327" s="52"/>
      <c r="P1327" s="45"/>
      <c r="Q1327" s="45"/>
      <c r="R1327" s="45"/>
      <c r="S1327" s="45"/>
      <c r="T1327" s="45"/>
      <c r="U1327" s="45"/>
      <c r="V1327" s="54"/>
      <c r="W1327" s="54"/>
      <c r="X1327" s="53"/>
      <c r="Y1327" s="53"/>
      <c r="Z1327" s="53"/>
      <c r="AA1327" s="53"/>
      <c r="AB1327" s="53"/>
      <c r="AC1327" s="53"/>
      <c r="AD1327" s="54"/>
      <c r="AE1327" s="54"/>
      <c r="AF1327" s="54"/>
      <c r="AG1327" s="54"/>
      <c r="AH1327" s="54"/>
      <c r="AI1327" s="54"/>
      <c r="AJ1327" s="54"/>
      <c r="AK1327" s="54"/>
      <c r="AL1327" s="27"/>
      <c r="AM1327" s="27"/>
      <c r="AN1327" s="27"/>
      <c r="AO1327" s="27"/>
      <c r="AP1327" s="27"/>
      <c r="AQ1327" s="53"/>
      <c r="AR1327" s="53"/>
      <c r="AS1327" s="52"/>
      <c r="AT1327" s="52"/>
      <c r="AU1327" s="52"/>
      <c r="AV1327" s="52"/>
      <c r="AW1327" s="52"/>
      <c r="AX1327" s="27"/>
      <c r="AY1327" s="27"/>
      <c r="AZ1327" s="27"/>
      <c r="BA1327" s="45"/>
      <c r="BB1327" s="45"/>
      <c r="BC1327" s="45"/>
      <c r="BD1327" s="45"/>
      <c r="BE1327" s="45"/>
      <c r="BF1327" s="45"/>
      <c r="BG1327" s="45"/>
      <c r="BH1327" s="45"/>
      <c r="BI1327" s="45"/>
      <c r="BJ1327" s="45"/>
      <c r="BK1327" s="45"/>
      <c r="BL1327" s="45"/>
      <c r="BM1327" s="27"/>
      <c r="BN1327" s="27"/>
      <c r="BO1327" s="45"/>
      <c r="BP1327" s="45"/>
      <c r="BQ1327" s="45"/>
      <c r="BR1327" s="45"/>
      <c r="BS1327" s="27"/>
      <c r="BT1327" s="27"/>
      <c r="BU1327" s="27"/>
      <c r="BV1327" s="30"/>
      <c r="BW1327" s="30"/>
      <c r="BX1327" s="27"/>
      <c r="BY1327" s="27"/>
      <c r="BZ1327" s="27"/>
      <c r="CA1327" s="27"/>
      <c r="CB1327" s="27"/>
      <c r="CC1327" s="27"/>
      <c r="CD1327" s="27"/>
      <c r="CE1327" s="27"/>
      <c r="CF1327" s="27"/>
      <c r="CG1327" s="27"/>
      <c r="CH1327" s="27"/>
      <c r="CI1327" s="27"/>
      <c r="CJ1327" s="27"/>
      <c r="CK1327" s="27"/>
      <c r="CL1327" s="27"/>
      <c r="CM1327" s="27"/>
      <c r="CN1327" s="27"/>
      <c r="CO1327" s="27"/>
    </row>
    <row r="1328" spans="1:93" ht="13">
      <c r="A1328" s="18"/>
      <c r="B1328" s="45"/>
      <c r="C1328" s="52"/>
      <c r="D1328" s="52"/>
      <c r="E1328" s="53"/>
      <c r="F1328" s="53"/>
      <c r="G1328" s="52"/>
      <c r="H1328" s="52"/>
      <c r="I1328" s="53"/>
      <c r="J1328" s="52"/>
      <c r="K1328" s="52"/>
      <c r="L1328" s="52"/>
      <c r="M1328" s="53"/>
      <c r="N1328" s="76"/>
      <c r="O1328" s="52"/>
      <c r="P1328" s="45"/>
      <c r="Q1328" s="45"/>
      <c r="R1328" s="45"/>
      <c r="S1328" s="45"/>
      <c r="T1328" s="45"/>
      <c r="U1328" s="45"/>
      <c r="V1328" s="54"/>
      <c r="W1328" s="54"/>
      <c r="X1328" s="53"/>
      <c r="Y1328" s="53"/>
      <c r="Z1328" s="53"/>
      <c r="AA1328" s="53"/>
      <c r="AB1328" s="53"/>
      <c r="AC1328" s="53"/>
      <c r="AD1328" s="54"/>
      <c r="AE1328" s="54"/>
      <c r="AF1328" s="54"/>
      <c r="AG1328" s="54"/>
      <c r="AH1328" s="54"/>
      <c r="AI1328" s="54"/>
      <c r="AJ1328" s="54"/>
      <c r="AK1328" s="54"/>
      <c r="AL1328" s="27"/>
      <c r="AM1328" s="27"/>
      <c r="AN1328" s="27"/>
      <c r="AO1328" s="27"/>
      <c r="AP1328" s="27"/>
      <c r="AQ1328" s="53"/>
      <c r="AR1328" s="53"/>
      <c r="AS1328" s="52"/>
      <c r="AT1328" s="52"/>
      <c r="AU1328" s="52"/>
      <c r="AV1328" s="52"/>
      <c r="AW1328" s="52"/>
      <c r="AX1328" s="27"/>
      <c r="AY1328" s="27"/>
      <c r="AZ1328" s="27"/>
      <c r="BA1328" s="45"/>
      <c r="BB1328" s="45"/>
      <c r="BC1328" s="45"/>
      <c r="BD1328" s="45"/>
      <c r="BE1328" s="45"/>
      <c r="BF1328" s="45"/>
      <c r="BG1328" s="45"/>
      <c r="BH1328" s="45"/>
      <c r="BI1328" s="45"/>
      <c r="BJ1328" s="45"/>
      <c r="BK1328" s="45"/>
      <c r="BL1328" s="45"/>
      <c r="BM1328" s="27"/>
      <c r="BN1328" s="27"/>
      <c r="BO1328" s="45"/>
      <c r="BP1328" s="45"/>
      <c r="BQ1328" s="45"/>
      <c r="BR1328" s="45"/>
      <c r="BS1328" s="27"/>
      <c r="BT1328" s="27"/>
      <c r="BU1328" s="27"/>
      <c r="BV1328" s="30"/>
      <c r="BW1328" s="30"/>
      <c r="BX1328" s="27"/>
      <c r="BY1328" s="27"/>
      <c r="BZ1328" s="27"/>
      <c r="CA1328" s="27"/>
      <c r="CB1328" s="27"/>
      <c r="CC1328" s="27"/>
      <c r="CD1328" s="27"/>
      <c r="CE1328" s="27"/>
      <c r="CF1328" s="27"/>
      <c r="CG1328" s="27"/>
      <c r="CH1328" s="27"/>
      <c r="CI1328" s="27"/>
      <c r="CJ1328" s="27"/>
      <c r="CK1328" s="27"/>
      <c r="CL1328" s="27"/>
      <c r="CM1328" s="27"/>
      <c r="CN1328" s="27"/>
      <c r="CO1328" s="27"/>
    </row>
    <row r="1329" spans="1:93" ht="13">
      <c r="A1329" s="18"/>
      <c r="B1329" s="45"/>
      <c r="C1329" s="52"/>
      <c r="D1329" s="52"/>
      <c r="E1329" s="53"/>
      <c r="F1329" s="53"/>
      <c r="G1329" s="52"/>
      <c r="H1329" s="52"/>
      <c r="I1329" s="53"/>
      <c r="J1329" s="52"/>
      <c r="K1329" s="52"/>
      <c r="L1329" s="52"/>
      <c r="M1329" s="53"/>
      <c r="N1329" s="76"/>
      <c r="O1329" s="52"/>
      <c r="P1329" s="45"/>
      <c r="Q1329" s="45"/>
      <c r="R1329" s="45"/>
      <c r="S1329" s="45"/>
      <c r="T1329" s="45"/>
      <c r="U1329" s="45"/>
      <c r="V1329" s="54"/>
      <c r="W1329" s="54"/>
      <c r="X1329" s="53"/>
      <c r="Y1329" s="53"/>
      <c r="Z1329" s="53"/>
      <c r="AA1329" s="53"/>
      <c r="AB1329" s="53"/>
      <c r="AC1329" s="53"/>
      <c r="AD1329" s="54"/>
      <c r="AE1329" s="54"/>
      <c r="AF1329" s="54"/>
      <c r="AG1329" s="54"/>
      <c r="AH1329" s="54"/>
      <c r="AI1329" s="54"/>
      <c r="AJ1329" s="54"/>
      <c r="AK1329" s="54"/>
      <c r="AL1329" s="27"/>
      <c r="AM1329" s="27"/>
      <c r="AN1329" s="27"/>
      <c r="AO1329" s="27"/>
      <c r="AP1329" s="27"/>
      <c r="AQ1329" s="53"/>
      <c r="AR1329" s="53"/>
      <c r="AS1329" s="52"/>
      <c r="AT1329" s="52"/>
      <c r="AU1329" s="52"/>
      <c r="AV1329" s="52"/>
      <c r="AW1329" s="52"/>
      <c r="AX1329" s="27"/>
      <c r="AY1329" s="27"/>
      <c r="AZ1329" s="27"/>
      <c r="BA1329" s="45"/>
      <c r="BB1329" s="45"/>
      <c r="BC1329" s="45"/>
      <c r="BD1329" s="45"/>
      <c r="BE1329" s="45"/>
      <c r="BF1329" s="45"/>
      <c r="BG1329" s="45"/>
      <c r="BH1329" s="45"/>
      <c r="BI1329" s="45"/>
      <c r="BJ1329" s="45"/>
      <c r="BK1329" s="45"/>
      <c r="BL1329" s="45"/>
      <c r="BM1329" s="27"/>
      <c r="BN1329" s="27"/>
      <c r="BO1329" s="45"/>
      <c r="BP1329" s="45"/>
      <c r="BQ1329" s="45"/>
      <c r="BR1329" s="45"/>
      <c r="BS1329" s="27"/>
      <c r="BT1329" s="27"/>
      <c r="BU1329" s="27"/>
      <c r="BV1329" s="30"/>
      <c r="BW1329" s="30"/>
      <c r="BX1329" s="27"/>
      <c r="BY1329" s="27"/>
      <c r="BZ1329" s="27"/>
      <c r="CA1329" s="27"/>
      <c r="CB1329" s="27"/>
      <c r="CC1329" s="27"/>
      <c r="CD1329" s="27"/>
      <c r="CE1329" s="27"/>
      <c r="CF1329" s="27"/>
      <c r="CG1329" s="27"/>
      <c r="CH1329" s="27"/>
      <c r="CI1329" s="27"/>
      <c r="CJ1329" s="27"/>
      <c r="CK1329" s="27"/>
      <c r="CL1329" s="27"/>
      <c r="CM1329" s="27"/>
      <c r="CN1329" s="27"/>
      <c r="CO1329" s="27"/>
    </row>
    <row r="1330" spans="1:93" ht="13">
      <c r="A1330" s="18"/>
      <c r="B1330" s="45"/>
      <c r="C1330" s="52"/>
      <c r="D1330" s="52"/>
      <c r="E1330" s="53"/>
      <c r="F1330" s="53"/>
      <c r="G1330" s="52"/>
      <c r="H1330" s="52"/>
      <c r="I1330" s="53"/>
      <c r="J1330" s="52"/>
      <c r="K1330" s="52"/>
      <c r="L1330" s="52"/>
      <c r="M1330" s="53"/>
      <c r="N1330" s="76"/>
      <c r="O1330" s="52"/>
      <c r="P1330" s="45"/>
      <c r="Q1330" s="45"/>
      <c r="R1330" s="45"/>
      <c r="S1330" s="45"/>
      <c r="T1330" s="45"/>
      <c r="U1330" s="45"/>
      <c r="V1330" s="54"/>
      <c r="W1330" s="54"/>
      <c r="X1330" s="53"/>
      <c r="Y1330" s="53"/>
      <c r="Z1330" s="53"/>
      <c r="AA1330" s="53"/>
      <c r="AB1330" s="53"/>
      <c r="AC1330" s="53"/>
      <c r="AD1330" s="54"/>
      <c r="AE1330" s="54"/>
      <c r="AF1330" s="54"/>
      <c r="AG1330" s="54"/>
      <c r="AH1330" s="54"/>
      <c r="AI1330" s="54"/>
      <c r="AJ1330" s="54"/>
      <c r="AK1330" s="54"/>
      <c r="AL1330" s="27"/>
      <c r="AM1330" s="27"/>
      <c r="AN1330" s="27"/>
      <c r="AO1330" s="27"/>
      <c r="AP1330" s="27"/>
      <c r="AQ1330" s="53"/>
      <c r="AR1330" s="53"/>
      <c r="AS1330" s="52"/>
      <c r="AT1330" s="52"/>
      <c r="AU1330" s="52"/>
      <c r="AV1330" s="52"/>
      <c r="AW1330" s="52"/>
      <c r="AX1330" s="27"/>
      <c r="AY1330" s="27"/>
      <c r="AZ1330" s="27"/>
      <c r="BA1330" s="45"/>
      <c r="BB1330" s="45"/>
      <c r="BC1330" s="45"/>
      <c r="BD1330" s="45"/>
      <c r="BE1330" s="45"/>
      <c r="BF1330" s="45"/>
      <c r="BG1330" s="45"/>
      <c r="BH1330" s="45"/>
      <c r="BI1330" s="45"/>
      <c r="BJ1330" s="45"/>
      <c r="BK1330" s="45"/>
      <c r="BL1330" s="45"/>
      <c r="BM1330" s="27"/>
      <c r="BN1330" s="27"/>
      <c r="BO1330" s="45"/>
      <c r="BP1330" s="45"/>
      <c r="BQ1330" s="45"/>
      <c r="BR1330" s="45"/>
      <c r="BS1330" s="27"/>
      <c r="BT1330" s="27"/>
      <c r="BU1330" s="27"/>
      <c r="BV1330" s="30"/>
      <c r="BW1330" s="30"/>
      <c r="BX1330" s="27"/>
      <c r="BY1330" s="27"/>
      <c r="BZ1330" s="27"/>
      <c r="CA1330" s="27"/>
      <c r="CB1330" s="27"/>
      <c r="CC1330" s="27"/>
      <c r="CD1330" s="27"/>
      <c r="CE1330" s="27"/>
      <c r="CF1330" s="27"/>
      <c r="CG1330" s="27"/>
      <c r="CH1330" s="27"/>
      <c r="CI1330" s="27"/>
      <c r="CJ1330" s="27"/>
      <c r="CK1330" s="27"/>
      <c r="CL1330" s="27"/>
      <c r="CM1330" s="27"/>
      <c r="CN1330" s="27"/>
      <c r="CO1330" s="27"/>
    </row>
    <row r="1331" spans="1:93" ht="13">
      <c r="A1331" s="18"/>
      <c r="B1331" s="45"/>
      <c r="C1331" s="52"/>
      <c r="D1331" s="52"/>
      <c r="E1331" s="53"/>
      <c r="F1331" s="53"/>
      <c r="G1331" s="52"/>
      <c r="H1331" s="52"/>
      <c r="I1331" s="53"/>
      <c r="J1331" s="52"/>
      <c r="K1331" s="52"/>
      <c r="L1331" s="52"/>
      <c r="M1331" s="53"/>
      <c r="N1331" s="76"/>
      <c r="O1331" s="52"/>
      <c r="P1331" s="45"/>
      <c r="Q1331" s="45"/>
      <c r="R1331" s="45"/>
      <c r="S1331" s="45"/>
      <c r="T1331" s="45"/>
      <c r="U1331" s="45"/>
      <c r="V1331" s="54"/>
      <c r="W1331" s="54"/>
      <c r="X1331" s="53"/>
      <c r="Y1331" s="53"/>
      <c r="Z1331" s="53"/>
      <c r="AA1331" s="53"/>
      <c r="AB1331" s="53"/>
      <c r="AC1331" s="53"/>
      <c r="AD1331" s="54"/>
      <c r="AE1331" s="54"/>
      <c r="AF1331" s="54"/>
      <c r="AG1331" s="54"/>
      <c r="AH1331" s="54"/>
      <c r="AI1331" s="54"/>
      <c r="AJ1331" s="54"/>
      <c r="AK1331" s="54"/>
      <c r="AL1331" s="27"/>
      <c r="AM1331" s="27"/>
      <c r="AN1331" s="27"/>
      <c r="AO1331" s="27"/>
      <c r="AP1331" s="27"/>
      <c r="AQ1331" s="53"/>
      <c r="AR1331" s="53"/>
      <c r="AS1331" s="52"/>
      <c r="AT1331" s="52"/>
      <c r="AU1331" s="52"/>
      <c r="AV1331" s="52"/>
      <c r="AW1331" s="52"/>
      <c r="AX1331" s="27"/>
      <c r="AY1331" s="27"/>
      <c r="AZ1331" s="27"/>
      <c r="BA1331" s="45"/>
      <c r="BB1331" s="45"/>
      <c r="BC1331" s="45"/>
      <c r="BD1331" s="45"/>
      <c r="BE1331" s="45"/>
      <c r="BF1331" s="45"/>
      <c r="BG1331" s="45"/>
      <c r="BH1331" s="45"/>
      <c r="BI1331" s="45"/>
      <c r="BJ1331" s="45"/>
      <c r="BK1331" s="45"/>
      <c r="BL1331" s="45"/>
      <c r="BM1331" s="27"/>
      <c r="BN1331" s="27"/>
      <c r="BO1331" s="45"/>
      <c r="BP1331" s="45"/>
      <c r="BQ1331" s="45"/>
      <c r="BR1331" s="45"/>
      <c r="BS1331" s="27"/>
      <c r="BT1331" s="27"/>
      <c r="BU1331" s="27"/>
      <c r="BV1331" s="30"/>
      <c r="BW1331" s="30"/>
      <c r="BX1331" s="27"/>
      <c r="BY1331" s="27"/>
      <c r="BZ1331" s="27"/>
      <c r="CA1331" s="27"/>
      <c r="CB1331" s="27"/>
      <c r="CC1331" s="27"/>
      <c r="CD1331" s="27"/>
      <c r="CE1331" s="27"/>
      <c r="CF1331" s="27"/>
      <c r="CG1331" s="27"/>
      <c r="CH1331" s="27"/>
      <c r="CI1331" s="27"/>
      <c r="CJ1331" s="27"/>
      <c r="CK1331" s="27"/>
      <c r="CL1331" s="27"/>
      <c r="CM1331" s="27"/>
      <c r="CN1331" s="27"/>
      <c r="CO1331" s="27"/>
    </row>
    <row r="1332" spans="1:93" ht="13">
      <c r="A1332" s="18"/>
      <c r="B1332" s="45"/>
      <c r="C1332" s="52"/>
      <c r="D1332" s="52"/>
      <c r="E1332" s="53"/>
      <c r="F1332" s="53"/>
      <c r="G1332" s="52"/>
      <c r="H1332" s="52"/>
      <c r="I1332" s="53"/>
      <c r="J1332" s="52"/>
      <c r="K1332" s="52"/>
      <c r="L1332" s="52"/>
      <c r="M1332" s="53"/>
      <c r="N1332" s="76"/>
      <c r="O1332" s="52"/>
      <c r="P1332" s="45"/>
      <c r="Q1332" s="45"/>
      <c r="R1332" s="45"/>
      <c r="S1332" s="45"/>
      <c r="T1332" s="45"/>
      <c r="U1332" s="45"/>
      <c r="V1332" s="54"/>
      <c r="W1332" s="54"/>
      <c r="X1332" s="53"/>
      <c r="Y1332" s="53"/>
      <c r="Z1332" s="53"/>
      <c r="AA1332" s="53"/>
      <c r="AB1332" s="53"/>
      <c r="AC1332" s="53"/>
      <c r="AD1332" s="54"/>
      <c r="AE1332" s="54"/>
      <c r="AF1332" s="54"/>
      <c r="AG1332" s="54"/>
      <c r="AH1332" s="54"/>
      <c r="AI1332" s="54"/>
      <c r="AJ1332" s="54"/>
      <c r="AK1332" s="54"/>
      <c r="AL1332" s="27"/>
      <c r="AM1332" s="27"/>
      <c r="AN1332" s="27"/>
      <c r="AO1332" s="27"/>
      <c r="AP1332" s="27"/>
      <c r="AQ1332" s="53"/>
      <c r="AR1332" s="53"/>
      <c r="AS1332" s="52"/>
      <c r="AT1332" s="52"/>
      <c r="AU1332" s="52"/>
      <c r="AV1332" s="52"/>
      <c r="AW1332" s="52"/>
      <c r="AX1332" s="27"/>
      <c r="AY1332" s="27"/>
      <c r="AZ1332" s="27"/>
      <c r="BA1332" s="45"/>
      <c r="BB1332" s="45"/>
      <c r="BC1332" s="45"/>
      <c r="BD1332" s="45"/>
      <c r="BE1332" s="45"/>
      <c r="BF1332" s="45"/>
      <c r="BG1332" s="45"/>
      <c r="BH1332" s="45"/>
      <c r="BI1332" s="45"/>
      <c r="BJ1332" s="45"/>
      <c r="BK1332" s="45"/>
      <c r="BL1332" s="45"/>
      <c r="BM1332" s="27"/>
      <c r="BN1332" s="27"/>
      <c r="BO1332" s="45"/>
      <c r="BP1332" s="45"/>
      <c r="BQ1332" s="45"/>
      <c r="BR1332" s="45"/>
      <c r="BS1332" s="27"/>
      <c r="BT1332" s="27"/>
      <c r="BU1332" s="27"/>
      <c r="BV1332" s="30"/>
      <c r="BW1332" s="30"/>
      <c r="BX1332" s="27"/>
      <c r="BY1332" s="27"/>
      <c r="BZ1332" s="27"/>
      <c r="CA1332" s="27"/>
      <c r="CB1332" s="27"/>
      <c r="CC1332" s="27"/>
      <c r="CD1332" s="27"/>
      <c r="CE1332" s="27"/>
      <c r="CF1332" s="27"/>
      <c r="CG1332" s="27"/>
      <c r="CH1332" s="27"/>
      <c r="CI1332" s="27"/>
      <c r="CJ1332" s="27"/>
      <c r="CK1332" s="27"/>
      <c r="CL1332" s="27"/>
      <c r="CM1332" s="27"/>
      <c r="CN1332" s="27"/>
      <c r="CO1332" s="27"/>
    </row>
    <row r="1333" spans="1:93" ht="13">
      <c r="A1333" s="18"/>
      <c r="B1333" s="45"/>
      <c r="C1333" s="52"/>
      <c r="D1333" s="52"/>
      <c r="E1333" s="53"/>
      <c r="F1333" s="53"/>
      <c r="G1333" s="52"/>
      <c r="H1333" s="52"/>
      <c r="I1333" s="53"/>
      <c r="J1333" s="52"/>
      <c r="K1333" s="52"/>
      <c r="L1333" s="52"/>
      <c r="M1333" s="53"/>
      <c r="N1333" s="76"/>
      <c r="O1333" s="52"/>
      <c r="P1333" s="45"/>
      <c r="Q1333" s="45"/>
      <c r="R1333" s="45"/>
      <c r="S1333" s="45"/>
      <c r="T1333" s="45"/>
      <c r="U1333" s="45"/>
      <c r="V1333" s="54"/>
      <c r="W1333" s="54"/>
      <c r="X1333" s="53"/>
      <c r="Y1333" s="53"/>
      <c r="Z1333" s="53"/>
      <c r="AA1333" s="53"/>
      <c r="AB1333" s="53"/>
      <c r="AC1333" s="53"/>
      <c r="AD1333" s="54"/>
      <c r="AE1333" s="54"/>
      <c r="AF1333" s="54"/>
      <c r="AG1333" s="54"/>
      <c r="AH1333" s="54"/>
      <c r="AI1333" s="54"/>
      <c r="AJ1333" s="54"/>
      <c r="AK1333" s="54"/>
      <c r="AL1333" s="27"/>
      <c r="AM1333" s="27"/>
      <c r="AN1333" s="27"/>
      <c r="AO1333" s="27"/>
      <c r="AP1333" s="27"/>
      <c r="AQ1333" s="53"/>
      <c r="AR1333" s="53"/>
      <c r="AS1333" s="52"/>
      <c r="AT1333" s="52"/>
      <c r="AU1333" s="52"/>
      <c r="AV1333" s="52"/>
      <c r="AW1333" s="52"/>
      <c r="AX1333" s="27"/>
      <c r="AY1333" s="27"/>
      <c r="AZ1333" s="27"/>
      <c r="BA1333" s="45"/>
      <c r="BB1333" s="45"/>
      <c r="BC1333" s="45"/>
      <c r="BD1333" s="45"/>
      <c r="BE1333" s="45"/>
      <c r="BF1333" s="45"/>
      <c r="BG1333" s="45"/>
      <c r="BH1333" s="45"/>
      <c r="BI1333" s="45"/>
      <c r="BJ1333" s="45"/>
      <c r="BK1333" s="45"/>
      <c r="BL1333" s="45"/>
      <c r="BM1333" s="27"/>
      <c r="BN1333" s="27"/>
      <c r="BO1333" s="45"/>
      <c r="BP1333" s="45"/>
      <c r="BQ1333" s="45"/>
      <c r="BR1333" s="45"/>
      <c r="BS1333" s="27"/>
      <c r="BT1333" s="27"/>
      <c r="BU1333" s="27"/>
      <c r="BV1333" s="30"/>
      <c r="BW1333" s="30"/>
      <c r="BX1333" s="27"/>
      <c r="BY1333" s="27"/>
      <c r="BZ1333" s="27"/>
      <c r="CA1333" s="27"/>
      <c r="CB1333" s="27"/>
      <c r="CC1333" s="27"/>
      <c r="CD1333" s="27"/>
      <c r="CE1333" s="27"/>
      <c r="CF1333" s="27"/>
      <c r="CG1333" s="27"/>
      <c r="CH1333" s="27"/>
      <c r="CI1333" s="27"/>
      <c r="CJ1333" s="27"/>
      <c r="CK1333" s="27"/>
      <c r="CL1333" s="27"/>
      <c r="CM1333" s="27"/>
      <c r="CN1333" s="27"/>
      <c r="CO1333" s="27"/>
    </row>
    <row r="1334" spans="1:93" ht="13">
      <c r="A1334" s="18"/>
      <c r="B1334" s="45"/>
      <c r="C1334" s="52"/>
      <c r="D1334" s="52"/>
      <c r="E1334" s="53"/>
      <c r="F1334" s="53"/>
      <c r="G1334" s="52"/>
      <c r="H1334" s="52"/>
      <c r="I1334" s="53"/>
      <c r="J1334" s="52"/>
      <c r="K1334" s="52"/>
      <c r="L1334" s="52"/>
      <c r="M1334" s="53"/>
      <c r="N1334" s="76"/>
      <c r="O1334" s="52"/>
      <c r="P1334" s="45"/>
      <c r="Q1334" s="45"/>
      <c r="R1334" s="45"/>
      <c r="S1334" s="45"/>
      <c r="T1334" s="45"/>
      <c r="U1334" s="45"/>
      <c r="V1334" s="54"/>
      <c r="W1334" s="54"/>
      <c r="X1334" s="53"/>
      <c r="Y1334" s="53"/>
      <c r="Z1334" s="53"/>
      <c r="AA1334" s="53"/>
      <c r="AB1334" s="53"/>
      <c r="AC1334" s="53"/>
      <c r="AD1334" s="54"/>
      <c r="AE1334" s="54"/>
      <c r="AF1334" s="54"/>
      <c r="AG1334" s="54"/>
      <c r="AH1334" s="54"/>
      <c r="AI1334" s="54"/>
      <c r="AJ1334" s="54"/>
      <c r="AK1334" s="54"/>
      <c r="AL1334" s="27"/>
      <c r="AM1334" s="27"/>
      <c r="AN1334" s="27"/>
      <c r="AO1334" s="27"/>
      <c r="AP1334" s="27"/>
      <c r="AQ1334" s="53"/>
      <c r="AR1334" s="53"/>
      <c r="AS1334" s="52"/>
      <c r="AT1334" s="52"/>
      <c r="AU1334" s="52"/>
      <c r="AV1334" s="52"/>
      <c r="AW1334" s="52"/>
      <c r="AX1334" s="27"/>
      <c r="AY1334" s="27"/>
      <c r="AZ1334" s="27"/>
      <c r="BA1334" s="45"/>
      <c r="BB1334" s="45"/>
      <c r="BC1334" s="45"/>
      <c r="BD1334" s="45"/>
      <c r="BE1334" s="45"/>
      <c r="BF1334" s="45"/>
      <c r="BG1334" s="45"/>
      <c r="BH1334" s="45"/>
      <c r="BI1334" s="45"/>
      <c r="BJ1334" s="45"/>
      <c r="BK1334" s="45"/>
      <c r="BL1334" s="45"/>
      <c r="BM1334" s="27"/>
      <c r="BN1334" s="27"/>
      <c r="BO1334" s="45"/>
      <c r="BP1334" s="45"/>
      <c r="BQ1334" s="45"/>
      <c r="BR1334" s="45"/>
      <c r="BS1334" s="27"/>
      <c r="BT1334" s="27"/>
      <c r="BU1334" s="27"/>
      <c r="BV1334" s="30"/>
      <c r="BW1334" s="30"/>
      <c r="BX1334" s="27"/>
      <c r="BY1334" s="27"/>
      <c r="BZ1334" s="27"/>
      <c r="CA1334" s="27"/>
      <c r="CB1334" s="27"/>
      <c r="CC1334" s="27"/>
      <c r="CD1334" s="27"/>
      <c r="CE1334" s="27"/>
      <c r="CF1334" s="27"/>
      <c r="CG1334" s="27"/>
      <c r="CH1334" s="27"/>
      <c r="CI1334" s="27"/>
      <c r="CJ1334" s="27"/>
      <c r="CK1334" s="27"/>
      <c r="CL1334" s="27"/>
      <c r="CM1334" s="27"/>
      <c r="CN1334" s="27"/>
      <c r="CO1334" s="27"/>
    </row>
    <row r="1335" spans="1:93" ht="13">
      <c r="A1335" s="18"/>
      <c r="B1335" s="45"/>
      <c r="C1335" s="52"/>
      <c r="D1335" s="52"/>
      <c r="E1335" s="53"/>
      <c r="F1335" s="53"/>
      <c r="G1335" s="52"/>
      <c r="H1335" s="52"/>
      <c r="I1335" s="53"/>
      <c r="J1335" s="52"/>
      <c r="K1335" s="52"/>
      <c r="L1335" s="52"/>
      <c r="M1335" s="53"/>
      <c r="N1335" s="76"/>
      <c r="O1335" s="52"/>
      <c r="P1335" s="45"/>
      <c r="Q1335" s="45"/>
      <c r="R1335" s="45"/>
      <c r="S1335" s="45"/>
      <c r="T1335" s="45"/>
      <c r="U1335" s="45"/>
      <c r="V1335" s="54"/>
      <c r="W1335" s="54"/>
      <c r="X1335" s="53"/>
      <c r="Y1335" s="53"/>
      <c r="Z1335" s="53"/>
      <c r="AA1335" s="53"/>
      <c r="AB1335" s="53"/>
      <c r="AC1335" s="53"/>
      <c r="AD1335" s="54"/>
      <c r="AE1335" s="54"/>
      <c r="AF1335" s="54"/>
      <c r="AG1335" s="54"/>
      <c r="AH1335" s="54"/>
      <c r="AI1335" s="54"/>
      <c r="AJ1335" s="54"/>
      <c r="AK1335" s="54"/>
      <c r="AL1335" s="27"/>
      <c r="AM1335" s="27"/>
      <c r="AN1335" s="27"/>
      <c r="AO1335" s="27"/>
      <c r="AP1335" s="27"/>
      <c r="AQ1335" s="53"/>
      <c r="AR1335" s="53"/>
      <c r="AS1335" s="52"/>
      <c r="AT1335" s="52"/>
      <c r="AU1335" s="52"/>
      <c r="AV1335" s="52"/>
      <c r="AW1335" s="52"/>
      <c r="AX1335" s="27"/>
      <c r="AY1335" s="27"/>
      <c r="AZ1335" s="27"/>
      <c r="BA1335" s="45"/>
      <c r="BB1335" s="45"/>
      <c r="BC1335" s="45"/>
      <c r="BD1335" s="45"/>
      <c r="BE1335" s="45"/>
      <c r="BF1335" s="45"/>
      <c r="BG1335" s="45"/>
      <c r="BH1335" s="45"/>
      <c r="BI1335" s="45"/>
      <c r="BJ1335" s="45"/>
      <c r="BK1335" s="45"/>
      <c r="BL1335" s="45"/>
      <c r="BM1335" s="27"/>
      <c r="BN1335" s="27"/>
      <c r="BO1335" s="45"/>
      <c r="BP1335" s="45"/>
      <c r="BQ1335" s="45"/>
      <c r="BR1335" s="45"/>
      <c r="BS1335" s="27"/>
      <c r="BT1335" s="27"/>
      <c r="BU1335" s="27"/>
      <c r="BV1335" s="30"/>
      <c r="BW1335" s="30"/>
      <c r="BX1335" s="27"/>
      <c r="BY1335" s="27"/>
      <c r="BZ1335" s="27"/>
      <c r="CA1335" s="27"/>
      <c r="CB1335" s="27"/>
      <c r="CC1335" s="27"/>
      <c r="CD1335" s="27"/>
      <c r="CE1335" s="27"/>
      <c r="CF1335" s="27"/>
      <c r="CG1335" s="27"/>
      <c r="CH1335" s="27"/>
      <c r="CI1335" s="27"/>
      <c r="CJ1335" s="27"/>
      <c r="CK1335" s="27"/>
      <c r="CL1335" s="27"/>
      <c r="CM1335" s="27"/>
      <c r="CN1335" s="27"/>
      <c r="CO1335" s="27"/>
    </row>
    <row r="1336" spans="1:93" ht="13">
      <c r="A1336" s="18"/>
      <c r="B1336" s="45"/>
      <c r="C1336" s="52"/>
      <c r="D1336" s="52"/>
      <c r="E1336" s="53"/>
      <c r="F1336" s="53"/>
      <c r="G1336" s="52"/>
      <c r="H1336" s="52"/>
      <c r="I1336" s="53"/>
      <c r="J1336" s="52"/>
      <c r="K1336" s="52"/>
      <c r="L1336" s="52"/>
      <c r="M1336" s="53"/>
      <c r="N1336" s="76"/>
      <c r="O1336" s="52"/>
      <c r="P1336" s="45"/>
      <c r="Q1336" s="45"/>
      <c r="R1336" s="45"/>
      <c r="S1336" s="45"/>
      <c r="T1336" s="45"/>
      <c r="U1336" s="45"/>
      <c r="V1336" s="54"/>
      <c r="W1336" s="54"/>
      <c r="X1336" s="53"/>
      <c r="Y1336" s="53"/>
      <c r="Z1336" s="53"/>
      <c r="AA1336" s="53"/>
      <c r="AB1336" s="53"/>
      <c r="AC1336" s="53"/>
      <c r="AD1336" s="54"/>
      <c r="AE1336" s="54"/>
      <c r="AF1336" s="54"/>
      <c r="AG1336" s="54"/>
      <c r="AH1336" s="54"/>
      <c r="AI1336" s="54"/>
      <c r="AJ1336" s="54"/>
      <c r="AK1336" s="54"/>
      <c r="AL1336" s="27"/>
      <c r="AM1336" s="27"/>
      <c r="AN1336" s="27"/>
      <c r="AO1336" s="27"/>
      <c r="AP1336" s="27"/>
      <c r="AQ1336" s="53"/>
      <c r="AR1336" s="53"/>
      <c r="AS1336" s="52"/>
      <c r="AT1336" s="52"/>
      <c r="AU1336" s="52"/>
      <c r="AV1336" s="52"/>
      <c r="AW1336" s="52"/>
      <c r="AX1336" s="27"/>
      <c r="AY1336" s="27"/>
      <c r="AZ1336" s="27"/>
      <c r="BA1336" s="45"/>
      <c r="BB1336" s="45"/>
      <c r="BC1336" s="45"/>
      <c r="BD1336" s="45"/>
      <c r="BE1336" s="45"/>
      <c r="BF1336" s="45"/>
      <c r="BG1336" s="45"/>
      <c r="BH1336" s="45"/>
      <c r="BI1336" s="45"/>
      <c r="BJ1336" s="45"/>
      <c r="BK1336" s="45"/>
      <c r="BL1336" s="45"/>
      <c r="BM1336" s="27"/>
      <c r="BN1336" s="27"/>
      <c r="BO1336" s="45"/>
      <c r="BP1336" s="45"/>
      <c r="BQ1336" s="45"/>
      <c r="BR1336" s="45"/>
      <c r="BS1336" s="27"/>
      <c r="BT1336" s="27"/>
      <c r="BU1336" s="27"/>
      <c r="BV1336" s="30"/>
      <c r="BW1336" s="30"/>
      <c r="BX1336" s="27"/>
      <c r="BY1336" s="27"/>
      <c r="BZ1336" s="27"/>
      <c r="CA1336" s="27"/>
      <c r="CB1336" s="27"/>
      <c r="CC1336" s="27"/>
      <c r="CD1336" s="27"/>
      <c r="CE1336" s="27"/>
      <c r="CF1336" s="27"/>
      <c r="CG1336" s="27"/>
      <c r="CH1336" s="27"/>
      <c r="CI1336" s="27"/>
      <c r="CJ1336" s="27"/>
      <c r="CK1336" s="27"/>
      <c r="CL1336" s="27"/>
      <c r="CM1336" s="27"/>
      <c r="CN1336" s="27"/>
      <c r="CO1336" s="27"/>
    </row>
    <row r="1337" spans="1:93" ht="13">
      <c r="A1337" s="18"/>
      <c r="B1337" s="45"/>
      <c r="C1337" s="52"/>
      <c r="D1337" s="52"/>
      <c r="E1337" s="53"/>
      <c r="F1337" s="53"/>
      <c r="G1337" s="52"/>
      <c r="H1337" s="52"/>
      <c r="I1337" s="53"/>
      <c r="J1337" s="52"/>
      <c r="K1337" s="52"/>
      <c r="L1337" s="52"/>
      <c r="M1337" s="53"/>
      <c r="N1337" s="76"/>
      <c r="O1337" s="52"/>
      <c r="P1337" s="45"/>
      <c r="Q1337" s="45"/>
      <c r="R1337" s="45"/>
      <c r="S1337" s="45"/>
      <c r="T1337" s="45"/>
      <c r="U1337" s="45"/>
      <c r="V1337" s="54"/>
      <c r="W1337" s="54"/>
      <c r="X1337" s="53"/>
      <c r="Y1337" s="53"/>
      <c r="Z1337" s="53"/>
      <c r="AA1337" s="53"/>
      <c r="AB1337" s="53"/>
      <c r="AC1337" s="53"/>
      <c r="AD1337" s="54"/>
      <c r="AE1337" s="54"/>
      <c r="AF1337" s="54"/>
      <c r="AG1337" s="54"/>
      <c r="AH1337" s="54"/>
      <c r="AI1337" s="54"/>
      <c r="AJ1337" s="54"/>
      <c r="AK1337" s="54"/>
      <c r="AL1337" s="27"/>
      <c r="AM1337" s="27"/>
      <c r="AN1337" s="27"/>
      <c r="AO1337" s="27"/>
      <c r="AP1337" s="27"/>
      <c r="AQ1337" s="53"/>
      <c r="AR1337" s="53"/>
      <c r="AS1337" s="52"/>
      <c r="AT1337" s="52"/>
      <c r="AU1337" s="52"/>
      <c r="AV1337" s="52"/>
      <c r="AW1337" s="52"/>
      <c r="AX1337" s="27"/>
      <c r="AY1337" s="27"/>
      <c r="AZ1337" s="27"/>
      <c r="BA1337" s="45"/>
      <c r="BB1337" s="45"/>
      <c r="BC1337" s="45"/>
      <c r="BD1337" s="45"/>
      <c r="BE1337" s="45"/>
      <c r="BF1337" s="45"/>
      <c r="BG1337" s="45"/>
      <c r="BH1337" s="45"/>
      <c r="BI1337" s="45"/>
      <c r="BJ1337" s="45"/>
      <c r="BK1337" s="45"/>
      <c r="BL1337" s="45"/>
      <c r="BM1337" s="27"/>
      <c r="BN1337" s="27"/>
      <c r="BO1337" s="45"/>
      <c r="BP1337" s="45"/>
      <c r="BQ1337" s="45"/>
      <c r="BR1337" s="45"/>
      <c r="BS1337" s="27"/>
      <c r="BT1337" s="27"/>
      <c r="BU1337" s="27"/>
      <c r="BV1337" s="30"/>
      <c r="BW1337" s="30"/>
      <c r="BX1337" s="27"/>
      <c r="BY1337" s="27"/>
      <c r="BZ1337" s="27"/>
      <c r="CA1337" s="27"/>
      <c r="CB1337" s="27"/>
      <c r="CC1337" s="27"/>
      <c r="CD1337" s="27"/>
      <c r="CE1337" s="27"/>
      <c r="CF1337" s="27"/>
      <c r="CG1337" s="27"/>
      <c r="CH1337" s="27"/>
      <c r="CI1337" s="27"/>
      <c r="CJ1337" s="27"/>
      <c r="CK1337" s="27"/>
      <c r="CL1337" s="27"/>
      <c r="CM1337" s="27"/>
      <c r="CN1337" s="27"/>
      <c r="CO1337" s="27"/>
    </row>
    <row r="1338" spans="1:93" ht="13">
      <c r="A1338" s="18"/>
      <c r="B1338" s="45"/>
      <c r="C1338" s="52"/>
      <c r="D1338" s="52"/>
      <c r="E1338" s="53"/>
      <c r="F1338" s="53"/>
      <c r="G1338" s="52"/>
      <c r="H1338" s="52"/>
      <c r="I1338" s="53"/>
      <c r="J1338" s="52"/>
      <c r="K1338" s="52"/>
      <c r="L1338" s="52"/>
      <c r="M1338" s="53"/>
      <c r="N1338" s="76"/>
      <c r="O1338" s="52"/>
      <c r="P1338" s="45"/>
      <c r="Q1338" s="45"/>
      <c r="R1338" s="45"/>
      <c r="S1338" s="45"/>
      <c r="T1338" s="45"/>
      <c r="U1338" s="45"/>
      <c r="V1338" s="54"/>
      <c r="W1338" s="54"/>
      <c r="X1338" s="53"/>
      <c r="Y1338" s="53"/>
      <c r="Z1338" s="53"/>
      <c r="AA1338" s="53"/>
      <c r="AB1338" s="53"/>
      <c r="AC1338" s="53"/>
      <c r="AD1338" s="54"/>
      <c r="AE1338" s="54"/>
      <c r="AF1338" s="54"/>
      <c r="AG1338" s="54"/>
      <c r="AH1338" s="54"/>
      <c r="AI1338" s="54"/>
      <c r="AJ1338" s="54"/>
      <c r="AK1338" s="54"/>
      <c r="AL1338" s="27"/>
      <c r="AM1338" s="27"/>
      <c r="AN1338" s="27"/>
      <c r="AO1338" s="27"/>
      <c r="AP1338" s="27"/>
      <c r="AQ1338" s="53"/>
      <c r="AR1338" s="53"/>
      <c r="AS1338" s="52"/>
      <c r="AT1338" s="52"/>
      <c r="AU1338" s="52"/>
      <c r="AV1338" s="52"/>
      <c r="AW1338" s="52"/>
      <c r="AX1338" s="27"/>
      <c r="AY1338" s="27"/>
      <c r="AZ1338" s="27"/>
      <c r="BA1338" s="45"/>
      <c r="BB1338" s="45"/>
      <c r="BC1338" s="45"/>
      <c r="BD1338" s="45"/>
      <c r="BE1338" s="45"/>
      <c r="BF1338" s="45"/>
      <c r="BG1338" s="45"/>
      <c r="BH1338" s="45"/>
      <c r="BI1338" s="45"/>
      <c r="BJ1338" s="45"/>
      <c r="BK1338" s="45"/>
      <c r="BL1338" s="45"/>
      <c r="BM1338" s="27"/>
      <c r="BN1338" s="27"/>
      <c r="BO1338" s="45"/>
      <c r="BP1338" s="45"/>
      <c r="BQ1338" s="45"/>
      <c r="BR1338" s="45"/>
      <c r="BS1338" s="27"/>
      <c r="BT1338" s="27"/>
      <c r="BU1338" s="27"/>
      <c r="BV1338" s="30"/>
      <c r="BW1338" s="30"/>
      <c r="BX1338" s="27"/>
      <c r="BY1338" s="27"/>
      <c r="BZ1338" s="27"/>
      <c r="CA1338" s="27"/>
      <c r="CB1338" s="27"/>
      <c r="CC1338" s="27"/>
      <c r="CD1338" s="27"/>
      <c r="CE1338" s="27"/>
      <c r="CF1338" s="27"/>
      <c r="CG1338" s="27"/>
      <c r="CH1338" s="27"/>
      <c r="CI1338" s="27"/>
      <c r="CJ1338" s="27"/>
      <c r="CK1338" s="27"/>
      <c r="CL1338" s="27"/>
      <c r="CM1338" s="27"/>
      <c r="CN1338" s="27"/>
      <c r="CO1338" s="27"/>
    </row>
    <row r="1339" spans="1:93" ht="13">
      <c r="A1339" s="18"/>
      <c r="B1339" s="45"/>
      <c r="C1339" s="52"/>
      <c r="D1339" s="52"/>
      <c r="E1339" s="53"/>
      <c r="F1339" s="53"/>
      <c r="G1339" s="52"/>
      <c r="H1339" s="52"/>
      <c r="I1339" s="53"/>
      <c r="J1339" s="52"/>
      <c r="K1339" s="52"/>
      <c r="L1339" s="52"/>
      <c r="M1339" s="53"/>
      <c r="N1339" s="76"/>
      <c r="O1339" s="52"/>
      <c r="P1339" s="45"/>
      <c r="Q1339" s="45"/>
      <c r="R1339" s="45"/>
      <c r="S1339" s="45"/>
      <c r="T1339" s="45"/>
      <c r="U1339" s="45"/>
      <c r="V1339" s="54"/>
      <c r="W1339" s="54"/>
      <c r="X1339" s="53"/>
      <c r="Y1339" s="53"/>
      <c r="Z1339" s="53"/>
      <c r="AA1339" s="53"/>
      <c r="AB1339" s="53"/>
      <c r="AC1339" s="53"/>
      <c r="AD1339" s="54"/>
      <c r="AE1339" s="54"/>
      <c r="AF1339" s="54"/>
      <c r="AG1339" s="54"/>
      <c r="AH1339" s="54"/>
      <c r="AI1339" s="54"/>
      <c r="AJ1339" s="54"/>
      <c r="AK1339" s="54"/>
      <c r="AL1339" s="27"/>
      <c r="AM1339" s="27"/>
      <c r="AN1339" s="27"/>
      <c r="AO1339" s="27"/>
      <c r="AP1339" s="27"/>
      <c r="AQ1339" s="53"/>
      <c r="AR1339" s="53"/>
      <c r="AS1339" s="52"/>
      <c r="AT1339" s="52"/>
      <c r="AU1339" s="52"/>
      <c r="AV1339" s="52"/>
      <c r="AW1339" s="52"/>
      <c r="AX1339" s="27"/>
      <c r="AY1339" s="27"/>
      <c r="AZ1339" s="27"/>
      <c r="BA1339" s="45"/>
      <c r="BB1339" s="45"/>
      <c r="BC1339" s="45"/>
      <c r="BD1339" s="45"/>
      <c r="BE1339" s="45"/>
      <c r="BF1339" s="45"/>
      <c r="BG1339" s="45"/>
      <c r="BH1339" s="45"/>
      <c r="BI1339" s="45"/>
      <c r="BJ1339" s="45"/>
      <c r="BK1339" s="45"/>
      <c r="BL1339" s="45"/>
      <c r="BM1339" s="27"/>
      <c r="BN1339" s="27"/>
      <c r="BO1339" s="45"/>
      <c r="BP1339" s="45"/>
      <c r="BQ1339" s="45"/>
      <c r="BR1339" s="45"/>
      <c r="BS1339" s="27"/>
      <c r="BT1339" s="27"/>
      <c r="BU1339" s="27"/>
      <c r="BV1339" s="30"/>
      <c r="BW1339" s="30"/>
      <c r="BX1339" s="27"/>
      <c r="BY1339" s="27"/>
      <c r="BZ1339" s="27"/>
      <c r="CA1339" s="27"/>
      <c r="CB1339" s="27"/>
      <c r="CC1339" s="27"/>
      <c r="CD1339" s="27"/>
      <c r="CE1339" s="27"/>
      <c r="CF1339" s="27"/>
      <c r="CG1339" s="27"/>
      <c r="CH1339" s="27"/>
      <c r="CI1339" s="27"/>
      <c r="CJ1339" s="27"/>
      <c r="CK1339" s="27"/>
      <c r="CL1339" s="27"/>
      <c r="CM1339" s="27"/>
      <c r="CN1339" s="27"/>
      <c r="CO1339" s="27"/>
    </row>
    <row r="1340" spans="1:93" ht="13">
      <c r="A1340" s="18"/>
      <c r="B1340" s="45"/>
      <c r="C1340" s="52"/>
      <c r="D1340" s="52"/>
      <c r="E1340" s="53"/>
      <c r="F1340" s="53"/>
      <c r="G1340" s="52"/>
      <c r="H1340" s="52"/>
      <c r="I1340" s="53"/>
      <c r="J1340" s="52"/>
      <c r="K1340" s="52"/>
      <c r="L1340" s="52"/>
      <c r="M1340" s="53"/>
      <c r="N1340" s="76"/>
      <c r="O1340" s="52"/>
      <c r="P1340" s="45"/>
      <c r="Q1340" s="45"/>
      <c r="R1340" s="45"/>
      <c r="S1340" s="45"/>
      <c r="T1340" s="45"/>
      <c r="U1340" s="45"/>
      <c r="V1340" s="54"/>
      <c r="W1340" s="54"/>
      <c r="X1340" s="53"/>
      <c r="Y1340" s="53"/>
      <c r="Z1340" s="53"/>
      <c r="AA1340" s="53"/>
      <c r="AB1340" s="53"/>
      <c r="AC1340" s="53"/>
      <c r="AD1340" s="54"/>
      <c r="AE1340" s="54"/>
      <c r="AF1340" s="54"/>
      <c r="AG1340" s="54"/>
      <c r="AH1340" s="54"/>
      <c r="AI1340" s="54"/>
      <c r="AJ1340" s="54"/>
      <c r="AK1340" s="54"/>
      <c r="AL1340" s="27"/>
      <c r="AM1340" s="27"/>
      <c r="AN1340" s="27"/>
      <c r="AO1340" s="27"/>
      <c r="AP1340" s="27"/>
      <c r="AQ1340" s="53"/>
      <c r="AR1340" s="53"/>
      <c r="AS1340" s="52"/>
      <c r="AT1340" s="52"/>
      <c r="AU1340" s="52"/>
      <c r="AV1340" s="52"/>
      <c r="AW1340" s="52"/>
      <c r="AX1340" s="27"/>
      <c r="AY1340" s="27"/>
      <c r="AZ1340" s="27"/>
      <c r="BA1340" s="45"/>
      <c r="BB1340" s="45"/>
      <c r="BC1340" s="45"/>
      <c r="BD1340" s="45"/>
      <c r="BE1340" s="45"/>
      <c r="BF1340" s="45"/>
      <c r="BG1340" s="45"/>
      <c r="BH1340" s="45"/>
      <c r="BI1340" s="45"/>
      <c r="BJ1340" s="45"/>
      <c r="BK1340" s="45"/>
      <c r="BL1340" s="45"/>
      <c r="BM1340" s="27"/>
      <c r="BN1340" s="27"/>
      <c r="BO1340" s="45"/>
      <c r="BP1340" s="45"/>
      <c r="BQ1340" s="45"/>
      <c r="BR1340" s="45"/>
      <c r="BS1340" s="27"/>
      <c r="BT1340" s="27"/>
      <c r="BU1340" s="27"/>
      <c r="BV1340" s="30"/>
      <c r="BW1340" s="30"/>
      <c r="BX1340" s="27"/>
      <c r="BY1340" s="27"/>
      <c r="BZ1340" s="27"/>
      <c r="CA1340" s="27"/>
      <c r="CB1340" s="27"/>
      <c r="CC1340" s="27"/>
      <c r="CD1340" s="27"/>
      <c r="CE1340" s="27"/>
      <c r="CF1340" s="27"/>
      <c r="CG1340" s="27"/>
      <c r="CH1340" s="27"/>
      <c r="CI1340" s="27"/>
      <c r="CJ1340" s="27"/>
      <c r="CK1340" s="27"/>
      <c r="CL1340" s="27"/>
      <c r="CM1340" s="27"/>
      <c r="CN1340" s="27"/>
      <c r="CO1340" s="27"/>
    </row>
    <row r="1341" spans="1:93" ht="13">
      <c r="A1341" s="18"/>
      <c r="B1341" s="45"/>
      <c r="C1341" s="52"/>
      <c r="D1341" s="52"/>
      <c r="E1341" s="53"/>
      <c r="F1341" s="53"/>
      <c r="G1341" s="52"/>
      <c r="H1341" s="52"/>
      <c r="I1341" s="53"/>
      <c r="J1341" s="52"/>
      <c r="K1341" s="52"/>
      <c r="L1341" s="52"/>
      <c r="M1341" s="53"/>
      <c r="N1341" s="76"/>
      <c r="O1341" s="52"/>
      <c r="P1341" s="45"/>
      <c r="Q1341" s="45"/>
      <c r="R1341" s="45"/>
      <c r="S1341" s="45"/>
      <c r="T1341" s="45"/>
      <c r="U1341" s="45"/>
      <c r="V1341" s="54"/>
      <c r="W1341" s="54"/>
      <c r="X1341" s="53"/>
      <c r="Y1341" s="53"/>
      <c r="Z1341" s="53"/>
      <c r="AA1341" s="53"/>
      <c r="AB1341" s="53"/>
      <c r="AC1341" s="53"/>
      <c r="AD1341" s="54"/>
      <c r="AE1341" s="54"/>
      <c r="AF1341" s="54"/>
      <c r="AG1341" s="54"/>
      <c r="AH1341" s="54"/>
      <c r="AI1341" s="54"/>
      <c r="AJ1341" s="54"/>
      <c r="AK1341" s="54"/>
      <c r="AL1341" s="27"/>
      <c r="AM1341" s="27"/>
      <c r="AN1341" s="27"/>
      <c r="AO1341" s="27"/>
      <c r="AP1341" s="27"/>
      <c r="AQ1341" s="53"/>
      <c r="AR1341" s="53"/>
      <c r="AS1341" s="52"/>
      <c r="AT1341" s="52"/>
      <c r="AU1341" s="52"/>
      <c r="AV1341" s="52"/>
      <c r="AW1341" s="52"/>
      <c r="AX1341" s="27"/>
      <c r="AY1341" s="27"/>
      <c r="AZ1341" s="27"/>
      <c r="BA1341" s="45"/>
      <c r="BB1341" s="45"/>
      <c r="BC1341" s="45"/>
      <c r="BD1341" s="45"/>
      <c r="BE1341" s="45"/>
      <c r="BF1341" s="45"/>
      <c r="BG1341" s="45"/>
      <c r="BH1341" s="45"/>
      <c r="BI1341" s="45"/>
      <c r="BJ1341" s="45"/>
      <c r="BK1341" s="45"/>
      <c r="BL1341" s="45"/>
      <c r="BM1341" s="27"/>
      <c r="BN1341" s="27"/>
      <c r="BO1341" s="45"/>
      <c r="BP1341" s="45"/>
      <c r="BQ1341" s="45"/>
      <c r="BR1341" s="45"/>
      <c r="BS1341" s="27"/>
      <c r="BT1341" s="27"/>
      <c r="BU1341" s="27"/>
      <c r="BV1341" s="30"/>
      <c r="BW1341" s="30"/>
      <c r="BX1341" s="27"/>
      <c r="BY1341" s="27"/>
      <c r="BZ1341" s="27"/>
      <c r="CA1341" s="27"/>
      <c r="CB1341" s="27"/>
      <c r="CC1341" s="27"/>
      <c r="CD1341" s="27"/>
      <c r="CE1341" s="27"/>
      <c r="CF1341" s="27"/>
      <c r="CG1341" s="27"/>
      <c r="CH1341" s="27"/>
      <c r="CI1341" s="27"/>
      <c r="CJ1341" s="27"/>
      <c r="CK1341" s="27"/>
      <c r="CL1341" s="27"/>
      <c r="CM1341" s="27"/>
      <c r="CN1341" s="27"/>
      <c r="CO1341" s="27"/>
    </row>
    <row r="1342" spans="1:93" ht="13">
      <c r="A1342" s="18"/>
      <c r="B1342" s="45"/>
      <c r="C1342" s="52"/>
      <c r="D1342" s="52"/>
      <c r="E1342" s="53"/>
      <c r="F1342" s="53"/>
      <c r="G1342" s="52"/>
      <c r="H1342" s="52"/>
      <c r="I1342" s="53"/>
      <c r="J1342" s="52"/>
      <c r="K1342" s="52"/>
      <c r="L1342" s="52"/>
      <c r="M1342" s="53"/>
      <c r="N1342" s="76"/>
      <c r="O1342" s="52"/>
      <c r="P1342" s="45"/>
      <c r="Q1342" s="45"/>
      <c r="R1342" s="45"/>
      <c r="S1342" s="45"/>
      <c r="T1342" s="45"/>
      <c r="U1342" s="45"/>
      <c r="V1342" s="54"/>
      <c r="W1342" s="54"/>
      <c r="X1342" s="53"/>
      <c r="Y1342" s="53"/>
      <c r="Z1342" s="53"/>
      <c r="AA1342" s="53"/>
      <c r="AB1342" s="53"/>
      <c r="AC1342" s="53"/>
      <c r="AD1342" s="54"/>
      <c r="AE1342" s="54"/>
      <c r="AF1342" s="54"/>
      <c r="AG1342" s="54"/>
      <c r="AH1342" s="54"/>
      <c r="AI1342" s="54"/>
      <c r="AJ1342" s="54"/>
      <c r="AK1342" s="54"/>
      <c r="AL1342" s="27"/>
      <c r="AM1342" s="27"/>
      <c r="AN1342" s="27"/>
      <c r="AO1342" s="27"/>
      <c r="AP1342" s="27"/>
      <c r="AQ1342" s="53"/>
      <c r="AR1342" s="53"/>
      <c r="AS1342" s="52"/>
      <c r="AT1342" s="52"/>
      <c r="AU1342" s="52"/>
      <c r="AV1342" s="52"/>
      <c r="AW1342" s="52"/>
      <c r="AX1342" s="27"/>
      <c r="AY1342" s="27"/>
      <c r="AZ1342" s="27"/>
      <c r="BA1342" s="45"/>
      <c r="BB1342" s="45"/>
      <c r="BC1342" s="45"/>
      <c r="BD1342" s="45"/>
      <c r="BE1342" s="45"/>
      <c r="BF1342" s="45"/>
      <c r="BG1342" s="45"/>
      <c r="BH1342" s="45"/>
      <c r="BI1342" s="45"/>
      <c r="BJ1342" s="45"/>
      <c r="BK1342" s="45"/>
      <c r="BL1342" s="45"/>
      <c r="BM1342" s="27"/>
      <c r="BN1342" s="27"/>
      <c r="BO1342" s="45"/>
      <c r="BP1342" s="45"/>
      <c r="BQ1342" s="45"/>
      <c r="BR1342" s="45"/>
      <c r="BS1342" s="27"/>
      <c r="BT1342" s="27"/>
      <c r="BU1342" s="27"/>
      <c r="BV1342" s="30"/>
      <c r="BW1342" s="30"/>
      <c r="BX1342" s="27"/>
      <c r="BY1342" s="27"/>
      <c r="BZ1342" s="27"/>
      <c r="CA1342" s="27"/>
      <c r="CB1342" s="27"/>
      <c r="CC1342" s="27"/>
      <c r="CD1342" s="27"/>
      <c r="CE1342" s="27"/>
      <c r="CF1342" s="27"/>
      <c r="CG1342" s="27"/>
      <c r="CH1342" s="27"/>
      <c r="CI1342" s="27"/>
      <c r="CJ1342" s="27"/>
      <c r="CK1342" s="27"/>
      <c r="CL1342" s="27"/>
      <c r="CM1342" s="27"/>
      <c r="CN1342" s="27"/>
      <c r="CO1342" s="27"/>
    </row>
    <row r="1343" spans="1:93" ht="13">
      <c r="A1343" s="18"/>
      <c r="B1343" s="45"/>
      <c r="C1343" s="52"/>
      <c r="D1343" s="52"/>
      <c r="E1343" s="53"/>
      <c r="F1343" s="53"/>
      <c r="G1343" s="52"/>
      <c r="H1343" s="52"/>
      <c r="I1343" s="53"/>
      <c r="J1343" s="52"/>
      <c r="K1343" s="52"/>
      <c r="L1343" s="52"/>
      <c r="M1343" s="53"/>
      <c r="N1343" s="76"/>
      <c r="O1343" s="52"/>
      <c r="P1343" s="45"/>
      <c r="Q1343" s="45"/>
      <c r="R1343" s="45"/>
      <c r="S1343" s="45"/>
      <c r="T1343" s="45"/>
      <c r="U1343" s="45"/>
      <c r="V1343" s="54"/>
      <c r="W1343" s="54"/>
      <c r="X1343" s="53"/>
      <c r="Y1343" s="53"/>
      <c r="Z1343" s="53"/>
      <c r="AA1343" s="53"/>
      <c r="AB1343" s="53"/>
      <c r="AC1343" s="53"/>
      <c r="AD1343" s="54"/>
      <c r="AE1343" s="54"/>
      <c r="AF1343" s="54"/>
      <c r="AG1343" s="54"/>
      <c r="AH1343" s="54"/>
      <c r="AI1343" s="54"/>
      <c r="AJ1343" s="54"/>
      <c r="AK1343" s="54"/>
      <c r="AL1343" s="27"/>
      <c r="AM1343" s="27"/>
      <c r="AN1343" s="27"/>
      <c r="AO1343" s="27"/>
      <c r="AP1343" s="27"/>
      <c r="AQ1343" s="53"/>
      <c r="AR1343" s="53"/>
      <c r="AS1343" s="52"/>
      <c r="AT1343" s="52"/>
      <c r="AU1343" s="52"/>
      <c r="AV1343" s="52"/>
      <c r="AW1343" s="52"/>
      <c r="AX1343" s="27"/>
      <c r="AY1343" s="27"/>
      <c r="AZ1343" s="27"/>
      <c r="BA1343" s="45"/>
      <c r="BB1343" s="45"/>
      <c r="BC1343" s="45"/>
      <c r="BD1343" s="45"/>
      <c r="BE1343" s="45"/>
      <c r="BF1343" s="45"/>
      <c r="BG1343" s="45"/>
      <c r="BH1343" s="45"/>
      <c r="BI1343" s="45"/>
      <c r="BJ1343" s="45"/>
      <c r="BK1343" s="45"/>
      <c r="BL1343" s="45"/>
      <c r="BM1343" s="27"/>
      <c r="BN1343" s="27"/>
      <c r="BO1343" s="45"/>
      <c r="BP1343" s="45"/>
      <c r="BQ1343" s="45"/>
      <c r="BR1343" s="45"/>
      <c r="BS1343" s="27"/>
      <c r="BT1343" s="27"/>
      <c r="BU1343" s="27"/>
      <c r="BV1343" s="30"/>
      <c r="BW1343" s="30"/>
      <c r="BX1343" s="27"/>
      <c r="BY1343" s="27"/>
      <c r="BZ1343" s="27"/>
      <c r="CA1343" s="27"/>
      <c r="CB1343" s="27"/>
      <c r="CC1343" s="27"/>
      <c r="CD1343" s="27"/>
      <c r="CE1343" s="27"/>
      <c r="CF1343" s="27"/>
      <c r="CG1343" s="27"/>
      <c r="CH1343" s="27"/>
      <c r="CI1343" s="27"/>
      <c r="CJ1343" s="27"/>
      <c r="CK1343" s="27"/>
      <c r="CL1343" s="27"/>
      <c r="CM1343" s="27"/>
      <c r="CN1343" s="27"/>
      <c r="CO1343" s="27"/>
    </row>
    <row r="1344" spans="1:93" ht="13">
      <c r="A1344" s="18"/>
      <c r="B1344" s="45"/>
      <c r="C1344" s="52"/>
      <c r="D1344" s="52"/>
      <c r="E1344" s="53"/>
      <c r="F1344" s="53"/>
      <c r="G1344" s="52"/>
      <c r="H1344" s="52"/>
      <c r="I1344" s="53"/>
      <c r="J1344" s="52"/>
      <c r="K1344" s="52"/>
      <c r="L1344" s="52"/>
      <c r="M1344" s="53"/>
      <c r="N1344" s="76"/>
      <c r="O1344" s="52"/>
      <c r="P1344" s="45"/>
      <c r="Q1344" s="45"/>
      <c r="R1344" s="45"/>
      <c r="S1344" s="45"/>
      <c r="T1344" s="45"/>
      <c r="U1344" s="45"/>
      <c r="V1344" s="54"/>
      <c r="W1344" s="54"/>
      <c r="X1344" s="53"/>
      <c r="Y1344" s="53"/>
      <c r="Z1344" s="53"/>
      <c r="AA1344" s="53"/>
      <c r="AB1344" s="53"/>
      <c r="AC1344" s="53"/>
      <c r="AD1344" s="54"/>
      <c r="AE1344" s="54"/>
      <c r="AF1344" s="54"/>
      <c r="AG1344" s="54"/>
      <c r="AH1344" s="54"/>
      <c r="AI1344" s="54"/>
      <c r="AJ1344" s="54"/>
      <c r="AK1344" s="54"/>
      <c r="AL1344" s="27"/>
      <c r="AM1344" s="27"/>
      <c r="AN1344" s="27"/>
      <c r="AO1344" s="27"/>
      <c r="AP1344" s="27"/>
      <c r="AQ1344" s="53"/>
      <c r="AR1344" s="53"/>
      <c r="AS1344" s="52"/>
      <c r="AT1344" s="52"/>
      <c r="AU1344" s="52"/>
      <c r="AV1344" s="52"/>
      <c r="AW1344" s="52"/>
      <c r="AX1344" s="27"/>
      <c r="AY1344" s="27"/>
      <c r="AZ1344" s="27"/>
      <c r="BA1344" s="45"/>
      <c r="BB1344" s="45"/>
      <c r="BC1344" s="45"/>
      <c r="BD1344" s="45"/>
      <c r="BE1344" s="45"/>
      <c r="BF1344" s="45"/>
      <c r="BG1344" s="45"/>
      <c r="BH1344" s="45"/>
      <c r="BI1344" s="45"/>
      <c r="BJ1344" s="45"/>
      <c r="BK1344" s="45"/>
      <c r="BL1344" s="45"/>
      <c r="BM1344" s="27"/>
      <c r="BN1344" s="27"/>
      <c r="BO1344" s="45"/>
      <c r="BP1344" s="45"/>
      <c r="BQ1344" s="45"/>
      <c r="BR1344" s="45"/>
      <c r="BS1344" s="27"/>
      <c r="BT1344" s="27"/>
      <c r="BU1344" s="27"/>
      <c r="BV1344" s="30"/>
      <c r="BW1344" s="30"/>
      <c r="BX1344" s="27"/>
      <c r="BY1344" s="27"/>
      <c r="BZ1344" s="27"/>
      <c r="CA1344" s="27"/>
      <c r="CB1344" s="27"/>
      <c r="CC1344" s="27"/>
      <c r="CD1344" s="27"/>
      <c r="CE1344" s="27"/>
      <c r="CF1344" s="27"/>
      <c r="CG1344" s="27"/>
      <c r="CH1344" s="27"/>
      <c r="CI1344" s="27"/>
      <c r="CJ1344" s="27"/>
      <c r="CK1344" s="27"/>
      <c r="CL1344" s="27"/>
      <c r="CM1344" s="27"/>
      <c r="CN1344" s="27"/>
      <c r="CO1344" s="27"/>
    </row>
    <row r="1345" spans="1:93" ht="13">
      <c r="A1345" s="18"/>
      <c r="B1345" s="45"/>
      <c r="C1345" s="52"/>
      <c r="D1345" s="52"/>
      <c r="E1345" s="53"/>
      <c r="F1345" s="53"/>
      <c r="G1345" s="52"/>
      <c r="H1345" s="52"/>
      <c r="I1345" s="53"/>
      <c r="J1345" s="52"/>
      <c r="K1345" s="52"/>
      <c r="L1345" s="52"/>
      <c r="M1345" s="53"/>
      <c r="N1345" s="76"/>
      <c r="O1345" s="52"/>
      <c r="P1345" s="45"/>
      <c r="Q1345" s="45"/>
      <c r="R1345" s="45"/>
      <c r="S1345" s="45"/>
      <c r="T1345" s="45"/>
      <c r="U1345" s="45"/>
      <c r="V1345" s="54"/>
      <c r="W1345" s="54"/>
      <c r="X1345" s="53"/>
      <c r="Y1345" s="53"/>
      <c r="Z1345" s="53"/>
      <c r="AA1345" s="53"/>
      <c r="AB1345" s="53"/>
      <c r="AC1345" s="53"/>
      <c r="AD1345" s="54"/>
      <c r="AE1345" s="54"/>
      <c r="AF1345" s="54"/>
      <c r="AG1345" s="54"/>
      <c r="AH1345" s="54"/>
      <c r="AI1345" s="54"/>
      <c r="AJ1345" s="54"/>
      <c r="AK1345" s="54"/>
      <c r="AL1345" s="27"/>
      <c r="AM1345" s="27"/>
      <c r="AN1345" s="27"/>
      <c r="AO1345" s="27"/>
      <c r="AP1345" s="27"/>
      <c r="AQ1345" s="53"/>
      <c r="AR1345" s="53"/>
      <c r="AS1345" s="52"/>
      <c r="AT1345" s="52"/>
      <c r="AU1345" s="52"/>
      <c r="AV1345" s="52"/>
      <c r="AW1345" s="52"/>
      <c r="AX1345" s="27"/>
      <c r="AY1345" s="27"/>
      <c r="AZ1345" s="27"/>
      <c r="BA1345" s="45"/>
      <c r="BB1345" s="45"/>
      <c r="BC1345" s="45"/>
      <c r="BD1345" s="45"/>
      <c r="BE1345" s="45"/>
      <c r="BF1345" s="45"/>
      <c r="BG1345" s="45"/>
      <c r="BH1345" s="45"/>
      <c r="BI1345" s="45"/>
      <c r="BJ1345" s="45"/>
      <c r="BK1345" s="45"/>
      <c r="BL1345" s="45"/>
      <c r="BM1345" s="27"/>
      <c r="BN1345" s="27"/>
      <c r="BO1345" s="45"/>
      <c r="BP1345" s="45"/>
      <c r="BQ1345" s="45"/>
      <c r="BR1345" s="45"/>
      <c r="BS1345" s="27"/>
      <c r="BT1345" s="27"/>
      <c r="BU1345" s="27"/>
      <c r="BV1345" s="30"/>
      <c r="BW1345" s="30"/>
      <c r="BX1345" s="27"/>
      <c r="BY1345" s="27"/>
      <c r="BZ1345" s="27"/>
      <c r="CA1345" s="27"/>
      <c r="CB1345" s="27"/>
      <c r="CC1345" s="27"/>
      <c r="CD1345" s="27"/>
      <c r="CE1345" s="27"/>
      <c r="CF1345" s="27"/>
      <c r="CG1345" s="27"/>
      <c r="CH1345" s="27"/>
      <c r="CI1345" s="27"/>
      <c r="CJ1345" s="27"/>
      <c r="CK1345" s="27"/>
      <c r="CL1345" s="27"/>
      <c r="CM1345" s="27"/>
      <c r="CN1345" s="27"/>
      <c r="CO1345" s="27"/>
    </row>
    <row r="1346" spans="1:93" ht="13">
      <c r="A1346" s="18"/>
      <c r="B1346" s="45"/>
      <c r="C1346" s="52"/>
      <c r="D1346" s="52"/>
      <c r="E1346" s="53"/>
      <c r="F1346" s="53"/>
      <c r="G1346" s="52"/>
      <c r="H1346" s="52"/>
      <c r="I1346" s="53"/>
      <c r="J1346" s="52"/>
      <c r="K1346" s="52"/>
      <c r="L1346" s="52"/>
      <c r="M1346" s="53"/>
      <c r="N1346" s="76"/>
      <c r="O1346" s="52"/>
      <c r="P1346" s="45"/>
      <c r="Q1346" s="45"/>
      <c r="R1346" s="45"/>
      <c r="S1346" s="45"/>
      <c r="T1346" s="45"/>
      <c r="U1346" s="45"/>
      <c r="V1346" s="54"/>
      <c r="W1346" s="54"/>
      <c r="X1346" s="53"/>
      <c r="Y1346" s="53"/>
      <c r="Z1346" s="53"/>
      <c r="AA1346" s="53"/>
      <c r="AB1346" s="53"/>
      <c r="AC1346" s="53"/>
      <c r="AD1346" s="54"/>
      <c r="AE1346" s="54"/>
      <c r="AF1346" s="54"/>
      <c r="AG1346" s="54"/>
      <c r="AH1346" s="54"/>
      <c r="AI1346" s="54"/>
      <c r="AJ1346" s="54"/>
      <c r="AK1346" s="54"/>
      <c r="AL1346" s="27"/>
      <c r="AM1346" s="27"/>
      <c r="AN1346" s="27"/>
      <c r="AO1346" s="27"/>
      <c r="AP1346" s="27"/>
      <c r="AQ1346" s="53"/>
      <c r="AR1346" s="53"/>
      <c r="AS1346" s="52"/>
      <c r="AT1346" s="52"/>
      <c r="AU1346" s="52"/>
      <c r="AV1346" s="52"/>
      <c r="AW1346" s="52"/>
      <c r="AX1346" s="27"/>
      <c r="AY1346" s="27"/>
      <c r="AZ1346" s="27"/>
      <c r="BA1346" s="45"/>
      <c r="BB1346" s="45"/>
      <c r="BC1346" s="45"/>
      <c r="BD1346" s="45"/>
      <c r="BE1346" s="45"/>
      <c r="BF1346" s="45"/>
      <c r="BG1346" s="45"/>
      <c r="BH1346" s="45"/>
      <c r="BI1346" s="45"/>
      <c r="BJ1346" s="45"/>
      <c r="BK1346" s="45"/>
      <c r="BL1346" s="45"/>
      <c r="BM1346" s="27"/>
      <c r="BN1346" s="27"/>
      <c r="BO1346" s="45"/>
      <c r="BP1346" s="45"/>
      <c r="BQ1346" s="45"/>
      <c r="BR1346" s="45"/>
      <c r="BS1346" s="27"/>
      <c r="BT1346" s="27"/>
      <c r="BU1346" s="27"/>
      <c r="BV1346" s="30"/>
      <c r="BW1346" s="30"/>
      <c r="BX1346" s="27"/>
      <c r="BY1346" s="27"/>
      <c r="BZ1346" s="27"/>
      <c r="CA1346" s="27"/>
      <c r="CB1346" s="27"/>
      <c r="CC1346" s="27"/>
      <c r="CD1346" s="27"/>
      <c r="CE1346" s="27"/>
      <c r="CF1346" s="27"/>
      <c r="CG1346" s="27"/>
      <c r="CH1346" s="27"/>
      <c r="CI1346" s="27"/>
      <c r="CJ1346" s="27"/>
      <c r="CK1346" s="27"/>
      <c r="CL1346" s="27"/>
      <c r="CM1346" s="27"/>
      <c r="CN1346" s="27"/>
      <c r="CO1346" s="27"/>
    </row>
    <row r="1347" spans="1:93" ht="13">
      <c r="A1347" s="18"/>
      <c r="B1347" s="45"/>
      <c r="C1347" s="52"/>
      <c r="D1347" s="52"/>
      <c r="E1347" s="53"/>
      <c r="F1347" s="53"/>
      <c r="G1347" s="52"/>
      <c r="H1347" s="52"/>
      <c r="I1347" s="53"/>
      <c r="J1347" s="52"/>
      <c r="K1347" s="52"/>
      <c r="L1347" s="52"/>
      <c r="M1347" s="53"/>
      <c r="N1347" s="76"/>
      <c r="O1347" s="52"/>
      <c r="P1347" s="45"/>
      <c r="Q1347" s="45"/>
      <c r="R1347" s="45"/>
      <c r="S1347" s="45"/>
      <c r="T1347" s="45"/>
      <c r="U1347" s="45"/>
      <c r="V1347" s="54"/>
      <c r="W1347" s="54"/>
      <c r="X1347" s="53"/>
      <c r="Y1347" s="53"/>
      <c r="Z1347" s="53"/>
      <c r="AA1347" s="53"/>
      <c r="AB1347" s="53"/>
      <c r="AC1347" s="53"/>
      <c r="AD1347" s="54"/>
      <c r="AE1347" s="54"/>
      <c r="AF1347" s="54"/>
      <c r="AG1347" s="54"/>
      <c r="AH1347" s="54"/>
      <c r="AI1347" s="54"/>
      <c r="AJ1347" s="54"/>
      <c r="AK1347" s="54"/>
      <c r="AL1347" s="27"/>
      <c r="AM1347" s="27"/>
      <c r="AN1347" s="27"/>
      <c r="AO1347" s="27"/>
      <c r="AP1347" s="27"/>
      <c r="AQ1347" s="53"/>
      <c r="AR1347" s="53"/>
      <c r="AS1347" s="52"/>
      <c r="AT1347" s="52"/>
      <c r="AU1347" s="52"/>
      <c r="AV1347" s="52"/>
      <c r="AW1347" s="52"/>
      <c r="AX1347" s="27"/>
      <c r="AY1347" s="27"/>
      <c r="AZ1347" s="27"/>
      <c r="BA1347" s="45"/>
      <c r="BB1347" s="45"/>
      <c r="BC1347" s="45"/>
      <c r="BD1347" s="45"/>
      <c r="BE1347" s="45"/>
      <c r="BF1347" s="45"/>
      <c r="BG1347" s="45"/>
      <c r="BH1347" s="45"/>
      <c r="BI1347" s="45"/>
      <c r="BJ1347" s="45"/>
      <c r="BK1347" s="45"/>
      <c r="BL1347" s="45"/>
      <c r="BM1347" s="27"/>
      <c r="BN1347" s="27"/>
      <c r="BO1347" s="45"/>
      <c r="BP1347" s="45"/>
      <c r="BQ1347" s="45"/>
      <c r="BR1347" s="45"/>
      <c r="BS1347" s="27"/>
      <c r="BT1347" s="27"/>
      <c r="BU1347" s="27"/>
      <c r="BV1347" s="30"/>
      <c r="BW1347" s="30"/>
      <c r="BX1347" s="27"/>
      <c r="BY1347" s="27"/>
      <c r="BZ1347" s="27"/>
      <c r="CA1347" s="27"/>
      <c r="CB1347" s="27"/>
      <c r="CC1347" s="27"/>
      <c r="CD1347" s="27"/>
      <c r="CE1347" s="27"/>
      <c r="CF1347" s="27"/>
      <c r="CG1347" s="27"/>
      <c r="CH1347" s="27"/>
      <c r="CI1347" s="27"/>
      <c r="CJ1347" s="27"/>
      <c r="CK1347" s="27"/>
      <c r="CL1347" s="27"/>
      <c r="CM1347" s="27"/>
      <c r="CN1347" s="27"/>
      <c r="CO1347" s="27"/>
    </row>
    <row r="1348" spans="1:93" ht="13">
      <c r="A1348" s="18"/>
      <c r="B1348" s="45"/>
      <c r="C1348" s="52"/>
      <c r="D1348" s="52"/>
      <c r="E1348" s="53"/>
      <c r="F1348" s="53"/>
      <c r="G1348" s="52"/>
      <c r="H1348" s="52"/>
      <c r="I1348" s="53"/>
      <c r="J1348" s="52"/>
      <c r="K1348" s="52"/>
      <c r="L1348" s="52"/>
      <c r="M1348" s="53"/>
      <c r="N1348" s="76"/>
      <c r="O1348" s="52"/>
      <c r="P1348" s="45"/>
      <c r="Q1348" s="45"/>
      <c r="R1348" s="45"/>
      <c r="S1348" s="45"/>
      <c r="T1348" s="45"/>
      <c r="U1348" s="45"/>
      <c r="V1348" s="54"/>
      <c r="W1348" s="54"/>
      <c r="X1348" s="53"/>
      <c r="Y1348" s="53"/>
      <c r="Z1348" s="53"/>
      <c r="AA1348" s="53"/>
      <c r="AB1348" s="53"/>
      <c r="AC1348" s="53"/>
      <c r="AD1348" s="54"/>
      <c r="AE1348" s="54"/>
      <c r="AF1348" s="54"/>
      <c r="AG1348" s="54"/>
      <c r="AH1348" s="54"/>
      <c r="AI1348" s="54"/>
      <c r="AJ1348" s="54"/>
      <c r="AK1348" s="54"/>
      <c r="AL1348" s="27"/>
      <c r="AM1348" s="27"/>
      <c r="AN1348" s="27"/>
      <c r="AO1348" s="27"/>
      <c r="AP1348" s="27"/>
      <c r="AQ1348" s="53"/>
      <c r="AR1348" s="53"/>
      <c r="AS1348" s="52"/>
      <c r="AT1348" s="52"/>
      <c r="AU1348" s="52"/>
      <c r="AV1348" s="52"/>
      <c r="AW1348" s="52"/>
      <c r="AX1348" s="27"/>
      <c r="AY1348" s="27"/>
      <c r="AZ1348" s="27"/>
      <c r="BA1348" s="45"/>
      <c r="BB1348" s="45"/>
      <c r="BC1348" s="45"/>
      <c r="BD1348" s="45"/>
      <c r="BE1348" s="45"/>
      <c r="BF1348" s="45"/>
      <c r="BG1348" s="45"/>
      <c r="BH1348" s="45"/>
      <c r="BI1348" s="45"/>
      <c r="BJ1348" s="45"/>
      <c r="BK1348" s="45"/>
      <c r="BL1348" s="45"/>
      <c r="BM1348" s="27"/>
      <c r="BN1348" s="27"/>
      <c r="BO1348" s="45"/>
      <c r="BP1348" s="45"/>
      <c r="BQ1348" s="45"/>
      <c r="BR1348" s="45"/>
      <c r="BS1348" s="27"/>
      <c r="BT1348" s="27"/>
      <c r="BU1348" s="27"/>
      <c r="BV1348" s="30"/>
      <c r="BW1348" s="30"/>
      <c r="BX1348" s="27"/>
      <c r="BY1348" s="27"/>
      <c r="BZ1348" s="27"/>
      <c r="CA1348" s="27"/>
      <c r="CB1348" s="27"/>
      <c r="CC1348" s="27"/>
      <c r="CD1348" s="27"/>
      <c r="CE1348" s="27"/>
      <c r="CF1348" s="27"/>
      <c r="CG1348" s="27"/>
      <c r="CH1348" s="27"/>
      <c r="CI1348" s="27"/>
      <c r="CJ1348" s="27"/>
      <c r="CK1348" s="27"/>
      <c r="CL1348" s="27"/>
      <c r="CM1348" s="27"/>
      <c r="CN1348" s="27"/>
      <c r="CO1348" s="27"/>
    </row>
    <row r="1349" spans="1:93" ht="13">
      <c r="A1349" s="18"/>
      <c r="B1349" s="45"/>
      <c r="C1349" s="52"/>
      <c r="D1349" s="52"/>
      <c r="E1349" s="53"/>
      <c r="F1349" s="53"/>
      <c r="G1349" s="52"/>
      <c r="H1349" s="52"/>
      <c r="I1349" s="53"/>
      <c r="J1349" s="52"/>
      <c r="K1349" s="52"/>
      <c r="L1349" s="52"/>
      <c r="M1349" s="53"/>
      <c r="N1349" s="76"/>
      <c r="O1349" s="52"/>
      <c r="P1349" s="45"/>
      <c r="Q1349" s="45"/>
      <c r="R1349" s="45"/>
      <c r="S1349" s="45"/>
      <c r="T1349" s="45"/>
      <c r="U1349" s="45"/>
      <c r="V1349" s="54"/>
      <c r="W1349" s="54"/>
      <c r="X1349" s="53"/>
      <c r="Y1349" s="53"/>
      <c r="Z1349" s="53"/>
      <c r="AA1349" s="53"/>
      <c r="AB1349" s="53"/>
      <c r="AC1349" s="53"/>
      <c r="AD1349" s="54"/>
      <c r="AE1349" s="54"/>
      <c r="AF1349" s="54"/>
      <c r="AG1349" s="54"/>
      <c r="AH1349" s="54"/>
      <c r="AI1349" s="54"/>
      <c r="AJ1349" s="54"/>
      <c r="AK1349" s="54"/>
      <c r="AL1349" s="27"/>
      <c r="AM1349" s="27"/>
      <c r="AN1349" s="27"/>
      <c r="AO1349" s="27"/>
      <c r="AP1349" s="27"/>
      <c r="AQ1349" s="53"/>
      <c r="AR1349" s="53"/>
      <c r="AS1349" s="52"/>
      <c r="AT1349" s="52"/>
      <c r="AU1349" s="52"/>
      <c r="AV1349" s="52"/>
      <c r="AW1349" s="52"/>
      <c r="AX1349" s="27"/>
      <c r="AY1349" s="27"/>
      <c r="AZ1349" s="27"/>
      <c r="BA1349" s="45"/>
      <c r="BB1349" s="45"/>
      <c r="BC1349" s="45"/>
      <c r="BD1349" s="45"/>
      <c r="BE1349" s="45"/>
      <c r="BF1349" s="45"/>
      <c r="BG1349" s="45"/>
      <c r="BH1349" s="45"/>
      <c r="BI1349" s="45"/>
      <c r="BJ1349" s="45"/>
      <c r="BK1349" s="45"/>
      <c r="BL1349" s="45"/>
      <c r="BM1349" s="27"/>
      <c r="BN1349" s="27"/>
      <c r="BO1349" s="45"/>
      <c r="BP1349" s="45"/>
      <c r="BQ1349" s="45"/>
      <c r="BR1349" s="45"/>
      <c r="BS1349" s="27"/>
      <c r="BT1349" s="27"/>
      <c r="BU1349" s="27"/>
      <c r="BV1349" s="30"/>
      <c r="BW1349" s="30"/>
      <c r="BX1349" s="27"/>
      <c r="BY1349" s="27"/>
      <c r="BZ1349" s="27"/>
      <c r="CA1349" s="27"/>
      <c r="CB1349" s="27"/>
      <c r="CC1349" s="27"/>
      <c r="CD1349" s="27"/>
      <c r="CE1349" s="27"/>
      <c r="CF1349" s="27"/>
      <c r="CG1349" s="27"/>
      <c r="CH1349" s="27"/>
      <c r="CI1349" s="27"/>
      <c r="CJ1349" s="27"/>
      <c r="CK1349" s="27"/>
      <c r="CL1349" s="27"/>
      <c r="CM1349" s="27"/>
      <c r="CN1349" s="27"/>
      <c r="CO1349" s="27"/>
    </row>
    <row r="1350" spans="1:93" ht="13">
      <c r="A1350" s="18"/>
      <c r="B1350" s="45"/>
      <c r="C1350" s="52"/>
      <c r="D1350" s="52"/>
      <c r="E1350" s="53"/>
      <c r="F1350" s="53"/>
      <c r="G1350" s="52"/>
      <c r="H1350" s="52"/>
      <c r="I1350" s="53"/>
      <c r="J1350" s="52"/>
      <c r="K1350" s="52"/>
      <c r="L1350" s="52"/>
      <c r="M1350" s="53"/>
      <c r="N1350" s="76"/>
      <c r="O1350" s="52"/>
      <c r="P1350" s="45"/>
      <c r="Q1350" s="45"/>
      <c r="R1350" s="45"/>
      <c r="S1350" s="45"/>
      <c r="T1350" s="45"/>
      <c r="U1350" s="45"/>
      <c r="V1350" s="54"/>
      <c r="W1350" s="54"/>
      <c r="X1350" s="53"/>
      <c r="Y1350" s="53"/>
      <c r="Z1350" s="53"/>
      <c r="AA1350" s="53"/>
      <c r="AB1350" s="53"/>
      <c r="AC1350" s="53"/>
      <c r="AD1350" s="54"/>
      <c r="AE1350" s="54"/>
      <c r="AF1350" s="54"/>
      <c r="AG1350" s="54"/>
      <c r="AH1350" s="54"/>
      <c r="AI1350" s="54"/>
      <c r="AJ1350" s="54"/>
      <c r="AK1350" s="54"/>
      <c r="AL1350" s="27"/>
      <c r="AM1350" s="27"/>
      <c r="AN1350" s="27"/>
      <c r="AO1350" s="27"/>
      <c r="AP1350" s="27"/>
      <c r="AQ1350" s="53"/>
      <c r="AR1350" s="53"/>
      <c r="AS1350" s="52"/>
      <c r="AT1350" s="52"/>
      <c r="AU1350" s="52"/>
      <c r="AV1350" s="52"/>
      <c r="AW1350" s="52"/>
      <c r="AX1350" s="27"/>
      <c r="AY1350" s="27"/>
      <c r="AZ1350" s="27"/>
      <c r="BA1350" s="45"/>
      <c r="BB1350" s="45"/>
      <c r="BC1350" s="45"/>
      <c r="BD1350" s="45"/>
      <c r="BE1350" s="45"/>
      <c r="BF1350" s="45"/>
      <c r="BG1350" s="45"/>
      <c r="BH1350" s="45"/>
      <c r="BI1350" s="45"/>
      <c r="BJ1350" s="45"/>
      <c r="BK1350" s="45"/>
      <c r="BL1350" s="45"/>
      <c r="BM1350" s="27"/>
      <c r="BN1350" s="27"/>
      <c r="BO1350" s="45"/>
      <c r="BP1350" s="45"/>
      <c r="BQ1350" s="45"/>
      <c r="BR1350" s="45"/>
      <c r="BS1350" s="27"/>
      <c r="BT1350" s="27"/>
      <c r="BU1350" s="27"/>
      <c r="BV1350" s="30"/>
      <c r="BW1350" s="30"/>
      <c r="BX1350" s="27"/>
      <c r="BY1350" s="27"/>
      <c r="BZ1350" s="27"/>
      <c r="CA1350" s="27"/>
      <c r="CB1350" s="27"/>
      <c r="CC1350" s="27"/>
      <c r="CD1350" s="27"/>
      <c r="CE1350" s="27"/>
      <c r="CF1350" s="27"/>
      <c r="CG1350" s="27"/>
      <c r="CH1350" s="27"/>
      <c r="CI1350" s="27"/>
      <c r="CJ1350" s="27"/>
      <c r="CK1350" s="27"/>
      <c r="CL1350" s="27"/>
      <c r="CM1350" s="27"/>
      <c r="CN1350" s="27"/>
      <c r="CO1350" s="27"/>
    </row>
    <row r="1351" spans="1:93" ht="13">
      <c r="A1351" s="18"/>
      <c r="B1351" s="45"/>
      <c r="C1351" s="52"/>
      <c r="D1351" s="52"/>
      <c r="E1351" s="53"/>
      <c r="F1351" s="53"/>
      <c r="G1351" s="52"/>
      <c r="H1351" s="52"/>
      <c r="I1351" s="53"/>
      <c r="J1351" s="52"/>
      <c r="K1351" s="52"/>
      <c r="L1351" s="52"/>
      <c r="M1351" s="53"/>
      <c r="N1351" s="76"/>
      <c r="O1351" s="52"/>
      <c r="P1351" s="45"/>
      <c r="Q1351" s="45"/>
      <c r="R1351" s="45"/>
      <c r="S1351" s="45"/>
      <c r="T1351" s="45"/>
      <c r="U1351" s="45"/>
      <c r="V1351" s="54"/>
      <c r="W1351" s="54"/>
      <c r="X1351" s="53"/>
      <c r="Y1351" s="53"/>
      <c r="Z1351" s="53"/>
      <c r="AA1351" s="53"/>
      <c r="AB1351" s="53"/>
      <c r="AC1351" s="53"/>
      <c r="AD1351" s="54"/>
      <c r="AE1351" s="54"/>
      <c r="AF1351" s="54"/>
      <c r="AG1351" s="54"/>
      <c r="AH1351" s="54"/>
      <c r="AI1351" s="54"/>
      <c r="AJ1351" s="54"/>
      <c r="AK1351" s="54"/>
      <c r="AL1351" s="27"/>
      <c r="AM1351" s="27"/>
      <c r="AN1351" s="27"/>
      <c r="AO1351" s="27"/>
      <c r="AP1351" s="27"/>
      <c r="AQ1351" s="53"/>
      <c r="AR1351" s="53"/>
      <c r="AS1351" s="52"/>
      <c r="AT1351" s="52"/>
      <c r="AU1351" s="52"/>
      <c r="AV1351" s="52"/>
      <c r="AW1351" s="52"/>
      <c r="AX1351" s="27"/>
      <c r="AY1351" s="27"/>
      <c r="AZ1351" s="27"/>
      <c r="BA1351" s="45"/>
      <c r="BB1351" s="45"/>
      <c r="BC1351" s="45"/>
      <c r="BD1351" s="45"/>
      <c r="BE1351" s="45"/>
      <c r="BF1351" s="45"/>
      <c r="BG1351" s="45"/>
      <c r="BH1351" s="45"/>
      <c r="BI1351" s="45"/>
      <c r="BJ1351" s="45"/>
      <c r="BK1351" s="45"/>
      <c r="BL1351" s="45"/>
      <c r="BM1351" s="27"/>
      <c r="BN1351" s="27"/>
      <c r="BO1351" s="45"/>
      <c r="BP1351" s="45"/>
      <c r="BQ1351" s="45"/>
      <c r="BR1351" s="45"/>
      <c r="BS1351" s="27"/>
      <c r="BT1351" s="27"/>
      <c r="BU1351" s="27"/>
      <c r="BV1351" s="30"/>
      <c r="BW1351" s="30"/>
      <c r="BX1351" s="27"/>
      <c r="BY1351" s="27"/>
      <c r="BZ1351" s="27"/>
      <c r="CA1351" s="27"/>
      <c r="CB1351" s="27"/>
      <c r="CC1351" s="27"/>
      <c r="CD1351" s="27"/>
      <c r="CE1351" s="27"/>
      <c r="CF1351" s="27"/>
      <c r="CG1351" s="27"/>
      <c r="CH1351" s="27"/>
      <c r="CI1351" s="27"/>
      <c r="CJ1351" s="27"/>
      <c r="CK1351" s="27"/>
      <c r="CL1351" s="27"/>
      <c r="CM1351" s="27"/>
      <c r="CN1351" s="27"/>
      <c r="CO1351" s="27"/>
    </row>
    <row r="1352" spans="1:93" ht="13">
      <c r="A1352" s="18"/>
      <c r="B1352" s="45"/>
      <c r="C1352" s="52"/>
      <c r="D1352" s="52"/>
      <c r="E1352" s="53"/>
      <c r="F1352" s="53"/>
      <c r="G1352" s="52"/>
      <c r="H1352" s="52"/>
      <c r="I1352" s="53"/>
      <c r="J1352" s="52"/>
      <c r="K1352" s="52"/>
      <c r="L1352" s="52"/>
      <c r="M1352" s="53"/>
      <c r="N1352" s="76"/>
      <c r="O1352" s="52"/>
      <c r="P1352" s="45"/>
      <c r="Q1352" s="45"/>
      <c r="R1352" s="45"/>
      <c r="S1352" s="45"/>
      <c r="T1352" s="45"/>
      <c r="U1352" s="45"/>
      <c r="V1352" s="54"/>
      <c r="W1352" s="54"/>
      <c r="X1352" s="53"/>
      <c r="Y1352" s="53"/>
      <c r="Z1352" s="53"/>
      <c r="AA1352" s="53"/>
      <c r="AB1352" s="53"/>
      <c r="AC1352" s="53"/>
      <c r="AD1352" s="54"/>
      <c r="AE1352" s="54"/>
      <c r="AF1352" s="54"/>
      <c r="AG1352" s="54"/>
      <c r="AH1352" s="54"/>
      <c r="AI1352" s="54"/>
      <c r="AJ1352" s="54"/>
      <c r="AK1352" s="54"/>
      <c r="AL1352" s="27"/>
      <c r="AM1352" s="27"/>
      <c r="AN1352" s="27"/>
      <c r="AO1352" s="27"/>
      <c r="AP1352" s="27"/>
      <c r="AQ1352" s="53"/>
      <c r="AR1352" s="53"/>
      <c r="AS1352" s="52"/>
      <c r="AT1352" s="52"/>
      <c r="AU1352" s="52"/>
      <c r="AV1352" s="52"/>
      <c r="AW1352" s="52"/>
      <c r="AX1352" s="27"/>
      <c r="AY1352" s="27"/>
      <c r="AZ1352" s="27"/>
      <c r="BA1352" s="45"/>
      <c r="BB1352" s="45"/>
      <c r="BC1352" s="45"/>
      <c r="BD1352" s="45"/>
      <c r="BE1352" s="45"/>
      <c r="BF1352" s="45"/>
      <c r="BG1352" s="45"/>
      <c r="BH1352" s="45"/>
      <c r="BI1352" s="45"/>
      <c r="BJ1352" s="45"/>
      <c r="BK1352" s="45"/>
      <c r="BL1352" s="45"/>
      <c r="BM1352" s="27"/>
      <c r="BN1352" s="27"/>
      <c r="BO1352" s="45"/>
      <c r="BP1352" s="45"/>
      <c r="BQ1352" s="45"/>
      <c r="BR1352" s="45"/>
      <c r="BS1352" s="27"/>
      <c r="BT1352" s="27"/>
      <c r="BU1352" s="27"/>
      <c r="BV1352" s="30"/>
      <c r="BW1352" s="30"/>
      <c r="BX1352" s="27"/>
      <c r="BY1352" s="27"/>
      <c r="BZ1352" s="27"/>
      <c r="CA1352" s="27"/>
      <c r="CB1352" s="27"/>
      <c r="CC1352" s="27"/>
      <c r="CD1352" s="27"/>
      <c r="CE1352" s="27"/>
      <c r="CF1352" s="27"/>
      <c r="CG1352" s="27"/>
      <c r="CH1352" s="27"/>
      <c r="CI1352" s="27"/>
      <c r="CJ1352" s="27"/>
      <c r="CK1352" s="27"/>
      <c r="CL1352" s="27"/>
      <c r="CM1352" s="27"/>
      <c r="CN1352" s="27"/>
      <c r="CO1352" s="27"/>
    </row>
    <row r="1353" spans="1:93" ht="13">
      <c r="A1353" s="18"/>
      <c r="B1353" s="45"/>
      <c r="C1353" s="52"/>
      <c r="D1353" s="52"/>
      <c r="E1353" s="53"/>
      <c r="F1353" s="53"/>
      <c r="G1353" s="52"/>
      <c r="H1353" s="52"/>
      <c r="I1353" s="53"/>
      <c r="J1353" s="52"/>
      <c r="K1353" s="52"/>
      <c r="L1353" s="52"/>
      <c r="M1353" s="53"/>
      <c r="N1353" s="76"/>
      <c r="O1353" s="52"/>
      <c r="P1353" s="45"/>
      <c r="Q1353" s="45"/>
      <c r="R1353" s="45"/>
      <c r="S1353" s="45"/>
      <c r="T1353" s="45"/>
      <c r="U1353" s="45"/>
      <c r="V1353" s="54"/>
      <c r="W1353" s="54"/>
      <c r="X1353" s="53"/>
      <c r="Y1353" s="53"/>
      <c r="Z1353" s="53"/>
      <c r="AA1353" s="53"/>
      <c r="AB1353" s="53"/>
      <c r="AC1353" s="53"/>
      <c r="AD1353" s="54"/>
      <c r="AE1353" s="54"/>
      <c r="AF1353" s="54"/>
      <c r="AG1353" s="54"/>
      <c r="AH1353" s="54"/>
      <c r="AI1353" s="54"/>
      <c r="AJ1353" s="54"/>
      <c r="AK1353" s="54"/>
      <c r="AL1353" s="27"/>
      <c r="AM1353" s="27"/>
      <c r="AN1353" s="27"/>
      <c r="AO1353" s="27"/>
      <c r="AP1353" s="27"/>
      <c r="AQ1353" s="53"/>
      <c r="AR1353" s="53"/>
      <c r="AS1353" s="52"/>
      <c r="AT1353" s="52"/>
      <c r="AU1353" s="52"/>
      <c r="AV1353" s="52"/>
      <c r="AW1353" s="52"/>
      <c r="AX1353" s="27"/>
      <c r="AY1353" s="27"/>
      <c r="AZ1353" s="27"/>
      <c r="BA1353" s="45"/>
      <c r="BB1353" s="45"/>
      <c r="BC1353" s="45"/>
      <c r="BD1353" s="45"/>
      <c r="BE1353" s="45"/>
      <c r="BF1353" s="45"/>
      <c r="BG1353" s="45"/>
      <c r="BH1353" s="45"/>
      <c r="BI1353" s="45"/>
      <c r="BJ1353" s="45"/>
      <c r="BK1353" s="45"/>
      <c r="BL1353" s="45"/>
      <c r="BM1353" s="27"/>
      <c r="BN1353" s="27"/>
      <c r="BO1353" s="45"/>
      <c r="BP1353" s="45"/>
      <c r="BQ1353" s="45"/>
      <c r="BR1353" s="45"/>
      <c r="BS1353" s="27"/>
      <c r="BT1353" s="27"/>
      <c r="BU1353" s="27"/>
      <c r="BV1353" s="30"/>
      <c r="BW1353" s="30"/>
      <c r="BX1353" s="27"/>
      <c r="BY1353" s="27"/>
      <c r="BZ1353" s="27"/>
      <c r="CA1353" s="27"/>
      <c r="CB1353" s="27"/>
      <c r="CC1353" s="27"/>
      <c r="CD1353" s="27"/>
      <c r="CE1353" s="27"/>
      <c r="CF1353" s="27"/>
      <c r="CG1353" s="27"/>
      <c r="CH1353" s="27"/>
      <c r="CI1353" s="27"/>
      <c r="CJ1353" s="27"/>
      <c r="CK1353" s="27"/>
      <c r="CL1353" s="27"/>
      <c r="CM1353" s="27"/>
      <c r="CN1353" s="27"/>
      <c r="CO1353" s="27"/>
    </row>
    <row r="1354" spans="1:93" ht="13">
      <c r="A1354" s="18"/>
      <c r="B1354" s="45"/>
      <c r="C1354" s="52"/>
      <c r="D1354" s="52"/>
      <c r="E1354" s="53"/>
      <c r="F1354" s="53"/>
      <c r="G1354" s="52"/>
      <c r="H1354" s="52"/>
      <c r="I1354" s="53"/>
      <c r="J1354" s="52"/>
      <c r="K1354" s="52"/>
      <c r="L1354" s="52"/>
      <c r="M1354" s="53"/>
      <c r="N1354" s="76"/>
      <c r="O1354" s="52"/>
      <c r="P1354" s="45"/>
      <c r="Q1354" s="45"/>
      <c r="R1354" s="45"/>
      <c r="S1354" s="45"/>
      <c r="T1354" s="45"/>
      <c r="U1354" s="45"/>
      <c r="V1354" s="54"/>
      <c r="W1354" s="54"/>
      <c r="X1354" s="53"/>
      <c r="Y1354" s="53"/>
      <c r="Z1354" s="53"/>
      <c r="AA1354" s="53"/>
      <c r="AB1354" s="53"/>
      <c r="AC1354" s="53"/>
      <c r="AD1354" s="54"/>
      <c r="AE1354" s="54"/>
      <c r="AF1354" s="54"/>
      <c r="AG1354" s="54"/>
      <c r="AH1354" s="54"/>
      <c r="AI1354" s="54"/>
      <c r="AJ1354" s="54"/>
      <c r="AK1354" s="54"/>
      <c r="AL1354" s="27"/>
      <c r="AM1354" s="27"/>
      <c r="AN1354" s="27"/>
      <c r="AO1354" s="27"/>
      <c r="AP1354" s="27"/>
      <c r="AQ1354" s="53"/>
      <c r="AR1354" s="53"/>
      <c r="AS1354" s="52"/>
      <c r="AT1354" s="52"/>
      <c r="AU1354" s="52"/>
      <c r="AV1354" s="52"/>
      <c r="AW1354" s="52"/>
      <c r="AX1354" s="27"/>
      <c r="AY1354" s="27"/>
      <c r="AZ1354" s="27"/>
      <c r="BA1354" s="45"/>
      <c r="BB1354" s="45"/>
      <c r="BC1354" s="45"/>
      <c r="BD1354" s="45"/>
      <c r="BE1354" s="45"/>
      <c r="BF1354" s="45"/>
      <c r="BG1354" s="45"/>
      <c r="BH1354" s="45"/>
      <c r="BI1354" s="45"/>
      <c r="BJ1354" s="45"/>
      <c r="BK1354" s="45"/>
      <c r="BL1354" s="45"/>
      <c r="BM1354" s="27"/>
      <c r="BN1354" s="27"/>
      <c r="BO1354" s="45"/>
      <c r="BP1354" s="45"/>
      <c r="BQ1354" s="45"/>
      <c r="BR1354" s="45"/>
      <c r="BS1354" s="27"/>
      <c r="BT1354" s="27"/>
      <c r="BU1354" s="27"/>
      <c r="BV1354" s="30"/>
      <c r="BW1354" s="30"/>
      <c r="BX1354" s="27"/>
      <c r="BY1354" s="27"/>
      <c r="BZ1354" s="27"/>
      <c r="CA1354" s="27"/>
      <c r="CB1354" s="27"/>
      <c r="CC1354" s="27"/>
      <c r="CD1354" s="27"/>
      <c r="CE1354" s="27"/>
      <c r="CF1354" s="27"/>
      <c r="CG1354" s="27"/>
      <c r="CH1354" s="27"/>
      <c r="CI1354" s="27"/>
      <c r="CJ1354" s="27"/>
      <c r="CK1354" s="27"/>
      <c r="CL1354" s="27"/>
      <c r="CM1354" s="27"/>
      <c r="CN1354" s="27"/>
      <c r="CO1354" s="27"/>
    </row>
    <row r="1355" spans="1:93" ht="13">
      <c r="A1355" s="18"/>
      <c r="B1355" s="45"/>
      <c r="C1355" s="52"/>
      <c r="D1355" s="52"/>
      <c r="E1355" s="53"/>
      <c r="F1355" s="53"/>
      <c r="G1355" s="52"/>
      <c r="H1355" s="52"/>
      <c r="I1355" s="53"/>
      <c r="J1355" s="52"/>
      <c r="K1355" s="52"/>
      <c r="L1355" s="52"/>
      <c r="M1355" s="53"/>
      <c r="N1355" s="76"/>
      <c r="O1355" s="52"/>
      <c r="P1355" s="45"/>
      <c r="Q1355" s="45"/>
      <c r="R1355" s="45"/>
      <c r="S1355" s="45"/>
      <c r="T1355" s="45"/>
      <c r="U1355" s="45"/>
      <c r="V1355" s="54"/>
      <c r="W1355" s="54"/>
      <c r="X1355" s="53"/>
      <c r="Y1355" s="53"/>
      <c r="Z1355" s="53"/>
      <c r="AA1355" s="53"/>
      <c r="AB1355" s="53"/>
      <c r="AC1355" s="53"/>
      <c r="AD1355" s="54"/>
      <c r="AE1355" s="54"/>
      <c r="AF1355" s="54"/>
      <c r="AG1355" s="54"/>
      <c r="AH1355" s="54"/>
      <c r="AI1355" s="54"/>
      <c r="AJ1355" s="54"/>
      <c r="AK1355" s="54"/>
      <c r="AL1355" s="27"/>
      <c r="AM1355" s="27"/>
      <c r="AN1355" s="27"/>
      <c r="AO1355" s="27"/>
      <c r="AP1355" s="27"/>
      <c r="AQ1355" s="53"/>
      <c r="AR1355" s="53"/>
      <c r="AS1355" s="52"/>
      <c r="AT1355" s="52"/>
      <c r="AU1355" s="52"/>
      <c r="AV1355" s="52"/>
      <c r="AW1355" s="52"/>
      <c r="AX1355" s="27"/>
      <c r="AY1355" s="27"/>
      <c r="AZ1355" s="27"/>
      <c r="BA1355" s="45"/>
      <c r="BB1355" s="45"/>
      <c r="BC1355" s="45"/>
      <c r="BD1355" s="45"/>
      <c r="BE1355" s="45"/>
      <c r="BF1355" s="45"/>
      <c r="BG1355" s="45"/>
      <c r="BH1355" s="45"/>
      <c r="BI1355" s="45"/>
      <c r="BJ1355" s="45"/>
      <c r="BK1355" s="45"/>
      <c r="BL1355" s="45"/>
      <c r="BM1355" s="27"/>
      <c r="BN1355" s="27"/>
      <c r="BO1355" s="45"/>
      <c r="BP1355" s="45"/>
      <c r="BQ1355" s="45"/>
      <c r="BR1355" s="45"/>
      <c r="BS1355" s="27"/>
      <c r="BT1355" s="27"/>
      <c r="BU1355" s="27"/>
      <c r="BV1355" s="30"/>
      <c r="BW1355" s="30"/>
      <c r="BX1355" s="27"/>
      <c r="BY1355" s="27"/>
      <c r="BZ1355" s="27"/>
      <c r="CA1355" s="27"/>
      <c r="CB1355" s="27"/>
      <c r="CC1355" s="27"/>
      <c r="CD1355" s="27"/>
      <c r="CE1355" s="27"/>
      <c r="CF1355" s="27"/>
      <c r="CG1355" s="27"/>
      <c r="CH1355" s="27"/>
      <c r="CI1355" s="27"/>
      <c r="CJ1355" s="27"/>
      <c r="CK1355" s="27"/>
      <c r="CL1355" s="27"/>
      <c r="CM1355" s="27"/>
      <c r="CN1355" s="27"/>
      <c r="CO1355" s="27"/>
    </row>
    <row r="1356" spans="1:93" ht="13">
      <c r="A1356" s="18"/>
      <c r="B1356" s="45"/>
      <c r="C1356" s="52"/>
      <c r="D1356" s="52"/>
      <c r="E1356" s="53"/>
      <c r="F1356" s="53"/>
      <c r="G1356" s="52"/>
      <c r="H1356" s="52"/>
      <c r="I1356" s="53"/>
      <c r="J1356" s="52"/>
      <c r="K1356" s="52"/>
      <c r="L1356" s="52"/>
      <c r="M1356" s="53"/>
      <c r="N1356" s="76"/>
      <c r="O1356" s="52"/>
      <c r="P1356" s="45"/>
      <c r="Q1356" s="45"/>
      <c r="R1356" s="45"/>
      <c r="S1356" s="45"/>
      <c r="T1356" s="45"/>
      <c r="U1356" s="45"/>
      <c r="V1356" s="54"/>
      <c r="W1356" s="54"/>
      <c r="X1356" s="53"/>
      <c r="Y1356" s="53"/>
      <c r="Z1356" s="53"/>
      <c r="AA1356" s="53"/>
      <c r="AB1356" s="53"/>
      <c r="AC1356" s="53"/>
      <c r="AD1356" s="54"/>
      <c r="AE1356" s="54"/>
      <c r="AF1356" s="54"/>
      <c r="AG1356" s="54"/>
      <c r="AH1356" s="54"/>
      <c r="AI1356" s="54"/>
      <c r="AJ1356" s="54"/>
      <c r="AK1356" s="54"/>
      <c r="AL1356" s="27"/>
      <c r="AM1356" s="27"/>
      <c r="AN1356" s="27"/>
      <c r="AO1356" s="27"/>
      <c r="AP1356" s="27"/>
      <c r="AQ1356" s="53"/>
      <c r="AR1356" s="53"/>
      <c r="AS1356" s="52"/>
      <c r="AT1356" s="52"/>
      <c r="AU1356" s="52"/>
      <c r="AV1356" s="52"/>
      <c r="AW1356" s="52"/>
      <c r="AX1356" s="27"/>
      <c r="AY1356" s="27"/>
      <c r="AZ1356" s="27"/>
      <c r="BA1356" s="45"/>
      <c r="BB1356" s="45"/>
      <c r="BC1356" s="45"/>
      <c r="BD1356" s="45"/>
      <c r="BE1356" s="45"/>
      <c r="BF1356" s="45"/>
      <c r="BG1356" s="45"/>
      <c r="BH1356" s="45"/>
      <c r="BI1356" s="45"/>
      <c r="BJ1356" s="45"/>
      <c r="BK1356" s="45"/>
      <c r="BL1356" s="45"/>
      <c r="BM1356" s="27"/>
      <c r="BN1356" s="27"/>
      <c r="BO1356" s="45"/>
      <c r="BP1356" s="45"/>
      <c r="BQ1356" s="45"/>
      <c r="BR1356" s="45"/>
      <c r="BS1356" s="27"/>
      <c r="BT1356" s="27"/>
      <c r="BU1356" s="27"/>
      <c r="BV1356" s="30"/>
      <c r="BW1356" s="30"/>
      <c r="BX1356" s="27"/>
      <c r="BY1356" s="27"/>
      <c r="BZ1356" s="27"/>
      <c r="CA1356" s="27"/>
      <c r="CB1356" s="27"/>
      <c r="CC1356" s="27"/>
      <c r="CD1356" s="27"/>
      <c r="CE1356" s="27"/>
      <c r="CF1356" s="27"/>
      <c r="CG1356" s="27"/>
      <c r="CH1356" s="27"/>
      <c r="CI1356" s="27"/>
      <c r="CJ1356" s="27"/>
      <c r="CK1356" s="27"/>
      <c r="CL1356" s="27"/>
      <c r="CM1356" s="27"/>
      <c r="CN1356" s="27"/>
      <c r="CO1356" s="27"/>
    </row>
    <row r="1357" spans="1:93" ht="13">
      <c r="A1357" s="18"/>
      <c r="B1357" s="45"/>
      <c r="C1357" s="52"/>
      <c r="D1357" s="52"/>
      <c r="E1357" s="53"/>
      <c r="F1357" s="53"/>
      <c r="G1357" s="52"/>
      <c r="H1357" s="52"/>
      <c r="I1357" s="53"/>
      <c r="J1357" s="52"/>
      <c r="K1357" s="52"/>
      <c r="L1357" s="52"/>
      <c r="M1357" s="53"/>
      <c r="N1357" s="76"/>
      <c r="O1357" s="52"/>
      <c r="P1357" s="45"/>
      <c r="Q1357" s="45"/>
      <c r="R1357" s="45"/>
      <c r="S1357" s="45"/>
      <c r="T1357" s="45"/>
      <c r="U1357" s="45"/>
      <c r="V1357" s="54"/>
      <c r="W1357" s="54"/>
      <c r="X1357" s="53"/>
      <c r="Y1357" s="53"/>
      <c r="Z1357" s="53"/>
      <c r="AA1357" s="53"/>
      <c r="AB1357" s="53"/>
      <c r="AC1357" s="53"/>
      <c r="AD1357" s="54"/>
      <c r="AE1357" s="54"/>
      <c r="AF1357" s="54"/>
      <c r="AG1357" s="54"/>
      <c r="AH1357" s="54"/>
      <c r="AI1357" s="54"/>
      <c r="AJ1357" s="54"/>
      <c r="AK1357" s="54"/>
      <c r="AL1357" s="27"/>
      <c r="AM1357" s="27"/>
      <c r="AN1357" s="27"/>
      <c r="AO1357" s="27"/>
      <c r="AP1357" s="27"/>
      <c r="AQ1357" s="53"/>
      <c r="AR1357" s="53"/>
      <c r="AS1357" s="52"/>
      <c r="AT1357" s="52"/>
      <c r="AU1357" s="52"/>
      <c r="AV1357" s="52"/>
      <c r="AW1357" s="52"/>
      <c r="AX1357" s="27"/>
      <c r="AY1357" s="27"/>
      <c r="AZ1357" s="27"/>
      <c r="BA1357" s="45"/>
      <c r="BB1357" s="45"/>
      <c r="BC1357" s="45"/>
      <c r="BD1357" s="45"/>
      <c r="BE1357" s="45"/>
      <c r="BF1357" s="45"/>
      <c r="BG1357" s="45"/>
      <c r="BH1357" s="45"/>
      <c r="BI1357" s="45"/>
      <c r="BJ1357" s="45"/>
      <c r="BK1357" s="45"/>
      <c r="BL1357" s="45"/>
      <c r="BM1357" s="27"/>
      <c r="BN1357" s="27"/>
      <c r="BO1357" s="45"/>
      <c r="BP1357" s="45"/>
      <c r="BQ1357" s="45"/>
      <c r="BR1357" s="45"/>
      <c r="BS1357" s="27"/>
      <c r="BT1357" s="27"/>
      <c r="BU1357" s="27"/>
      <c r="BV1357" s="30"/>
      <c r="BW1357" s="30"/>
      <c r="BX1357" s="27"/>
      <c r="BY1357" s="27"/>
      <c r="BZ1357" s="27"/>
      <c r="CA1357" s="27"/>
      <c r="CB1357" s="27"/>
      <c r="CC1357" s="27"/>
      <c r="CD1357" s="27"/>
      <c r="CE1357" s="27"/>
      <c r="CF1357" s="27"/>
      <c r="CG1357" s="27"/>
      <c r="CH1357" s="27"/>
      <c r="CI1357" s="27"/>
      <c r="CJ1357" s="27"/>
      <c r="CK1357" s="27"/>
      <c r="CL1357" s="27"/>
      <c r="CM1357" s="27"/>
      <c r="CN1357" s="27"/>
      <c r="CO1357" s="27"/>
    </row>
    <row r="1358" spans="1:93" ht="13">
      <c r="A1358" s="18"/>
      <c r="B1358" s="45"/>
      <c r="C1358" s="52"/>
      <c r="D1358" s="52"/>
      <c r="E1358" s="53"/>
      <c r="F1358" s="53"/>
      <c r="G1358" s="52"/>
      <c r="H1358" s="52"/>
      <c r="I1358" s="53"/>
      <c r="J1358" s="52"/>
      <c r="K1358" s="52"/>
      <c r="L1358" s="52"/>
      <c r="M1358" s="53"/>
      <c r="N1358" s="76"/>
      <c r="O1358" s="52"/>
      <c r="P1358" s="45"/>
      <c r="Q1358" s="45"/>
      <c r="R1358" s="45"/>
      <c r="S1358" s="45"/>
      <c r="T1358" s="45"/>
      <c r="U1358" s="45"/>
      <c r="V1358" s="54"/>
      <c r="W1358" s="54"/>
      <c r="X1358" s="53"/>
      <c r="Y1358" s="53"/>
      <c r="Z1358" s="53"/>
      <c r="AA1358" s="53"/>
      <c r="AB1358" s="53"/>
      <c r="AC1358" s="53"/>
      <c r="AD1358" s="54"/>
      <c r="AE1358" s="54"/>
      <c r="AF1358" s="54"/>
      <c r="AG1358" s="54"/>
      <c r="AH1358" s="54"/>
      <c r="AI1358" s="54"/>
      <c r="AJ1358" s="54"/>
      <c r="AK1358" s="54"/>
      <c r="AL1358" s="27"/>
      <c r="AM1358" s="27"/>
      <c r="AN1358" s="27"/>
      <c r="AO1358" s="27"/>
      <c r="AP1358" s="27"/>
      <c r="AQ1358" s="53"/>
      <c r="AR1358" s="53"/>
      <c r="AS1358" s="52"/>
      <c r="AT1358" s="52"/>
      <c r="AU1358" s="52"/>
      <c r="AV1358" s="52"/>
      <c r="AW1358" s="52"/>
      <c r="AX1358" s="27"/>
      <c r="AY1358" s="27"/>
      <c r="AZ1358" s="27"/>
      <c r="BA1358" s="45"/>
      <c r="BB1358" s="45"/>
      <c r="BC1358" s="45"/>
      <c r="BD1358" s="45"/>
      <c r="BE1358" s="45"/>
      <c r="BF1358" s="45"/>
      <c r="BG1358" s="45"/>
      <c r="BH1358" s="45"/>
      <c r="BI1358" s="45"/>
      <c r="BJ1358" s="45"/>
      <c r="BK1358" s="45"/>
      <c r="BL1358" s="45"/>
      <c r="BM1358" s="27"/>
      <c r="BN1358" s="27"/>
      <c r="BO1358" s="45"/>
      <c r="BP1358" s="45"/>
      <c r="BQ1358" s="45"/>
      <c r="BR1358" s="45"/>
      <c r="BS1358" s="27"/>
      <c r="BT1358" s="27"/>
      <c r="BU1358" s="27"/>
      <c r="BV1358" s="30"/>
      <c r="BW1358" s="30"/>
      <c r="BX1358" s="27"/>
      <c r="BY1358" s="27"/>
      <c r="BZ1358" s="27"/>
      <c r="CA1358" s="27"/>
      <c r="CB1358" s="27"/>
      <c r="CC1358" s="27"/>
      <c r="CD1358" s="27"/>
      <c r="CE1358" s="27"/>
      <c r="CF1358" s="27"/>
      <c r="CG1358" s="27"/>
      <c r="CH1358" s="27"/>
      <c r="CI1358" s="27"/>
      <c r="CJ1358" s="27"/>
      <c r="CK1358" s="27"/>
      <c r="CL1358" s="27"/>
      <c r="CM1358" s="27"/>
      <c r="CN1358" s="27"/>
      <c r="CO1358" s="27"/>
    </row>
    <row r="1359" spans="1:93" ht="13">
      <c r="A1359" s="18"/>
      <c r="B1359" s="45"/>
      <c r="C1359" s="52"/>
      <c r="D1359" s="52"/>
      <c r="E1359" s="53"/>
      <c r="F1359" s="53"/>
      <c r="G1359" s="52"/>
      <c r="H1359" s="52"/>
      <c r="I1359" s="53"/>
      <c r="J1359" s="52"/>
      <c r="K1359" s="52"/>
      <c r="L1359" s="52"/>
      <c r="M1359" s="53"/>
      <c r="N1359" s="76"/>
      <c r="O1359" s="52"/>
      <c r="P1359" s="45"/>
      <c r="Q1359" s="45"/>
      <c r="R1359" s="45"/>
      <c r="S1359" s="45"/>
      <c r="T1359" s="45"/>
      <c r="U1359" s="45"/>
      <c r="V1359" s="54"/>
      <c r="W1359" s="54"/>
      <c r="X1359" s="53"/>
      <c r="Y1359" s="53"/>
      <c r="Z1359" s="53"/>
      <c r="AA1359" s="53"/>
      <c r="AB1359" s="53"/>
      <c r="AC1359" s="53"/>
      <c r="AD1359" s="54"/>
      <c r="AE1359" s="54"/>
      <c r="AF1359" s="54"/>
      <c r="AG1359" s="54"/>
      <c r="AH1359" s="54"/>
      <c r="AI1359" s="54"/>
      <c r="AJ1359" s="54"/>
      <c r="AK1359" s="54"/>
      <c r="AL1359" s="27"/>
      <c r="AM1359" s="27"/>
      <c r="AN1359" s="27"/>
      <c r="AO1359" s="27"/>
      <c r="AP1359" s="27"/>
      <c r="AQ1359" s="53"/>
      <c r="AR1359" s="53"/>
      <c r="AS1359" s="52"/>
      <c r="AT1359" s="52"/>
      <c r="AU1359" s="52"/>
      <c r="AV1359" s="52"/>
      <c r="AW1359" s="52"/>
      <c r="AX1359" s="27"/>
      <c r="AY1359" s="27"/>
      <c r="AZ1359" s="27"/>
      <c r="BA1359" s="45"/>
      <c r="BB1359" s="45"/>
      <c r="BC1359" s="45"/>
      <c r="BD1359" s="45"/>
      <c r="BE1359" s="45"/>
      <c r="BF1359" s="45"/>
      <c r="BG1359" s="45"/>
      <c r="BH1359" s="45"/>
      <c r="BI1359" s="45"/>
      <c r="BJ1359" s="45"/>
      <c r="BK1359" s="45"/>
      <c r="BL1359" s="45"/>
      <c r="BM1359" s="27"/>
      <c r="BN1359" s="27"/>
      <c r="BO1359" s="45"/>
      <c r="BP1359" s="45"/>
      <c r="BQ1359" s="45"/>
      <c r="BR1359" s="45"/>
      <c r="BS1359" s="27"/>
      <c r="BT1359" s="27"/>
      <c r="BU1359" s="27"/>
      <c r="BV1359" s="30"/>
      <c r="BW1359" s="30"/>
      <c r="BX1359" s="27"/>
      <c r="BY1359" s="27"/>
      <c r="BZ1359" s="27"/>
      <c r="CA1359" s="27"/>
      <c r="CB1359" s="27"/>
      <c r="CC1359" s="27"/>
      <c r="CD1359" s="27"/>
      <c r="CE1359" s="27"/>
      <c r="CF1359" s="27"/>
      <c r="CG1359" s="27"/>
      <c r="CH1359" s="27"/>
      <c r="CI1359" s="27"/>
      <c r="CJ1359" s="27"/>
      <c r="CK1359" s="27"/>
      <c r="CL1359" s="27"/>
      <c r="CM1359" s="27"/>
      <c r="CN1359" s="27"/>
      <c r="CO1359" s="27"/>
    </row>
    <row r="1360" spans="1:93" ht="13">
      <c r="A1360" s="18"/>
      <c r="B1360" s="45"/>
      <c r="C1360" s="52"/>
      <c r="D1360" s="52"/>
      <c r="E1360" s="53"/>
      <c r="F1360" s="53"/>
      <c r="G1360" s="52"/>
      <c r="H1360" s="52"/>
      <c r="I1360" s="53"/>
      <c r="J1360" s="52"/>
      <c r="K1360" s="52"/>
      <c r="L1360" s="52"/>
      <c r="M1360" s="53"/>
      <c r="N1360" s="76"/>
      <c r="O1360" s="52"/>
      <c r="P1360" s="45"/>
      <c r="Q1360" s="45"/>
      <c r="R1360" s="45"/>
      <c r="S1360" s="45"/>
      <c r="T1360" s="45"/>
      <c r="U1360" s="45"/>
      <c r="V1360" s="54"/>
      <c r="W1360" s="54"/>
      <c r="X1360" s="53"/>
      <c r="Y1360" s="53"/>
      <c r="Z1360" s="53"/>
      <c r="AA1360" s="53"/>
      <c r="AB1360" s="53"/>
      <c r="AC1360" s="53"/>
      <c r="AD1360" s="54"/>
      <c r="AE1360" s="54"/>
      <c r="AF1360" s="54"/>
      <c r="AG1360" s="54"/>
      <c r="AH1360" s="54"/>
      <c r="AI1360" s="54"/>
      <c r="AJ1360" s="54"/>
      <c r="AK1360" s="54"/>
      <c r="AL1360" s="27"/>
      <c r="AM1360" s="27"/>
      <c r="AN1360" s="27"/>
      <c r="AO1360" s="27"/>
      <c r="AP1360" s="27"/>
      <c r="AQ1360" s="53"/>
      <c r="AR1360" s="53"/>
      <c r="AS1360" s="52"/>
      <c r="AT1360" s="52"/>
      <c r="AU1360" s="52"/>
      <c r="AV1360" s="52"/>
      <c r="AW1360" s="52"/>
      <c r="AX1360" s="27"/>
      <c r="AY1360" s="27"/>
      <c r="AZ1360" s="27"/>
      <c r="BA1360" s="45"/>
      <c r="BB1360" s="45"/>
      <c r="BC1360" s="45"/>
      <c r="BD1360" s="45"/>
      <c r="BE1360" s="45"/>
      <c r="BF1360" s="45"/>
      <c r="BG1360" s="45"/>
      <c r="BH1360" s="45"/>
      <c r="BI1360" s="45"/>
      <c r="BJ1360" s="45"/>
      <c r="BK1360" s="45"/>
      <c r="BL1360" s="45"/>
      <c r="BM1360" s="27"/>
      <c r="BN1360" s="27"/>
      <c r="BO1360" s="45"/>
      <c r="BP1360" s="45"/>
      <c r="BQ1360" s="45"/>
      <c r="BR1360" s="45"/>
      <c r="BS1360" s="27"/>
      <c r="BT1360" s="27"/>
      <c r="BU1360" s="27"/>
      <c r="BV1360" s="30"/>
      <c r="BW1360" s="30"/>
      <c r="BX1360" s="27"/>
      <c r="BY1360" s="27"/>
      <c r="BZ1360" s="27"/>
      <c r="CA1360" s="27"/>
      <c r="CB1360" s="27"/>
      <c r="CC1360" s="27"/>
      <c r="CD1360" s="27"/>
      <c r="CE1360" s="27"/>
      <c r="CF1360" s="27"/>
      <c r="CG1360" s="27"/>
      <c r="CH1360" s="27"/>
      <c r="CI1360" s="27"/>
      <c r="CJ1360" s="27"/>
      <c r="CK1360" s="27"/>
      <c r="CL1360" s="27"/>
      <c r="CM1360" s="27"/>
      <c r="CN1360" s="27"/>
      <c r="CO1360" s="27"/>
    </row>
    <row r="1361" spans="1:93" ht="13">
      <c r="A1361" s="18"/>
      <c r="B1361" s="45"/>
      <c r="C1361" s="52"/>
      <c r="D1361" s="52"/>
      <c r="E1361" s="53"/>
      <c r="F1361" s="53"/>
      <c r="G1361" s="52"/>
      <c r="H1361" s="52"/>
      <c r="I1361" s="53"/>
      <c r="J1361" s="52"/>
      <c r="K1361" s="52"/>
      <c r="L1361" s="52"/>
      <c r="M1361" s="53"/>
      <c r="N1361" s="76"/>
      <c r="O1361" s="52"/>
      <c r="P1361" s="45"/>
      <c r="Q1361" s="45"/>
      <c r="R1361" s="45"/>
      <c r="S1361" s="45"/>
      <c r="T1361" s="45"/>
      <c r="U1361" s="45"/>
      <c r="V1361" s="54"/>
      <c r="W1361" s="54"/>
      <c r="X1361" s="53"/>
      <c r="Y1361" s="53"/>
      <c r="Z1361" s="53"/>
      <c r="AA1361" s="53"/>
      <c r="AB1361" s="53"/>
      <c r="AC1361" s="53"/>
      <c r="AD1361" s="54"/>
      <c r="AE1361" s="54"/>
      <c r="AF1361" s="54"/>
      <c r="AG1361" s="54"/>
      <c r="AH1361" s="54"/>
      <c r="AI1361" s="54"/>
      <c r="AJ1361" s="54"/>
      <c r="AK1361" s="54"/>
      <c r="AL1361" s="27"/>
      <c r="AM1361" s="27"/>
      <c r="AN1361" s="27"/>
      <c r="AO1361" s="27"/>
      <c r="AP1361" s="27"/>
      <c r="AQ1361" s="53"/>
      <c r="AR1361" s="53"/>
      <c r="AS1361" s="52"/>
      <c r="AT1361" s="52"/>
      <c r="AU1361" s="52"/>
      <c r="AV1361" s="52"/>
      <c r="AW1361" s="52"/>
      <c r="AX1361" s="27"/>
      <c r="AY1361" s="27"/>
      <c r="AZ1361" s="27"/>
      <c r="BA1361" s="45"/>
      <c r="BB1361" s="45"/>
      <c r="BC1361" s="45"/>
      <c r="BD1361" s="45"/>
      <c r="BE1361" s="45"/>
      <c r="BF1361" s="45"/>
      <c r="BG1361" s="45"/>
      <c r="BH1361" s="45"/>
      <c r="BI1361" s="45"/>
      <c r="BJ1361" s="45"/>
      <c r="BK1361" s="45"/>
      <c r="BL1361" s="45"/>
      <c r="BM1361" s="27"/>
      <c r="BN1361" s="27"/>
      <c r="BO1361" s="45"/>
      <c r="BP1361" s="45"/>
      <c r="BQ1361" s="45"/>
      <c r="BR1361" s="45"/>
      <c r="BS1361" s="27"/>
      <c r="BT1361" s="27"/>
      <c r="BU1361" s="27"/>
      <c r="BV1361" s="30"/>
      <c r="BW1361" s="30"/>
      <c r="BX1361" s="27"/>
      <c r="BY1361" s="27"/>
      <c r="BZ1361" s="27"/>
      <c r="CA1361" s="27"/>
      <c r="CB1361" s="27"/>
      <c r="CC1361" s="27"/>
      <c r="CD1361" s="27"/>
      <c r="CE1361" s="27"/>
      <c r="CF1361" s="27"/>
      <c r="CG1361" s="27"/>
      <c r="CH1361" s="27"/>
      <c r="CI1361" s="27"/>
      <c r="CJ1361" s="27"/>
      <c r="CK1361" s="27"/>
      <c r="CL1361" s="27"/>
      <c r="CM1361" s="27"/>
      <c r="CN1361" s="27"/>
      <c r="CO1361" s="27"/>
    </row>
    <row r="1362" spans="1:93" ht="13">
      <c r="A1362" s="18"/>
      <c r="B1362" s="45"/>
      <c r="C1362" s="52"/>
      <c r="D1362" s="52"/>
      <c r="E1362" s="53"/>
      <c r="F1362" s="53"/>
      <c r="G1362" s="52"/>
      <c r="H1362" s="52"/>
      <c r="I1362" s="53"/>
      <c r="J1362" s="52"/>
      <c r="K1362" s="52"/>
      <c r="L1362" s="52"/>
      <c r="M1362" s="53"/>
      <c r="N1362" s="76"/>
      <c r="O1362" s="52"/>
      <c r="P1362" s="45"/>
      <c r="Q1362" s="45"/>
      <c r="R1362" s="45"/>
      <c r="S1362" s="45"/>
      <c r="T1362" s="45"/>
      <c r="U1362" s="45"/>
      <c r="V1362" s="54"/>
      <c r="W1362" s="54"/>
      <c r="X1362" s="53"/>
      <c r="Y1362" s="53"/>
      <c r="Z1362" s="53"/>
      <c r="AA1362" s="53"/>
      <c r="AB1362" s="53"/>
      <c r="AC1362" s="53"/>
      <c r="AD1362" s="54"/>
      <c r="AE1362" s="54"/>
      <c r="AF1362" s="54"/>
      <c r="AG1362" s="54"/>
      <c r="AH1362" s="54"/>
      <c r="AI1362" s="54"/>
      <c r="AJ1362" s="54"/>
      <c r="AK1362" s="54"/>
      <c r="AL1362" s="27"/>
      <c r="AM1362" s="27"/>
      <c r="AN1362" s="27"/>
      <c r="AO1362" s="27"/>
      <c r="AP1362" s="27"/>
      <c r="AQ1362" s="53"/>
      <c r="AR1362" s="53"/>
      <c r="AS1362" s="52"/>
      <c r="AT1362" s="52"/>
      <c r="AU1362" s="52"/>
      <c r="AV1362" s="52"/>
      <c r="AW1362" s="52"/>
      <c r="AX1362" s="27"/>
      <c r="AY1362" s="27"/>
      <c r="AZ1362" s="27"/>
      <c r="BA1362" s="45"/>
      <c r="BB1362" s="45"/>
      <c r="BC1362" s="45"/>
      <c r="BD1362" s="45"/>
      <c r="BE1362" s="45"/>
      <c r="BF1362" s="45"/>
      <c r="BG1362" s="45"/>
      <c r="BH1362" s="45"/>
      <c r="BI1362" s="45"/>
      <c r="BJ1362" s="45"/>
      <c r="BK1362" s="45"/>
      <c r="BL1362" s="45"/>
      <c r="BM1362" s="27"/>
      <c r="BN1362" s="27"/>
      <c r="BO1362" s="45"/>
      <c r="BP1362" s="45"/>
      <c r="BQ1362" s="45"/>
      <c r="BR1362" s="45"/>
      <c r="BS1362" s="27"/>
      <c r="BT1362" s="27"/>
      <c r="BU1362" s="27"/>
      <c r="BV1362" s="30"/>
      <c r="BW1362" s="30"/>
      <c r="BX1362" s="27"/>
      <c r="BY1362" s="27"/>
      <c r="BZ1362" s="27"/>
      <c r="CA1362" s="27"/>
      <c r="CB1362" s="27"/>
      <c r="CC1362" s="27"/>
      <c r="CD1362" s="27"/>
      <c r="CE1362" s="27"/>
      <c r="CF1362" s="27"/>
      <c r="CG1362" s="27"/>
      <c r="CH1362" s="27"/>
      <c r="CI1362" s="27"/>
      <c r="CJ1362" s="27"/>
      <c r="CK1362" s="27"/>
      <c r="CL1362" s="27"/>
      <c r="CM1362" s="27"/>
      <c r="CN1362" s="27"/>
      <c r="CO1362" s="27"/>
    </row>
    <row r="1363" spans="1:93" ht="13">
      <c r="A1363" s="18"/>
      <c r="B1363" s="45"/>
      <c r="C1363" s="52"/>
      <c r="D1363" s="52"/>
      <c r="E1363" s="53"/>
      <c r="F1363" s="53"/>
      <c r="G1363" s="52"/>
      <c r="H1363" s="52"/>
      <c r="I1363" s="53"/>
      <c r="J1363" s="52"/>
      <c r="K1363" s="52"/>
      <c r="L1363" s="52"/>
      <c r="M1363" s="53"/>
      <c r="N1363" s="76"/>
      <c r="O1363" s="52"/>
      <c r="P1363" s="45"/>
      <c r="Q1363" s="45"/>
      <c r="R1363" s="45"/>
      <c r="S1363" s="45"/>
      <c r="T1363" s="45"/>
      <c r="U1363" s="45"/>
      <c r="V1363" s="54"/>
      <c r="W1363" s="54"/>
      <c r="X1363" s="53"/>
      <c r="Y1363" s="53"/>
      <c r="Z1363" s="53"/>
      <c r="AA1363" s="53"/>
      <c r="AB1363" s="53"/>
      <c r="AC1363" s="53"/>
      <c r="AD1363" s="54"/>
      <c r="AE1363" s="54"/>
      <c r="AF1363" s="54"/>
      <c r="AG1363" s="54"/>
      <c r="AH1363" s="54"/>
      <c r="AI1363" s="54"/>
      <c r="AJ1363" s="54"/>
      <c r="AK1363" s="54"/>
      <c r="AL1363" s="27"/>
      <c r="AM1363" s="27"/>
      <c r="AN1363" s="27"/>
      <c r="AO1363" s="27"/>
      <c r="AP1363" s="27"/>
      <c r="AQ1363" s="53"/>
      <c r="AR1363" s="53"/>
      <c r="AS1363" s="52"/>
      <c r="AT1363" s="52"/>
      <c r="AU1363" s="52"/>
      <c r="AV1363" s="52"/>
      <c r="AW1363" s="52"/>
      <c r="AX1363" s="27"/>
      <c r="AY1363" s="27"/>
      <c r="AZ1363" s="27"/>
      <c r="BA1363" s="45"/>
      <c r="BB1363" s="45"/>
      <c r="BC1363" s="45"/>
      <c r="BD1363" s="45"/>
      <c r="BE1363" s="45"/>
      <c r="BF1363" s="45"/>
      <c r="BG1363" s="45"/>
      <c r="BH1363" s="45"/>
      <c r="BI1363" s="45"/>
      <c r="BJ1363" s="45"/>
      <c r="BK1363" s="45"/>
      <c r="BL1363" s="45"/>
      <c r="BM1363" s="27"/>
      <c r="BN1363" s="27"/>
      <c r="BO1363" s="45"/>
      <c r="BP1363" s="45"/>
      <c r="BQ1363" s="45"/>
      <c r="BR1363" s="45"/>
      <c r="BS1363" s="27"/>
      <c r="BT1363" s="27"/>
      <c r="BU1363" s="27"/>
      <c r="BV1363" s="30"/>
      <c r="BW1363" s="30"/>
      <c r="BX1363" s="27"/>
      <c r="BY1363" s="27"/>
      <c r="BZ1363" s="27"/>
      <c r="CA1363" s="27"/>
      <c r="CB1363" s="27"/>
      <c r="CC1363" s="27"/>
      <c r="CD1363" s="27"/>
      <c r="CE1363" s="27"/>
      <c r="CF1363" s="27"/>
      <c r="CG1363" s="27"/>
      <c r="CH1363" s="27"/>
      <c r="CI1363" s="27"/>
      <c r="CJ1363" s="27"/>
      <c r="CK1363" s="27"/>
      <c r="CL1363" s="27"/>
      <c r="CM1363" s="27"/>
      <c r="CN1363" s="27"/>
      <c r="CO1363" s="27"/>
    </row>
    <row r="1364" spans="1:93" ht="13">
      <c r="A1364" s="18"/>
      <c r="B1364" s="45"/>
      <c r="C1364" s="52"/>
      <c r="D1364" s="52"/>
      <c r="E1364" s="53"/>
      <c r="F1364" s="53"/>
      <c r="G1364" s="52"/>
      <c r="H1364" s="52"/>
      <c r="I1364" s="53"/>
      <c r="J1364" s="52"/>
      <c r="K1364" s="52"/>
      <c r="L1364" s="52"/>
      <c r="M1364" s="53"/>
      <c r="N1364" s="76"/>
      <c r="O1364" s="52"/>
      <c r="P1364" s="45"/>
      <c r="Q1364" s="45"/>
      <c r="R1364" s="45"/>
      <c r="S1364" s="45"/>
      <c r="T1364" s="45"/>
      <c r="U1364" s="45"/>
      <c r="V1364" s="54"/>
      <c r="W1364" s="54"/>
      <c r="X1364" s="53"/>
      <c r="Y1364" s="53"/>
      <c r="Z1364" s="53"/>
      <c r="AA1364" s="53"/>
      <c r="AB1364" s="53"/>
      <c r="AC1364" s="53"/>
      <c r="AD1364" s="54"/>
      <c r="AE1364" s="54"/>
      <c r="AF1364" s="54"/>
      <c r="AG1364" s="54"/>
      <c r="AH1364" s="54"/>
      <c r="AI1364" s="54"/>
      <c r="AJ1364" s="54"/>
      <c r="AK1364" s="54"/>
      <c r="AL1364" s="27"/>
      <c r="AM1364" s="27"/>
      <c r="AN1364" s="27"/>
      <c r="AO1364" s="27"/>
      <c r="AP1364" s="27"/>
      <c r="AQ1364" s="53"/>
      <c r="AR1364" s="53"/>
      <c r="AS1364" s="52"/>
      <c r="AT1364" s="52"/>
      <c r="AU1364" s="52"/>
      <c r="AV1364" s="52"/>
      <c r="AW1364" s="52"/>
      <c r="AX1364" s="27"/>
      <c r="AY1364" s="27"/>
      <c r="AZ1364" s="27"/>
      <c r="BA1364" s="45"/>
      <c r="BB1364" s="45"/>
      <c r="BC1364" s="45"/>
      <c r="BD1364" s="45"/>
      <c r="BE1364" s="45"/>
      <c r="BF1364" s="45"/>
      <c r="BG1364" s="45"/>
      <c r="BH1364" s="45"/>
      <c r="BI1364" s="45"/>
      <c r="BJ1364" s="45"/>
      <c r="BK1364" s="45"/>
      <c r="BL1364" s="45"/>
      <c r="BM1364" s="27"/>
      <c r="BN1364" s="27"/>
      <c r="BO1364" s="45"/>
      <c r="BP1364" s="45"/>
      <c r="BQ1364" s="45"/>
      <c r="BR1364" s="45"/>
      <c r="BS1364" s="27"/>
      <c r="BT1364" s="27"/>
      <c r="BU1364" s="27"/>
      <c r="BV1364" s="30"/>
      <c r="BW1364" s="30"/>
      <c r="BX1364" s="27"/>
      <c r="BY1364" s="27"/>
      <c r="BZ1364" s="27"/>
      <c r="CA1364" s="27"/>
      <c r="CB1364" s="27"/>
      <c r="CC1364" s="27"/>
      <c r="CD1364" s="27"/>
      <c r="CE1364" s="27"/>
      <c r="CF1364" s="27"/>
      <c r="CG1364" s="27"/>
      <c r="CH1364" s="27"/>
      <c r="CI1364" s="27"/>
      <c r="CJ1364" s="27"/>
      <c r="CK1364" s="27"/>
      <c r="CL1364" s="27"/>
      <c r="CM1364" s="27"/>
      <c r="CN1364" s="27"/>
      <c r="CO1364" s="27"/>
    </row>
    <row r="1365" spans="1:93" ht="13">
      <c r="A1365" s="18"/>
      <c r="B1365" s="45"/>
      <c r="C1365" s="52"/>
      <c r="D1365" s="52"/>
      <c r="E1365" s="53"/>
      <c r="F1365" s="53"/>
      <c r="G1365" s="52"/>
      <c r="H1365" s="52"/>
      <c r="I1365" s="53"/>
      <c r="J1365" s="52"/>
      <c r="K1365" s="52"/>
      <c r="L1365" s="52"/>
      <c r="M1365" s="53"/>
      <c r="N1365" s="76"/>
      <c r="O1365" s="52"/>
      <c r="P1365" s="45"/>
      <c r="Q1365" s="45"/>
      <c r="R1365" s="45"/>
      <c r="S1365" s="45"/>
      <c r="T1365" s="45"/>
      <c r="U1365" s="45"/>
      <c r="V1365" s="54"/>
      <c r="W1365" s="54"/>
      <c r="X1365" s="53"/>
      <c r="Y1365" s="53"/>
      <c r="Z1365" s="53"/>
      <c r="AA1365" s="53"/>
      <c r="AB1365" s="53"/>
      <c r="AC1365" s="53"/>
      <c r="AD1365" s="54"/>
      <c r="AE1365" s="54"/>
      <c r="AF1365" s="54"/>
      <c r="AG1365" s="54"/>
      <c r="AH1365" s="54"/>
      <c r="AI1365" s="54"/>
      <c r="AJ1365" s="54"/>
      <c r="AK1365" s="54"/>
      <c r="AL1365" s="27"/>
      <c r="AM1365" s="27"/>
      <c r="AN1365" s="27"/>
      <c r="AO1365" s="27"/>
      <c r="AP1365" s="27"/>
      <c r="AQ1365" s="53"/>
      <c r="AR1365" s="53"/>
      <c r="AS1365" s="52"/>
      <c r="AT1365" s="52"/>
      <c r="AU1365" s="52"/>
      <c r="AV1365" s="52"/>
      <c r="AW1365" s="52"/>
      <c r="AX1365" s="27"/>
      <c r="AY1365" s="27"/>
      <c r="AZ1365" s="27"/>
      <c r="BA1365" s="45"/>
      <c r="BB1365" s="45"/>
      <c r="BC1365" s="45"/>
      <c r="BD1365" s="45"/>
      <c r="BE1365" s="45"/>
      <c r="BF1365" s="45"/>
      <c r="BG1365" s="45"/>
      <c r="BH1365" s="45"/>
      <c r="BI1365" s="45"/>
      <c r="BJ1365" s="45"/>
      <c r="BK1365" s="45"/>
      <c r="BL1365" s="45"/>
      <c r="BM1365" s="27"/>
      <c r="BN1365" s="27"/>
      <c r="BO1365" s="45"/>
      <c r="BP1365" s="45"/>
      <c r="BQ1365" s="45"/>
      <c r="BR1365" s="45"/>
      <c r="BS1365" s="27"/>
      <c r="BT1365" s="27"/>
      <c r="BU1365" s="27"/>
      <c r="BV1365" s="30"/>
      <c r="BW1365" s="30"/>
      <c r="BX1365" s="27"/>
      <c r="BY1365" s="27"/>
      <c r="BZ1365" s="27"/>
      <c r="CA1365" s="27"/>
      <c r="CB1365" s="27"/>
      <c r="CC1365" s="27"/>
      <c r="CD1365" s="27"/>
      <c r="CE1365" s="27"/>
      <c r="CF1365" s="27"/>
      <c r="CG1365" s="27"/>
      <c r="CH1365" s="27"/>
      <c r="CI1365" s="27"/>
      <c r="CJ1365" s="27"/>
      <c r="CK1365" s="27"/>
      <c r="CL1365" s="27"/>
      <c r="CM1365" s="27"/>
      <c r="CN1365" s="27"/>
      <c r="CO1365" s="27"/>
    </row>
    <row r="1366" spans="1:93" ht="13">
      <c r="A1366" s="18"/>
      <c r="B1366" s="45"/>
      <c r="C1366" s="52"/>
      <c r="D1366" s="52"/>
      <c r="E1366" s="53"/>
      <c r="F1366" s="53"/>
      <c r="G1366" s="52"/>
      <c r="H1366" s="52"/>
      <c r="I1366" s="53"/>
      <c r="J1366" s="52"/>
      <c r="K1366" s="52"/>
      <c r="L1366" s="52"/>
      <c r="M1366" s="53"/>
      <c r="N1366" s="76"/>
      <c r="O1366" s="52"/>
      <c r="P1366" s="45"/>
      <c r="Q1366" s="45"/>
      <c r="R1366" s="45"/>
      <c r="S1366" s="45"/>
      <c r="T1366" s="45"/>
      <c r="U1366" s="45"/>
      <c r="V1366" s="54"/>
      <c r="W1366" s="54"/>
      <c r="X1366" s="53"/>
      <c r="Y1366" s="53"/>
      <c r="Z1366" s="53"/>
      <c r="AA1366" s="53"/>
      <c r="AB1366" s="53"/>
      <c r="AC1366" s="53"/>
      <c r="AD1366" s="54"/>
      <c r="AE1366" s="54"/>
      <c r="AF1366" s="54"/>
      <c r="AG1366" s="54"/>
      <c r="AH1366" s="54"/>
      <c r="AI1366" s="54"/>
      <c r="AJ1366" s="54"/>
      <c r="AK1366" s="54"/>
      <c r="AL1366" s="27"/>
      <c r="AM1366" s="27"/>
      <c r="AN1366" s="27"/>
      <c r="AO1366" s="27"/>
      <c r="AP1366" s="27"/>
      <c r="AQ1366" s="53"/>
      <c r="AR1366" s="53"/>
      <c r="AS1366" s="52"/>
      <c r="AT1366" s="52"/>
      <c r="AU1366" s="52"/>
      <c r="AV1366" s="52"/>
      <c r="AW1366" s="52"/>
      <c r="AX1366" s="27"/>
      <c r="AY1366" s="27"/>
      <c r="AZ1366" s="27"/>
      <c r="BA1366" s="45"/>
      <c r="BB1366" s="45"/>
      <c r="BC1366" s="45"/>
      <c r="BD1366" s="45"/>
      <c r="BE1366" s="45"/>
      <c r="BF1366" s="45"/>
      <c r="BG1366" s="45"/>
      <c r="BH1366" s="45"/>
      <c r="BI1366" s="45"/>
      <c r="BJ1366" s="45"/>
      <c r="BK1366" s="45"/>
      <c r="BL1366" s="45"/>
      <c r="BM1366" s="27"/>
      <c r="BN1366" s="27"/>
      <c r="BO1366" s="45"/>
      <c r="BP1366" s="45"/>
      <c r="BQ1366" s="45"/>
      <c r="BR1366" s="45"/>
      <c r="BS1366" s="27"/>
      <c r="BT1366" s="27"/>
      <c r="BU1366" s="27"/>
      <c r="BV1366" s="30"/>
      <c r="BW1366" s="30"/>
      <c r="BX1366" s="27"/>
      <c r="BY1366" s="27"/>
      <c r="BZ1366" s="27"/>
      <c r="CA1366" s="27"/>
      <c r="CB1366" s="27"/>
      <c r="CC1366" s="27"/>
      <c r="CD1366" s="27"/>
      <c r="CE1366" s="27"/>
      <c r="CF1366" s="27"/>
      <c r="CG1366" s="27"/>
      <c r="CH1366" s="27"/>
      <c r="CI1366" s="27"/>
      <c r="CJ1366" s="27"/>
      <c r="CK1366" s="27"/>
      <c r="CL1366" s="27"/>
      <c r="CM1366" s="27"/>
      <c r="CN1366" s="27"/>
      <c r="CO1366" s="27"/>
    </row>
    <row r="1367" spans="1:93" ht="13">
      <c r="A1367" s="18"/>
      <c r="B1367" s="45"/>
      <c r="C1367" s="52"/>
      <c r="D1367" s="52"/>
      <c r="E1367" s="53"/>
      <c r="F1367" s="53"/>
      <c r="G1367" s="52"/>
      <c r="H1367" s="52"/>
      <c r="I1367" s="53"/>
      <c r="J1367" s="52"/>
      <c r="K1367" s="52"/>
      <c r="L1367" s="52"/>
      <c r="M1367" s="53"/>
      <c r="N1367" s="76"/>
      <c r="O1367" s="52"/>
      <c r="P1367" s="45"/>
      <c r="Q1367" s="45"/>
      <c r="R1367" s="45"/>
      <c r="S1367" s="45"/>
      <c r="T1367" s="45"/>
      <c r="U1367" s="45"/>
      <c r="V1367" s="54"/>
      <c r="W1367" s="54"/>
      <c r="X1367" s="53"/>
      <c r="Y1367" s="53"/>
      <c r="Z1367" s="53"/>
      <c r="AA1367" s="53"/>
      <c r="AB1367" s="53"/>
      <c r="AC1367" s="53"/>
      <c r="AD1367" s="54"/>
      <c r="AE1367" s="54"/>
      <c r="AF1367" s="54"/>
      <c r="AG1367" s="54"/>
      <c r="AH1367" s="54"/>
      <c r="AI1367" s="54"/>
      <c r="AJ1367" s="54"/>
      <c r="AK1367" s="54"/>
      <c r="AL1367" s="27"/>
      <c r="AM1367" s="27"/>
      <c r="AN1367" s="27"/>
      <c r="AO1367" s="27"/>
      <c r="AP1367" s="27"/>
      <c r="AQ1367" s="53"/>
      <c r="AR1367" s="53"/>
      <c r="AS1367" s="52"/>
      <c r="AT1367" s="52"/>
      <c r="AU1367" s="52"/>
      <c r="AV1367" s="52"/>
      <c r="AW1367" s="52"/>
      <c r="AX1367" s="27"/>
      <c r="AY1367" s="27"/>
      <c r="AZ1367" s="27"/>
      <c r="BA1367" s="45"/>
      <c r="BB1367" s="45"/>
      <c r="BC1367" s="45"/>
      <c r="BD1367" s="45"/>
      <c r="BE1367" s="45"/>
      <c r="BF1367" s="45"/>
      <c r="BG1367" s="45"/>
      <c r="BH1367" s="45"/>
      <c r="BI1367" s="45"/>
      <c r="BJ1367" s="45"/>
      <c r="BK1367" s="45"/>
      <c r="BL1367" s="45"/>
      <c r="BM1367" s="27"/>
      <c r="BN1367" s="27"/>
      <c r="BO1367" s="45"/>
      <c r="BP1367" s="45"/>
      <c r="BQ1367" s="45"/>
      <c r="BR1367" s="45"/>
      <c r="BS1367" s="27"/>
      <c r="BT1367" s="27"/>
      <c r="BU1367" s="27"/>
      <c r="BV1367" s="30"/>
      <c r="BW1367" s="30"/>
      <c r="BX1367" s="27"/>
      <c r="BY1367" s="27"/>
      <c r="BZ1367" s="27"/>
      <c r="CA1367" s="27"/>
      <c r="CB1367" s="27"/>
      <c r="CC1367" s="27"/>
      <c r="CD1367" s="27"/>
      <c r="CE1367" s="27"/>
      <c r="CF1367" s="27"/>
      <c r="CG1367" s="27"/>
      <c r="CH1367" s="27"/>
      <c r="CI1367" s="27"/>
      <c r="CJ1367" s="27"/>
      <c r="CK1367" s="27"/>
      <c r="CL1367" s="27"/>
      <c r="CM1367" s="27"/>
      <c r="CN1367" s="27"/>
      <c r="CO1367" s="27"/>
    </row>
    <row r="1368" spans="1:93" ht="13">
      <c r="A1368" s="18"/>
      <c r="B1368" s="45"/>
      <c r="C1368" s="52"/>
      <c r="D1368" s="52"/>
      <c r="E1368" s="53"/>
      <c r="F1368" s="53"/>
      <c r="G1368" s="52"/>
      <c r="H1368" s="52"/>
      <c r="I1368" s="53"/>
      <c r="J1368" s="52"/>
      <c r="K1368" s="52"/>
      <c r="L1368" s="52"/>
      <c r="M1368" s="53"/>
      <c r="N1368" s="76"/>
      <c r="O1368" s="52"/>
      <c r="P1368" s="45"/>
      <c r="Q1368" s="45"/>
      <c r="R1368" s="45"/>
      <c r="S1368" s="45"/>
      <c r="T1368" s="45"/>
      <c r="U1368" s="45"/>
      <c r="V1368" s="54"/>
      <c r="W1368" s="54"/>
      <c r="X1368" s="53"/>
      <c r="Y1368" s="53"/>
      <c r="Z1368" s="53"/>
      <c r="AA1368" s="53"/>
      <c r="AB1368" s="53"/>
      <c r="AC1368" s="53"/>
      <c r="AD1368" s="54"/>
      <c r="AE1368" s="54"/>
      <c r="AF1368" s="54"/>
      <c r="AG1368" s="54"/>
      <c r="AH1368" s="54"/>
      <c r="AI1368" s="54"/>
      <c r="AJ1368" s="54"/>
      <c r="AK1368" s="54"/>
      <c r="AL1368" s="27"/>
      <c r="AM1368" s="27"/>
      <c r="AN1368" s="27"/>
      <c r="AO1368" s="27"/>
      <c r="AP1368" s="27"/>
      <c r="AQ1368" s="53"/>
      <c r="AR1368" s="53"/>
      <c r="AS1368" s="52"/>
      <c r="AT1368" s="52"/>
      <c r="AU1368" s="52"/>
      <c r="AV1368" s="52"/>
      <c r="AW1368" s="52"/>
      <c r="AX1368" s="27"/>
      <c r="AY1368" s="27"/>
      <c r="AZ1368" s="27"/>
      <c r="BA1368" s="45"/>
      <c r="BB1368" s="45"/>
      <c r="BC1368" s="45"/>
      <c r="BD1368" s="45"/>
      <c r="BE1368" s="45"/>
      <c r="BF1368" s="45"/>
      <c r="BG1368" s="45"/>
      <c r="BH1368" s="45"/>
      <c r="BI1368" s="45"/>
      <c r="BJ1368" s="45"/>
      <c r="BK1368" s="45"/>
      <c r="BL1368" s="45"/>
      <c r="BM1368" s="27"/>
      <c r="BN1368" s="27"/>
      <c r="BO1368" s="45"/>
      <c r="BP1368" s="45"/>
      <c r="BQ1368" s="45"/>
      <c r="BR1368" s="45"/>
      <c r="BS1368" s="27"/>
      <c r="BT1368" s="27"/>
      <c r="BU1368" s="27"/>
      <c r="BV1368" s="30"/>
      <c r="BW1368" s="30"/>
      <c r="BX1368" s="27"/>
      <c r="BY1368" s="27"/>
      <c r="BZ1368" s="27"/>
      <c r="CA1368" s="27"/>
      <c r="CB1368" s="27"/>
      <c r="CC1368" s="27"/>
      <c r="CD1368" s="27"/>
      <c r="CE1368" s="27"/>
      <c r="CF1368" s="27"/>
      <c r="CG1368" s="27"/>
      <c r="CH1368" s="27"/>
      <c r="CI1368" s="27"/>
      <c r="CJ1368" s="27"/>
      <c r="CK1368" s="27"/>
      <c r="CL1368" s="27"/>
      <c r="CM1368" s="27"/>
      <c r="CN1368" s="27"/>
      <c r="CO1368" s="27"/>
    </row>
    <row r="1369" spans="1:93" ht="13">
      <c r="A1369" s="18"/>
      <c r="B1369" s="45"/>
      <c r="C1369" s="52"/>
      <c r="D1369" s="52"/>
      <c r="E1369" s="53"/>
      <c r="F1369" s="53"/>
      <c r="G1369" s="52"/>
      <c r="H1369" s="52"/>
      <c r="I1369" s="53"/>
      <c r="J1369" s="52"/>
      <c r="K1369" s="52"/>
      <c r="L1369" s="52"/>
      <c r="M1369" s="53"/>
      <c r="N1369" s="76"/>
      <c r="O1369" s="52"/>
      <c r="P1369" s="45"/>
      <c r="Q1369" s="45"/>
      <c r="R1369" s="45"/>
      <c r="S1369" s="45"/>
      <c r="T1369" s="45"/>
      <c r="U1369" s="45"/>
      <c r="V1369" s="54"/>
      <c r="W1369" s="54"/>
      <c r="X1369" s="53"/>
      <c r="Y1369" s="53"/>
      <c r="Z1369" s="53"/>
      <c r="AA1369" s="53"/>
      <c r="AB1369" s="53"/>
      <c r="AC1369" s="53"/>
      <c r="AD1369" s="54"/>
      <c r="AE1369" s="54"/>
      <c r="AF1369" s="54"/>
      <c r="AG1369" s="54"/>
      <c r="AH1369" s="54"/>
      <c r="AI1369" s="54"/>
      <c r="AJ1369" s="54"/>
      <c r="AK1369" s="54"/>
      <c r="AL1369" s="27"/>
      <c r="AM1369" s="27"/>
      <c r="AN1369" s="27"/>
      <c r="AO1369" s="27"/>
      <c r="AP1369" s="27"/>
      <c r="AQ1369" s="53"/>
      <c r="AR1369" s="53"/>
      <c r="AS1369" s="52"/>
      <c r="AT1369" s="52"/>
      <c r="AU1369" s="52"/>
      <c r="AV1369" s="52"/>
      <c r="AW1369" s="52"/>
      <c r="AX1369" s="27"/>
      <c r="AY1369" s="27"/>
      <c r="AZ1369" s="27"/>
      <c r="BA1369" s="45"/>
      <c r="BB1369" s="45"/>
      <c r="BC1369" s="45"/>
      <c r="BD1369" s="45"/>
      <c r="BE1369" s="45"/>
      <c r="BF1369" s="45"/>
      <c r="BG1369" s="45"/>
      <c r="BH1369" s="45"/>
      <c r="BI1369" s="45"/>
      <c r="BJ1369" s="45"/>
      <c r="BK1369" s="45"/>
      <c r="BL1369" s="45"/>
      <c r="BM1369" s="27"/>
      <c r="BN1369" s="27"/>
      <c r="BO1369" s="45"/>
      <c r="BP1369" s="45"/>
      <c r="BQ1369" s="45"/>
      <c r="BR1369" s="45"/>
      <c r="BS1369" s="27"/>
      <c r="BT1369" s="27"/>
      <c r="BU1369" s="27"/>
      <c r="BV1369" s="30"/>
      <c r="BW1369" s="30"/>
      <c r="BX1369" s="27"/>
      <c r="BY1369" s="27"/>
      <c r="BZ1369" s="27"/>
      <c r="CA1369" s="27"/>
      <c r="CB1369" s="27"/>
      <c r="CC1369" s="27"/>
      <c r="CD1369" s="27"/>
      <c r="CE1369" s="27"/>
      <c r="CF1369" s="27"/>
      <c r="CG1369" s="27"/>
      <c r="CH1369" s="27"/>
      <c r="CI1369" s="27"/>
      <c r="CJ1369" s="27"/>
      <c r="CK1369" s="27"/>
      <c r="CL1369" s="27"/>
      <c r="CM1369" s="27"/>
      <c r="CN1369" s="27"/>
      <c r="CO1369" s="27"/>
    </row>
    <row r="1370" spans="1:93" ht="13">
      <c r="A1370" s="18"/>
      <c r="B1370" s="45"/>
      <c r="C1370" s="52"/>
      <c r="D1370" s="52"/>
      <c r="E1370" s="53"/>
      <c r="F1370" s="53"/>
      <c r="G1370" s="52"/>
      <c r="H1370" s="52"/>
      <c r="I1370" s="53"/>
      <c r="J1370" s="52"/>
      <c r="K1370" s="52"/>
      <c r="L1370" s="52"/>
      <c r="M1370" s="53"/>
      <c r="N1370" s="76"/>
      <c r="O1370" s="52"/>
      <c r="P1370" s="45"/>
      <c r="Q1370" s="45"/>
      <c r="R1370" s="45"/>
      <c r="S1370" s="45"/>
      <c r="T1370" s="45"/>
      <c r="U1370" s="45"/>
      <c r="V1370" s="54"/>
      <c r="W1370" s="54"/>
      <c r="X1370" s="53"/>
      <c r="Y1370" s="53"/>
      <c r="Z1370" s="53"/>
      <c r="AA1370" s="53"/>
      <c r="AB1370" s="53"/>
      <c r="AC1370" s="53"/>
      <c r="AD1370" s="54"/>
      <c r="AE1370" s="54"/>
      <c r="AF1370" s="54"/>
      <c r="AG1370" s="54"/>
      <c r="AH1370" s="54"/>
      <c r="AI1370" s="54"/>
      <c r="AJ1370" s="54"/>
      <c r="AK1370" s="54"/>
      <c r="AL1370" s="27"/>
      <c r="AM1370" s="27"/>
      <c r="AN1370" s="27"/>
      <c r="AO1370" s="27"/>
      <c r="AP1370" s="27"/>
      <c r="AQ1370" s="53"/>
      <c r="AR1370" s="53"/>
      <c r="AS1370" s="52"/>
      <c r="AT1370" s="52"/>
      <c r="AU1370" s="52"/>
      <c r="AV1370" s="52"/>
      <c r="AW1370" s="52"/>
      <c r="AX1370" s="27"/>
      <c r="AY1370" s="27"/>
      <c r="AZ1370" s="27"/>
      <c r="BA1370" s="45"/>
      <c r="BB1370" s="45"/>
      <c r="BC1370" s="45"/>
      <c r="BD1370" s="45"/>
      <c r="BE1370" s="45"/>
      <c r="BF1370" s="45"/>
      <c r="BG1370" s="45"/>
      <c r="BH1370" s="45"/>
      <c r="BI1370" s="45"/>
      <c r="BJ1370" s="45"/>
      <c r="BK1370" s="45"/>
      <c r="BL1370" s="45"/>
      <c r="BM1370" s="27"/>
      <c r="BN1370" s="27"/>
      <c r="BO1370" s="45"/>
      <c r="BP1370" s="45"/>
      <c r="BQ1370" s="45"/>
      <c r="BR1370" s="45"/>
      <c r="BS1370" s="27"/>
      <c r="BT1370" s="27"/>
      <c r="BU1370" s="27"/>
      <c r="BV1370" s="30"/>
      <c r="BW1370" s="30"/>
      <c r="BX1370" s="27"/>
      <c r="BY1370" s="27"/>
      <c r="BZ1370" s="27"/>
      <c r="CA1370" s="27"/>
      <c r="CB1370" s="27"/>
      <c r="CC1370" s="27"/>
      <c r="CD1370" s="27"/>
      <c r="CE1370" s="27"/>
      <c r="CF1370" s="27"/>
      <c r="CG1370" s="27"/>
      <c r="CH1370" s="27"/>
      <c r="CI1370" s="27"/>
      <c r="CJ1370" s="27"/>
      <c r="CK1370" s="27"/>
      <c r="CL1370" s="27"/>
      <c r="CM1370" s="27"/>
      <c r="CN1370" s="27"/>
      <c r="CO1370" s="27"/>
    </row>
    <row r="1371" spans="1:93" ht="13">
      <c r="A1371" s="18"/>
      <c r="B1371" s="45"/>
      <c r="C1371" s="52"/>
      <c r="D1371" s="52"/>
      <c r="E1371" s="53"/>
      <c r="F1371" s="53"/>
      <c r="G1371" s="52"/>
      <c r="H1371" s="52"/>
      <c r="I1371" s="53"/>
      <c r="J1371" s="52"/>
      <c r="K1371" s="52"/>
      <c r="L1371" s="52"/>
      <c r="M1371" s="53"/>
      <c r="N1371" s="76"/>
      <c r="O1371" s="52"/>
      <c r="P1371" s="45"/>
      <c r="Q1371" s="45"/>
      <c r="R1371" s="45"/>
      <c r="S1371" s="45"/>
      <c r="T1371" s="45"/>
      <c r="U1371" s="45"/>
      <c r="V1371" s="54"/>
      <c r="W1371" s="54"/>
      <c r="X1371" s="53"/>
      <c r="Y1371" s="53"/>
      <c r="Z1371" s="53"/>
      <c r="AA1371" s="53"/>
      <c r="AB1371" s="53"/>
      <c r="AC1371" s="53"/>
      <c r="AD1371" s="54"/>
      <c r="AE1371" s="54"/>
      <c r="AF1371" s="54"/>
      <c r="AG1371" s="54"/>
      <c r="AH1371" s="54"/>
      <c r="AI1371" s="54"/>
      <c r="AJ1371" s="54"/>
      <c r="AK1371" s="54"/>
      <c r="AL1371" s="27"/>
      <c r="AM1371" s="27"/>
      <c r="AN1371" s="27"/>
      <c r="AO1371" s="27"/>
      <c r="AP1371" s="27"/>
      <c r="AQ1371" s="53"/>
      <c r="AR1371" s="53"/>
      <c r="AS1371" s="52"/>
      <c r="AT1371" s="52"/>
      <c r="AU1371" s="52"/>
      <c r="AV1371" s="52"/>
      <c r="AW1371" s="52"/>
      <c r="AX1371" s="27"/>
      <c r="AY1371" s="27"/>
      <c r="AZ1371" s="27"/>
      <c r="BA1371" s="45"/>
      <c r="BB1371" s="45"/>
      <c r="BC1371" s="45"/>
      <c r="BD1371" s="45"/>
      <c r="BE1371" s="45"/>
      <c r="BF1371" s="45"/>
      <c r="BG1371" s="45"/>
      <c r="BH1371" s="45"/>
      <c r="BI1371" s="45"/>
      <c r="BJ1371" s="45"/>
      <c r="BK1371" s="45"/>
      <c r="BL1371" s="45"/>
      <c r="BM1371" s="27"/>
      <c r="BN1371" s="27"/>
      <c r="BO1371" s="45"/>
      <c r="BP1371" s="45"/>
      <c r="BQ1371" s="45"/>
      <c r="BR1371" s="45"/>
      <c r="BS1371" s="27"/>
      <c r="BT1371" s="27"/>
      <c r="BU1371" s="27"/>
      <c r="BV1371" s="30"/>
      <c r="BW1371" s="30"/>
      <c r="BX1371" s="27"/>
      <c r="BY1371" s="27"/>
      <c r="BZ1371" s="27"/>
      <c r="CA1371" s="27"/>
      <c r="CB1371" s="27"/>
      <c r="CC1371" s="27"/>
      <c r="CD1371" s="27"/>
      <c r="CE1371" s="27"/>
      <c r="CF1371" s="27"/>
      <c r="CG1371" s="27"/>
      <c r="CH1371" s="27"/>
      <c r="CI1371" s="27"/>
      <c r="CJ1371" s="27"/>
      <c r="CK1371" s="27"/>
      <c r="CL1371" s="27"/>
      <c r="CM1371" s="27"/>
      <c r="CN1371" s="27"/>
      <c r="CO1371" s="27"/>
    </row>
    <row r="1372" spans="1:93" ht="13">
      <c r="A1372" s="18"/>
      <c r="B1372" s="45"/>
      <c r="C1372" s="52"/>
      <c r="D1372" s="52"/>
      <c r="E1372" s="53"/>
      <c r="F1372" s="53"/>
      <c r="G1372" s="52"/>
      <c r="H1372" s="52"/>
      <c r="I1372" s="53"/>
      <c r="J1372" s="52"/>
      <c r="K1372" s="52"/>
      <c r="L1372" s="52"/>
      <c r="M1372" s="53"/>
      <c r="N1372" s="76"/>
      <c r="O1372" s="52"/>
      <c r="P1372" s="45"/>
      <c r="Q1372" s="45"/>
      <c r="R1372" s="45"/>
      <c r="S1372" s="45"/>
      <c r="T1372" s="45"/>
      <c r="U1372" s="45"/>
      <c r="V1372" s="54"/>
      <c r="W1372" s="54"/>
      <c r="X1372" s="53"/>
      <c r="Y1372" s="53"/>
      <c r="Z1372" s="53"/>
      <c r="AA1372" s="53"/>
      <c r="AB1372" s="53"/>
      <c r="AC1372" s="53"/>
      <c r="AD1372" s="54"/>
      <c r="AE1372" s="54"/>
      <c r="AF1372" s="54"/>
      <c r="AG1372" s="54"/>
      <c r="AH1372" s="54"/>
      <c r="AI1372" s="54"/>
      <c r="AJ1372" s="54"/>
      <c r="AK1372" s="54"/>
      <c r="AL1372" s="27"/>
      <c r="AM1372" s="27"/>
      <c r="AN1372" s="27"/>
      <c r="AO1372" s="27"/>
      <c r="AP1372" s="27"/>
      <c r="AQ1372" s="53"/>
      <c r="AR1372" s="53"/>
      <c r="AS1372" s="52"/>
      <c r="AT1372" s="52"/>
      <c r="AU1372" s="52"/>
      <c r="AV1372" s="52"/>
      <c r="AW1372" s="52"/>
      <c r="AX1372" s="27"/>
      <c r="AY1372" s="27"/>
      <c r="AZ1372" s="27"/>
      <c r="BA1372" s="45"/>
      <c r="BB1372" s="45"/>
      <c r="BC1372" s="45"/>
      <c r="BD1372" s="45"/>
      <c r="BE1372" s="45"/>
      <c r="BF1372" s="45"/>
      <c r="BG1372" s="45"/>
      <c r="BH1372" s="45"/>
      <c r="BI1372" s="45"/>
      <c r="BJ1372" s="45"/>
      <c r="BK1372" s="45"/>
      <c r="BL1372" s="45"/>
      <c r="BM1372" s="27"/>
      <c r="BN1372" s="27"/>
      <c r="BO1372" s="45"/>
      <c r="BP1372" s="45"/>
      <c r="BQ1372" s="45"/>
      <c r="BR1372" s="45"/>
      <c r="BS1372" s="27"/>
      <c r="BT1372" s="27"/>
      <c r="BU1372" s="27"/>
      <c r="BV1372" s="30"/>
      <c r="BW1372" s="30"/>
      <c r="BX1372" s="27"/>
      <c r="BY1372" s="27"/>
      <c r="BZ1372" s="27"/>
      <c r="CA1372" s="27"/>
      <c r="CB1372" s="27"/>
      <c r="CC1372" s="27"/>
      <c r="CD1372" s="27"/>
      <c r="CE1372" s="27"/>
      <c r="CF1372" s="27"/>
      <c r="CG1372" s="27"/>
      <c r="CH1372" s="27"/>
      <c r="CI1372" s="27"/>
      <c r="CJ1372" s="27"/>
      <c r="CK1372" s="27"/>
      <c r="CL1372" s="27"/>
      <c r="CM1372" s="27"/>
      <c r="CN1372" s="27"/>
      <c r="CO1372" s="27"/>
    </row>
    <row r="1373" spans="1:93" ht="13">
      <c r="A1373" s="18"/>
      <c r="B1373" s="45"/>
      <c r="C1373" s="52"/>
      <c r="D1373" s="52"/>
      <c r="E1373" s="53"/>
      <c r="F1373" s="53"/>
      <c r="G1373" s="52"/>
      <c r="H1373" s="52"/>
      <c r="I1373" s="53"/>
      <c r="J1373" s="52"/>
      <c r="K1373" s="52"/>
      <c r="L1373" s="52"/>
      <c r="M1373" s="53"/>
      <c r="N1373" s="76"/>
      <c r="O1373" s="52"/>
      <c r="P1373" s="45"/>
      <c r="Q1373" s="45"/>
      <c r="R1373" s="45"/>
      <c r="S1373" s="45"/>
      <c r="T1373" s="45"/>
      <c r="U1373" s="45"/>
      <c r="V1373" s="54"/>
      <c r="W1373" s="54"/>
      <c r="X1373" s="53"/>
      <c r="Y1373" s="53"/>
      <c r="Z1373" s="53"/>
      <c r="AA1373" s="53"/>
      <c r="AB1373" s="53"/>
      <c r="AC1373" s="53"/>
      <c r="AD1373" s="54"/>
      <c r="AE1373" s="54"/>
      <c r="AF1373" s="54"/>
      <c r="AG1373" s="54"/>
      <c r="AH1373" s="54"/>
      <c r="AI1373" s="54"/>
      <c r="AJ1373" s="54"/>
      <c r="AK1373" s="54"/>
      <c r="AL1373" s="27"/>
      <c r="AM1373" s="27"/>
      <c r="AN1373" s="27"/>
      <c r="AO1373" s="27"/>
      <c r="AP1373" s="27"/>
      <c r="AQ1373" s="53"/>
      <c r="AR1373" s="53"/>
      <c r="AS1373" s="52"/>
      <c r="AT1373" s="52"/>
      <c r="AU1373" s="52"/>
      <c r="AV1373" s="52"/>
      <c r="AW1373" s="52"/>
      <c r="AX1373" s="27"/>
      <c r="AY1373" s="27"/>
      <c r="AZ1373" s="27"/>
      <c r="BA1373" s="45"/>
      <c r="BB1373" s="45"/>
      <c r="BC1373" s="45"/>
      <c r="BD1373" s="45"/>
      <c r="BE1373" s="45"/>
      <c r="BF1373" s="45"/>
      <c r="BG1373" s="45"/>
      <c r="BH1373" s="45"/>
      <c r="BI1373" s="45"/>
      <c r="BJ1373" s="45"/>
      <c r="BK1373" s="45"/>
      <c r="BL1373" s="45"/>
      <c r="BM1373" s="27"/>
      <c r="BN1373" s="27"/>
      <c r="BO1373" s="45"/>
      <c r="BP1373" s="45"/>
      <c r="BQ1373" s="45"/>
      <c r="BR1373" s="45"/>
      <c r="BS1373" s="27"/>
      <c r="BT1373" s="27"/>
      <c r="BU1373" s="27"/>
      <c r="BV1373" s="30"/>
      <c r="BW1373" s="30"/>
      <c r="BX1373" s="27"/>
      <c r="BY1373" s="27"/>
      <c r="BZ1373" s="27"/>
      <c r="CA1373" s="27"/>
      <c r="CB1373" s="27"/>
      <c r="CC1373" s="27"/>
      <c r="CD1373" s="27"/>
      <c r="CE1373" s="27"/>
      <c r="CF1373" s="27"/>
      <c r="CG1373" s="27"/>
      <c r="CH1373" s="27"/>
      <c r="CI1373" s="27"/>
      <c r="CJ1373" s="27"/>
      <c r="CK1373" s="27"/>
      <c r="CL1373" s="27"/>
      <c r="CM1373" s="27"/>
      <c r="CN1373" s="27"/>
      <c r="CO1373" s="27"/>
    </row>
    <row r="1374" spans="1:93" ht="13">
      <c r="A1374" s="18"/>
      <c r="B1374" s="45"/>
      <c r="C1374" s="52"/>
      <c r="D1374" s="52"/>
      <c r="E1374" s="53"/>
      <c r="F1374" s="53"/>
      <c r="G1374" s="52"/>
      <c r="H1374" s="52"/>
      <c r="I1374" s="53"/>
      <c r="J1374" s="52"/>
      <c r="K1374" s="52"/>
      <c r="L1374" s="52"/>
      <c r="M1374" s="53"/>
      <c r="N1374" s="76"/>
      <c r="O1374" s="52"/>
      <c r="P1374" s="45"/>
      <c r="Q1374" s="45"/>
      <c r="R1374" s="45"/>
      <c r="S1374" s="45"/>
      <c r="T1374" s="45"/>
      <c r="U1374" s="45"/>
      <c r="V1374" s="54"/>
      <c r="W1374" s="54"/>
      <c r="X1374" s="53"/>
      <c r="Y1374" s="53"/>
      <c r="Z1374" s="53"/>
      <c r="AA1374" s="53"/>
      <c r="AB1374" s="53"/>
      <c r="AC1374" s="53"/>
      <c r="AD1374" s="54"/>
      <c r="AE1374" s="54"/>
      <c r="AF1374" s="54"/>
      <c r="AG1374" s="54"/>
      <c r="AH1374" s="54"/>
      <c r="AI1374" s="54"/>
      <c r="AJ1374" s="54"/>
      <c r="AK1374" s="54"/>
      <c r="AL1374" s="27"/>
      <c r="AM1374" s="27"/>
      <c r="AN1374" s="27"/>
      <c r="AO1374" s="27"/>
      <c r="AP1374" s="27"/>
      <c r="AQ1374" s="53"/>
      <c r="AR1374" s="53"/>
      <c r="AS1374" s="52"/>
      <c r="AT1374" s="52"/>
      <c r="AU1374" s="52"/>
      <c r="AV1374" s="52"/>
      <c r="AW1374" s="52"/>
      <c r="AX1374" s="27"/>
      <c r="AY1374" s="27"/>
      <c r="AZ1374" s="27"/>
      <c r="BA1374" s="45"/>
      <c r="BB1374" s="45"/>
      <c r="BC1374" s="45"/>
      <c r="BD1374" s="45"/>
      <c r="BE1374" s="45"/>
      <c r="BF1374" s="45"/>
      <c r="BG1374" s="45"/>
      <c r="BH1374" s="45"/>
      <c r="BI1374" s="45"/>
      <c r="BJ1374" s="45"/>
      <c r="BK1374" s="45"/>
      <c r="BL1374" s="45"/>
      <c r="BM1374" s="27"/>
      <c r="BN1374" s="27"/>
      <c r="BO1374" s="45"/>
      <c r="BP1374" s="45"/>
      <c r="BQ1374" s="45"/>
      <c r="BR1374" s="45"/>
      <c r="BS1374" s="27"/>
      <c r="BT1374" s="27"/>
      <c r="BU1374" s="27"/>
      <c r="BV1374" s="30"/>
      <c r="BW1374" s="30"/>
      <c r="BX1374" s="27"/>
      <c r="BY1374" s="27"/>
      <c r="BZ1374" s="27"/>
      <c r="CA1374" s="27"/>
      <c r="CB1374" s="27"/>
      <c r="CC1374" s="27"/>
      <c r="CD1374" s="27"/>
      <c r="CE1374" s="27"/>
      <c r="CF1374" s="27"/>
      <c r="CG1374" s="27"/>
      <c r="CH1374" s="27"/>
      <c r="CI1374" s="27"/>
      <c r="CJ1374" s="27"/>
      <c r="CK1374" s="27"/>
      <c r="CL1374" s="27"/>
      <c r="CM1374" s="27"/>
      <c r="CN1374" s="27"/>
      <c r="CO1374" s="27"/>
    </row>
    <row r="1375" spans="1:93" ht="13">
      <c r="A1375" s="18"/>
      <c r="B1375" s="45"/>
      <c r="C1375" s="52"/>
      <c r="D1375" s="52"/>
      <c r="E1375" s="53"/>
      <c r="F1375" s="53"/>
      <c r="G1375" s="52"/>
      <c r="H1375" s="52"/>
      <c r="I1375" s="53"/>
      <c r="J1375" s="52"/>
      <c r="K1375" s="52"/>
      <c r="L1375" s="52"/>
      <c r="M1375" s="53"/>
      <c r="N1375" s="76"/>
      <c r="O1375" s="52"/>
      <c r="P1375" s="45"/>
      <c r="Q1375" s="45"/>
      <c r="R1375" s="45"/>
      <c r="S1375" s="45"/>
      <c r="T1375" s="45"/>
      <c r="U1375" s="45"/>
      <c r="V1375" s="54"/>
      <c r="W1375" s="54"/>
      <c r="X1375" s="53"/>
      <c r="Y1375" s="53"/>
      <c r="Z1375" s="53"/>
      <c r="AA1375" s="53"/>
      <c r="AB1375" s="53"/>
      <c r="AC1375" s="53"/>
      <c r="AD1375" s="54"/>
      <c r="AE1375" s="54"/>
      <c r="AF1375" s="54"/>
      <c r="AG1375" s="54"/>
      <c r="AH1375" s="54"/>
      <c r="AI1375" s="54"/>
      <c r="AJ1375" s="54"/>
      <c r="AK1375" s="54"/>
      <c r="AL1375" s="27"/>
      <c r="AM1375" s="27"/>
      <c r="AN1375" s="27"/>
      <c r="AO1375" s="27"/>
      <c r="AP1375" s="27"/>
      <c r="AQ1375" s="53"/>
      <c r="AR1375" s="53"/>
      <c r="AS1375" s="52"/>
      <c r="AT1375" s="52"/>
      <c r="AU1375" s="52"/>
      <c r="AV1375" s="52"/>
      <c r="AW1375" s="52"/>
      <c r="AX1375" s="27"/>
      <c r="AY1375" s="27"/>
      <c r="AZ1375" s="27"/>
      <c r="BA1375" s="45"/>
      <c r="BB1375" s="45"/>
      <c r="BC1375" s="45"/>
      <c r="BD1375" s="45"/>
      <c r="BE1375" s="45"/>
      <c r="BF1375" s="45"/>
      <c r="BG1375" s="45"/>
      <c r="BH1375" s="45"/>
      <c r="BI1375" s="45"/>
      <c r="BJ1375" s="45"/>
      <c r="BK1375" s="45"/>
      <c r="BL1375" s="45"/>
      <c r="BM1375" s="27"/>
      <c r="BN1375" s="27"/>
      <c r="BO1375" s="45"/>
      <c r="BP1375" s="45"/>
      <c r="BQ1375" s="45"/>
      <c r="BR1375" s="45"/>
      <c r="BS1375" s="27"/>
      <c r="BT1375" s="27"/>
      <c r="BU1375" s="27"/>
      <c r="BV1375" s="30"/>
      <c r="BW1375" s="30"/>
      <c r="BX1375" s="27"/>
      <c r="BY1375" s="27"/>
      <c r="BZ1375" s="27"/>
      <c r="CA1375" s="27"/>
      <c r="CB1375" s="27"/>
      <c r="CC1375" s="27"/>
      <c r="CD1375" s="27"/>
      <c r="CE1375" s="27"/>
      <c r="CF1375" s="27"/>
      <c r="CG1375" s="27"/>
      <c r="CH1375" s="27"/>
      <c r="CI1375" s="27"/>
      <c r="CJ1375" s="27"/>
      <c r="CK1375" s="27"/>
      <c r="CL1375" s="27"/>
      <c r="CM1375" s="27"/>
      <c r="CN1375" s="27"/>
      <c r="CO1375" s="27"/>
    </row>
    <row r="1376" spans="1:93" ht="13">
      <c r="A1376" s="18"/>
      <c r="B1376" s="45"/>
      <c r="C1376" s="52"/>
      <c r="D1376" s="52"/>
      <c r="E1376" s="53"/>
      <c r="F1376" s="53"/>
      <c r="G1376" s="52"/>
      <c r="H1376" s="52"/>
      <c r="I1376" s="53"/>
      <c r="J1376" s="52"/>
      <c r="K1376" s="52"/>
      <c r="L1376" s="52"/>
      <c r="M1376" s="53"/>
      <c r="N1376" s="76"/>
      <c r="O1376" s="52"/>
      <c r="P1376" s="45"/>
      <c r="Q1376" s="45"/>
      <c r="R1376" s="45"/>
      <c r="S1376" s="45"/>
      <c r="T1376" s="45"/>
      <c r="U1376" s="45"/>
      <c r="V1376" s="54"/>
      <c r="W1376" s="54"/>
      <c r="X1376" s="53"/>
      <c r="Y1376" s="53"/>
      <c r="Z1376" s="53"/>
      <c r="AA1376" s="53"/>
      <c r="AB1376" s="53"/>
      <c r="AC1376" s="53"/>
      <c r="AD1376" s="54"/>
      <c r="AE1376" s="54"/>
      <c r="AF1376" s="54"/>
      <c r="AG1376" s="54"/>
      <c r="AH1376" s="54"/>
      <c r="AI1376" s="54"/>
      <c r="AJ1376" s="54"/>
      <c r="AK1376" s="54"/>
      <c r="AL1376" s="27"/>
      <c r="AM1376" s="27"/>
      <c r="AN1376" s="27"/>
      <c r="AO1376" s="27"/>
      <c r="AP1376" s="27"/>
      <c r="AQ1376" s="53"/>
      <c r="AR1376" s="53"/>
      <c r="AS1376" s="52"/>
      <c r="AT1376" s="52"/>
      <c r="AU1376" s="52"/>
      <c r="AV1376" s="52"/>
      <c r="AW1376" s="52"/>
      <c r="AX1376" s="27"/>
      <c r="AY1376" s="27"/>
      <c r="AZ1376" s="27"/>
      <c r="BA1376" s="45"/>
      <c r="BB1376" s="45"/>
      <c r="BC1376" s="45"/>
      <c r="BD1376" s="45"/>
      <c r="BE1376" s="45"/>
      <c r="BF1376" s="45"/>
      <c r="BG1376" s="45"/>
      <c r="BH1376" s="45"/>
      <c r="BI1376" s="45"/>
      <c r="BJ1376" s="45"/>
      <c r="BK1376" s="45"/>
      <c r="BL1376" s="45"/>
      <c r="BM1376" s="27"/>
      <c r="BN1376" s="27"/>
      <c r="BO1376" s="45"/>
      <c r="BP1376" s="45"/>
      <c r="BQ1376" s="45"/>
      <c r="BR1376" s="45"/>
      <c r="BS1376" s="27"/>
      <c r="BT1376" s="27"/>
      <c r="BU1376" s="27"/>
      <c r="BV1376" s="30"/>
      <c r="BW1376" s="30"/>
      <c r="BX1376" s="27"/>
      <c r="BY1376" s="27"/>
      <c r="BZ1376" s="27"/>
      <c r="CA1376" s="27"/>
      <c r="CB1376" s="27"/>
      <c r="CC1376" s="27"/>
      <c r="CD1376" s="27"/>
      <c r="CE1376" s="27"/>
      <c r="CF1376" s="27"/>
      <c r="CG1376" s="27"/>
      <c r="CH1376" s="27"/>
      <c r="CI1376" s="27"/>
      <c r="CJ1376" s="27"/>
      <c r="CK1376" s="27"/>
      <c r="CL1376" s="27"/>
      <c r="CM1376" s="27"/>
      <c r="CN1376" s="27"/>
      <c r="CO1376" s="27"/>
    </row>
    <row r="1377" spans="1:93" ht="13">
      <c r="A1377" s="18"/>
      <c r="B1377" s="45"/>
      <c r="C1377" s="52"/>
      <c r="D1377" s="52"/>
      <c r="E1377" s="53"/>
      <c r="F1377" s="53"/>
      <c r="G1377" s="52"/>
      <c r="H1377" s="52"/>
      <c r="I1377" s="53"/>
      <c r="J1377" s="52"/>
      <c r="K1377" s="52"/>
      <c r="L1377" s="52"/>
      <c r="M1377" s="53"/>
      <c r="N1377" s="76"/>
      <c r="O1377" s="52"/>
      <c r="P1377" s="45"/>
      <c r="Q1377" s="45"/>
      <c r="R1377" s="45"/>
      <c r="S1377" s="45"/>
      <c r="T1377" s="45"/>
      <c r="U1377" s="45"/>
      <c r="V1377" s="54"/>
      <c r="W1377" s="54"/>
      <c r="X1377" s="53"/>
      <c r="Y1377" s="53"/>
      <c r="Z1377" s="53"/>
      <c r="AA1377" s="53"/>
      <c r="AB1377" s="53"/>
      <c r="AC1377" s="53"/>
      <c r="AD1377" s="54"/>
      <c r="AE1377" s="54"/>
      <c r="AF1377" s="54"/>
      <c r="AG1377" s="54"/>
      <c r="AH1377" s="54"/>
      <c r="AI1377" s="54"/>
      <c r="AJ1377" s="54"/>
      <c r="AK1377" s="54"/>
      <c r="AL1377" s="27"/>
      <c r="AM1377" s="27"/>
      <c r="AN1377" s="27"/>
      <c r="AO1377" s="27"/>
      <c r="AP1377" s="27"/>
      <c r="AQ1377" s="53"/>
      <c r="AR1377" s="53"/>
      <c r="AS1377" s="52"/>
      <c r="AT1377" s="52"/>
      <c r="AU1377" s="52"/>
      <c r="AV1377" s="52"/>
      <c r="AW1377" s="52"/>
      <c r="AX1377" s="27"/>
      <c r="AY1377" s="27"/>
      <c r="AZ1377" s="27"/>
      <c r="BA1377" s="45"/>
      <c r="BB1377" s="45"/>
      <c r="BC1377" s="45"/>
      <c r="BD1377" s="45"/>
      <c r="BE1377" s="45"/>
      <c r="BF1377" s="45"/>
      <c r="BG1377" s="45"/>
      <c r="BH1377" s="45"/>
      <c r="BI1377" s="45"/>
      <c r="BJ1377" s="45"/>
      <c r="BK1377" s="45"/>
      <c r="BL1377" s="45"/>
      <c r="BM1377" s="27"/>
      <c r="BN1377" s="27"/>
      <c r="BO1377" s="45"/>
      <c r="BP1377" s="45"/>
      <c r="BQ1377" s="45"/>
      <c r="BR1377" s="45"/>
      <c r="BS1377" s="27"/>
      <c r="BT1377" s="27"/>
      <c r="BU1377" s="27"/>
      <c r="BV1377" s="30"/>
      <c r="BW1377" s="30"/>
      <c r="BX1377" s="27"/>
      <c r="BY1377" s="27"/>
      <c r="BZ1377" s="27"/>
      <c r="CA1377" s="27"/>
      <c r="CB1377" s="27"/>
      <c r="CC1377" s="27"/>
      <c r="CD1377" s="27"/>
      <c r="CE1377" s="27"/>
      <c r="CF1377" s="27"/>
      <c r="CG1377" s="27"/>
      <c r="CH1377" s="27"/>
      <c r="CI1377" s="27"/>
      <c r="CJ1377" s="27"/>
      <c r="CK1377" s="27"/>
      <c r="CL1377" s="27"/>
      <c r="CM1377" s="27"/>
      <c r="CN1377" s="27"/>
      <c r="CO1377" s="27"/>
    </row>
    <row r="1378" spans="1:93" ht="13">
      <c r="A1378" s="18"/>
      <c r="B1378" s="45"/>
      <c r="C1378" s="52"/>
      <c r="D1378" s="52"/>
      <c r="E1378" s="53"/>
      <c r="F1378" s="53"/>
      <c r="G1378" s="52"/>
      <c r="H1378" s="52"/>
      <c r="I1378" s="53"/>
      <c r="J1378" s="52"/>
      <c r="K1378" s="52"/>
      <c r="L1378" s="52"/>
      <c r="M1378" s="53"/>
      <c r="N1378" s="76"/>
      <c r="O1378" s="52"/>
      <c r="P1378" s="45"/>
      <c r="Q1378" s="45"/>
      <c r="R1378" s="45"/>
      <c r="S1378" s="45"/>
      <c r="T1378" s="45"/>
      <c r="U1378" s="45"/>
      <c r="V1378" s="54"/>
      <c r="W1378" s="54"/>
      <c r="X1378" s="53"/>
      <c r="Y1378" s="53"/>
      <c r="Z1378" s="53"/>
      <c r="AA1378" s="53"/>
      <c r="AB1378" s="53"/>
      <c r="AC1378" s="53"/>
      <c r="AD1378" s="54"/>
      <c r="AE1378" s="54"/>
      <c r="AF1378" s="54"/>
      <c r="AG1378" s="54"/>
      <c r="AH1378" s="54"/>
      <c r="AI1378" s="54"/>
      <c r="AJ1378" s="54"/>
      <c r="AK1378" s="54"/>
      <c r="AL1378" s="27"/>
      <c r="AM1378" s="27"/>
      <c r="AN1378" s="27"/>
      <c r="AO1378" s="27"/>
      <c r="AP1378" s="27"/>
      <c r="AQ1378" s="53"/>
      <c r="AR1378" s="53"/>
      <c r="AS1378" s="52"/>
      <c r="AT1378" s="52"/>
      <c r="AU1378" s="52"/>
      <c r="AV1378" s="52"/>
      <c r="AW1378" s="52"/>
      <c r="AX1378" s="27"/>
      <c r="AY1378" s="27"/>
      <c r="AZ1378" s="27"/>
      <c r="BA1378" s="45"/>
      <c r="BB1378" s="45"/>
      <c r="BC1378" s="45"/>
      <c r="BD1378" s="45"/>
      <c r="BE1378" s="45"/>
      <c r="BF1378" s="45"/>
      <c r="BG1378" s="45"/>
      <c r="BH1378" s="45"/>
      <c r="BI1378" s="45"/>
      <c r="BJ1378" s="45"/>
      <c r="BK1378" s="45"/>
      <c r="BL1378" s="45"/>
      <c r="BM1378" s="27"/>
      <c r="BN1378" s="27"/>
      <c r="BO1378" s="45"/>
      <c r="BP1378" s="45"/>
      <c r="BQ1378" s="45"/>
      <c r="BR1378" s="45"/>
      <c r="BS1378" s="27"/>
      <c r="BT1378" s="27"/>
      <c r="BU1378" s="27"/>
      <c r="BV1378" s="30"/>
      <c r="BW1378" s="30"/>
      <c r="BX1378" s="27"/>
      <c r="BY1378" s="27"/>
      <c r="BZ1378" s="27"/>
      <c r="CA1378" s="27"/>
      <c r="CB1378" s="27"/>
      <c r="CC1378" s="27"/>
      <c r="CD1378" s="27"/>
      <c r="CE1378" s="27"/>
      <c r="CF1378" s="27"/>
      <c r="CG1378" s="27"/>
      <c r="CH1378" s="27"/>
      <c r="CI1378" s="27"/>
      <c r="CJ1378" s="27"/>
      <c r="CK1378" s="27"/>
      <c r="CL1378" s="27"/>
      <c r="CM1378" s="27"/>
      <c r="CN1378" s="27"/>
      <c r="CO1378" s="27"/>
    </row>
    <row r="1379" spans="1:93" ht="13">
      <c r="A1379" s="18"/>
      <c r="B1379" s="45"/>
      <c r="C1379" s="52"/>
      <c r="D1379" s="52"/>
      <c r="E1379" s="53"/>
      <c r="F1379" s="53"/>
      <c r="G1379" s="52"/>
      <c r="H1379" s="52"/>
      <c r="I1379" s="53"/>
      <c r="J1379" s="52"/>
      <c r="K1379" s="52"/>
      <c r="L1379" s="52"/>
      <c r="M1379" s="53"/>
      <c r="N1379" s="76"/>
      <c r="O1379" s="52"/>
      <c r="P1379" s="45"/>
      <c r="Q1379" s="45"/>
      <c r="R1379" s="45"/>
      <c r="S1379" s="45"/>
      <c r="T1379" s="45"/>
      <c r="U1379" s="45"/>
      <c r="V1379" s="54"/>
      <c r="W1379" s="54"/>
      <c r="X1379" s="53"/>
      <c r="Y1379" s="53"/>
      <c r="Z1379" s="53"/>
      <c r="AA1379" s="53"/>
      <c r="AB1379" s="53"/>
      <c r="AC1379" s="53"/>
      <c r="AD1379" s="54"/>
      <c r="AE1379" s="54"/>
      <c r="AF1379" s="54"/>
      <c r="AG1379" s="54"/>
      <c r="AH1379" s="54"/>
      <c r="AI1379" s="54"/>
      <c r="AJ1379" s="54"/>
      <c r="AK1379" s="54"/>
      <c r="AL1379" s="27"/>
      <c r="AM1379" s="27"/>
      <c r="AN1379" s="27"/>
      <c r="AO1379" s="27"/>
      <c r="AP1379" s="27"/>
      <c r="AQ1379" s="53"/>
      <c r="AR1379" s="53"/>
      <c r="AS1379" s="52"/>
      <c r="AT1379" s="52"/>
      <c r="AU1379" s="52"/>
      <c r="AV1379" s="52"/>
      <c r="AW1379" s="52"/>
      <c r="AX1379" s="27"/>
      <c r="AY1379" s="27"/>
      <c r="AZ1379" s="27"/>
      <c r="BA1379" s="45"/>
      <c r="BB1379" s="45"/>
      <c r="BC1379" s="45"/>
      <c r="BD1379" s="45"/>
      <c r="BE1379" s="45"/>
      <c r="BF1379" s="45"/>
      <c r="BG1379" s="45"/>
      <c r="BH1379" s="45"/>
      <c r="BI1379" s="45"/>
      <c r="BJ1379" s="45"/>
      <c r="BK1379" s="45"/>
      <c r="BL1379" s="45"/>
      <c r="BM1379" s="27"/>
      <c r="BN1379" s="27"/>
      <c r="BO1379" s="45"/>
      <c r="BP1379" s="45"/>
      <c r="BQ1379" s="45"/>
      <c r="BR1379" s="45"/>
      <c r="BS1379" s="27"/>
      <c r="BT1379" s="27"/>
      <c r="BU1379" s="27"/>
      <c r="BV1379" s="30"/>
      <c r="BW1379" s="30"/>
      <c r="BX1379" s="27"/>
      <c r="BY1379" s="27"/>
      <c r="BZ1379" s="27"/>
      <c r="CA1379" s="27"/>
      <c r="CB1379" s="27"/>
      <c r="CC1379" s="27"/>
      <c r="CD1379" s="27"/>
      <c r="CE1379" s="27"/>
      <c r="CF1379" s="27"/>
      <c r="CG1379" s="27"/>
      <c r="CH1379" s="27"/>
      <c r="CI1379" s="27"/>
      <c r="CJ1379" s="27"/>
      <c r="CK1379" s="27"/>
      <c r="CL1379" s="27"/>
      <c r="CM1379" s="27"/>
      <c r="CN1379" s="27"/>
      <c r="CO1379" s="27"/>
    </row>
    <row r="1380" spans="1:93" ht="13">
      <c r="A1380" s="18"/>
      <c r="B1380" s="45"/>
      <c r="C1380" s="52"/>
      <c r="D1380" s="52"/>
      <c r="E1380" s="53"/>
      <c r="F1380" s="53"/>
      <c r="G1380" s="52"/>
      <c r="H1380" s="52"/>
      <c r="I1380" s="53"/>
      <c r="J1380" s="52"/>
      <c r="K1380" s="52"/>
      <c r="L1380" s="52"/>
      <c r="M1380" s="53"/>
      <c r="N1380" s="76"/>
      <c r="O1380" s="52"/>
      <c r="P1380" s="45"/>
      <c r="Q1380" s="45"/>
      <c r="R1380" s="45"/>
      <c r="S1380" s="45"/>
      <c r="T1380" s="45"/>
      <c r="U1380" s="45"/>
      <c r="V1380" s="54"/>
      <c r="W1380" s="54"/>
      <c r="X1380" s="53"/>
      <c r="Y1380" s="53"/>
      <c r="Z1380" s="53"/>
      <c r="AA1380" s="53"/>
      <c r="AB1380" s="53"/>
      <c r="AC1380" s="53"/>
      <c r="AD1380" s="54"/>
      <c r="AE1380" s="54"/>
      <c r="AF1380" s="54"/>
      <c r="AG1380" s="54"/>
      <c r="AH1380" s="54"/>
      <c r="AI1380" s="54"/>
      <c r="AJ1380" s="54"/>
      <c r="AK1380" s="54"/>
      <c r="AL1380" s="27"/>
      <c r="AM1380" s="27"/>
      <c r="AN1380" s="27"/>
      <c r="AO1380" s="27"/>
      <c r="AP1380" s="27"/>
      <c r="AQ1380" s="53"/>
      <c r="AR1380" s="53"/>
      <c r="AS1380" s="52"/>
      <c r="AT1380" s="52"/>
      <c r="AU1380" s="52"/>
      <c r="AV1380" s="52"/>
      <c r="AW1380" s="52"/>
      <c r="AX1380" s="27"/>
      <c r="AY1380" s="27"/>
      <c r="AZ1380" s="27"/>
      <c r="BA1380" s="45"/>
      <c r="BB1380" s="45"/>
      <c r="BC1380" s="45"/>
      <c r="BD1380" s="45"/>
      <c r="BE1380" s="45"/>
      <c r="BF1380" s="45"/>
      <c r="BG1380" s="45"/>
      <c r="BH1380" s="45"/>
      <c r="BI1380" s="45"/>
      <c r="BJ1380" s="45"/>
      <c r="BK1380" s="45"/>
      <c r="BL1380" s="45"/>
      <c r="BM1380" s="27"/>
      <c r="BN1380" s="27"/>
      <c r="BO1380" s="45"/>
      <c r="BP1380" s="45"/>
      <c r="BQ1380" s="45"/>
      <c r="BR1380" s="45"/>
      <c r="BS1380" s="27"/>
      <c r="BT1380" s="27"/>
      <c r="BU1380" s="27"/>
      <c r="BV1380" s="30"/>
      <c r="BW1380" s="30"/>
      <c r="BX1380" s="27"/>
      <c r="BY1380" s="27"/>
      <c r="BZ1380" s="27"/>
      <c r="CA1380" s="27"/>
      <c r="CB1380" s="27"/>
      <c r="CC1380" s="27"/>
      <c r="CD1380" s="27"/>
      <c r="CE1380" s="27"/>
      <c r="CF1380" s="27"/>
      <c r="CG1380" s="27"/>
      <c r="CH1380" s="27"/>
      <c r="CI1380" s="27"/>
      <c r="CJ1380" s="27"/>
      <c r="CK1380" s="27"/>
      <c r="CL1380" s="27"/>
      <c r="CM1380" s="27"/>
      <c r="CN1380" s="27"/>
      <c r="CO1380" s="27"/>
    </row>
    <row r="1381" spans="1:93" ht="13">
      <c r="A1381" s="18"/>
      <c r="B1381" s="45"/>
      <c r="C1381" s="52"/>
      <c r="D1381" s="52"/>
      <c r="E1381" s="53"/>
      <c r="F1381" s="53"/>
      <c r="G1381" s="52"/>
      <c r="H1381" s="52"/>
      <c r="I1381" s="53"/>
      <c r="J1381" s="52"/>
      <c r="K1381" s="52"/>
      <c r="L1381" s="52"/>
      <c r="M1381" s="53"/>
      <c r="N1381" s="76"/>
      <c r="O1381" s="52"/>
      <c r="P1381" s="45"/>
      <c r="Q1381" s="45"/>
      <c r="R1381" s="45"/>
      <c r="S1381" s="45"/>
      <c r="T1381" s="45"/>
      <c r="U1381" s="45"/>
      <c r="V1381" s="54"/>
      <c r="W1381" s="54"/>
      <c r="X1381" s="53"/>
      <c r="Y1381" s="53"/>
      <c r="Z1381" s="53"/>
      <c r="AA1381" s="53"/>
      <c r="AB1381" s="53"/>
      <c r="AC1381" s="53"/>
      <c r="AD1381" s="54"/>
      <c r="AE1381" s="54"/>
      <c r="AF1381" s="54"/>
      <c r="AG1381" s="54"/>
      <c r="AH1381" s="54"/>
      <c r="AI1381" s="54"/>
      <c r="AJ1381" s="54"/>
      <c r="AK1381" s="54"/>
      <c r="AL1381" s="27"/>
      <c r="AM1381" s="27"/>
      <c r="AN1381" s="27"/>
      <c r="AO1381" s="27"/>
      <c r="AP1381" s="27"/>
      <c r="AQ1381" s="53"/>
      <c r="AR1381" s="53"/>
      <c r="AS1381" s="52"/>
      <c r="AT1381" s="52"/>
      <c r="AU1381" s="52"/>
      <c r="AV1381" s="52"/>
      <c r="AW1381" s="52"/>
      <c r="AX1381" s="27"/>
      <c r="AY1381" s="27"/>
      <c r="AZ1381" s="27"/>
      <c r="BA1381" s="45"/>
      <c r="BB1381" s="45"/>
      <c r="BC1381" s="45"/>
      <c r="BD1381" s="45"/>
      <c r="BE1381" s="45"/>
      <c r="BF1381" s="45"/>
      <c r="BG1381" s="45"/>
      <c r="BH1381" s="45"/>
      <c r="BI1381" s="45"/>
      <c r="BJ1381" s="45"/>
      <c r="BK1381" s="45"/>
      <c r="BL1381" s="45"/>
      <c r="BM1381" s="27"/>
      <c r="BN1381" s="27"/>
      <c r="BO1381" s="45"/>
      <c r="BP1381" s="45"/>
      <c r="BQ1381" s="45"/>
      <c r="BR1381" s="45"/>
      <c r="BS1381" s="27"/>
      <c r="BT1381" s="27"/>
      <c r="BU1381" s="27"/>
      <c r="BV1381" s="30"/>
      <c r="BW1381" s="30"/>
      <c r="BX1381" s="27"/>
      <c r="BY1381" s="27"/>
      <c r="BZ1381" s="27"/>
      <c r="CA1381" s="27"/>
      <c r="CB1381" s="27"/>
      <c r="CC1381" s="27"/>
      <c r="CD1381" s="27"/>
      <c r="CE1381" s="27"/>
      <c r="CF1381" s="27"/>
      <c r="CG1381" s="27"/>
      <c r="CH1381" s="27"/>
      <c r="CI1381" s="27"/>
      <c r="CJ1381" s="27"/>
      <c r="CK1381" s="27"/>
      <c r="CL1381" s="27"/>
      <c r="CM1381" s="27"/>
      <c r="CN1381" s="27"/>
      <c r="CO1381" s="27"/>
    </row>
    <row r="1382" spans="1:93" ht="13">
      <c r="A1382" s="18"/>
      <c r="B1382" s="45"/>
      <c r="C1382" s="52"/>
      <c r="D1382" s="52"/>
      <c r="E1382" s="53"/>
      <c r="F1382" s="53"/>
      <c r="G1382" s="52"/>
      <c r="H1382" s="52"/>
      <c r="I1382" s="53"/>
      <c r="J1382" s="52"/>
      <c r="K1382" s="52"/>
      <c r="L1382" s="52"/>
      <c r="M1382" s="53"/>
      <c r="N1382" s="76"/>
      <c r="O1382" s="52"/>
      <c r="P1382" s="45"/>
      <c r="Q1382" s="45"/>
      <c r="R1382" s="45"/>
      <c r="S1382" s="45"/>
      <c r="T1382" s="45"/>
      <c r="U1382" s="45"/>
      <c r="V1382" s="54"/>
      <c r="W1382" s="54"/>
      <c r="X1382" s="53"/>
      <c r="Y1382" s="53"/>
      <c r="Z1382" s="53"/>
      <c r="AA1382" s="53"/>
      <c r="AB1382" s="53"/>
      <c r="AC1382" s="53"/>
      <c r="AD1382" s="54"/>
      <c r="AE1382" s="54"/>
      <c r="AF1382" s="54"/>
      <c r="AG1382" s="54"/>
      <c r="AH1382" s="54"/>
      <c r="AI1382" s="54"/>
      <c r="AJ1382" s="54"/>
      <c r="AK1382" s="54"/>
      <c r="AL1382" s="27"/>
      <c r="AM1382" s="27"/>
      <c r="AN1382" s="27"/>
      <c r="AO1382" s="27"/>
      <c r="AP1382" s="27"/>
      <c r="AQ1382" s="53"/>
      <c r="AR1382" s="53"/>
      <c r="AS1382" s="52"/>
      <c r="AT1382" s="52"/>
      <c r="AU1382" s="52"/>
      <c r="AV1382" s="52"/>
      <c r="AW1382" s="52"/>
      <c r="AX1382" s="27"/>
      <c r="AY1382" s="27"/>
      <c r="AZ1382" s="27"/>
      <c r="BA1382" s="45"/>
      <c r="BB1382" s="45"/>
      <c r="BC1382" s="45"/>
      <c r="BD1382" s="45"/>
      <c r="BE1382" s="45"/>
      <c r="BF1382" s="45"/>
      <c r="BG1382" s="45"/>
      <c r="BH1382" s="45"/>
      <c r="BI1382" s="45"/>
      <c r="BJ1382" s="45"/>
      <c r="BK1382" s="45"/>
      <c r="BL1382" s="45"/>
      <c r="BM1382" s="27"/>
      <c r="BN1382" s="27"/>
      <c r="BO1382" s="45"/>
      <c r="BP1382" s="45"/>
      <c r="BQ1382" s="45"/>
      <c r="BR1382" s="45"/>
      <c r="BS1382" s="27"/>
      <c r="BT1382" s="27"/>
      <c r="BU1382" s="27"/>
      <c r="BV1382" s="30"/>
      <c r="BW1382" s="30"/>
      <c r="BX1382" s="27"/>
      <c r="BY1382" s="27"/>
      <c r="BZ1382" s="27"/>
      <c r="CA1382" s="27"/>
      <c r="CB1382" s="27"/>
      <c r="CC1382" s="27"/>
      <c r="CD1382" s="27"/>
      <c r="CE1382" s="27"/>
      <c r="CF1382" s="27"/>
      <c r="CG1382" s="27"/>
      <c r="CH1382" s="27"/>
      <c r="CI1382" s="27"/>
      <c r="CJ1382" s="27"/>
      <c r="CK1382" s="27"/>
      <c r="CL1382" s="27"/>
      <c r="CM1382" s="27"/>
      <c r="CN1382" s="27"/>
      <c r="CO1382" s="27"/>
    </row>
    <row r="1383" spans="1:93" ht="13">
      <c r="A1383" s="18"/>
      <c r="B1383" s="45"/>
      <c r="C1383" s="52"/>
      <c r="D1383" s="52"/>
      <c r="E1383" s="53"/>
      <c r="F1383" s="53"/>
      <c r="G1383" s="52"/>
      <c r="H1383" s="52"/>
      <c r="I1383" s="53"/>
      <c r="J1383" s="52"/>
      <c r="K1383" s="52"/>
      <c r="L1383" s="52"/>
      <c r="M1383" s="53"/>
      <c r="N1383" s="76"/>
      <c r="O1383" s="52"/>
      <c r="P1383" s="45"/>
      <c r="Q1383" s="45"/>
      <c r="R1383" s="45"/>
      <c r="S1383" s="45"/>
      <c r="T1383" s="45"/>
      <c r="U1383" s="45"/>
      <c r="V1383" s="54"/>
      <c r="W1383" s="54"/>
      <c r="X1383" s="53"/>
      <c r="Y1383" s="53"/>
      <c r="Z1383" s="53"/>
      <c r="AA1383" s="53"/>
      <c r="AB1383" s="53"/>
      <c r="AC1383" s="53"/>
      <c r="AD1383" s="54"/>
      <c r="AE1383" s="54"/>
      <c r="AF1383" s="54"/>
      <c r="AG1383" s="54"/>
      <c r="AH1383" s="54"/>
      <c r="AI1383" s="54"/>
      <c r="AJ1383" s="54"/>
      <c r="AK1383" s="54"/>
      <c r="AL1383" s="27"/>
      <c r="AM1383" s="27"/>
      <c r="AN1383" s="27"/>
      <c r="AO1383" s="27"/>
      <c r="AP1383" s="27"/>
      <c r="AQ1383" s="53"/>
      <c r="AR1383" s="53"/>
      <c r="AS1383" s="52"/>
      <c r="AT1383" s="52"/>
      <c r="AU1383" s="52"/>
      <c r="AV1383" s="52"/>
      <c r="AW1383" s="52"/>
      <c r="AX1383" s="27"/>
      <c r="AY1383" s="27"/>
      <c r="AZ1383" s="27"/>
      <c r="BA1383" s="45"/>
      <c r="BB1383" s="45"/>
      <c r="BC1383" s="45"/>
      <c r="BD1383" s="45"/>
      <c r="BE1383" s="45"/>
      <c r="BF1383" s="45"/>
      <c r="BG1383" s="45"/>
      <c r="BH1383" s="45"/>
      <c r="BI1383" s="45"/>
      <c r="BJ1383" s="45"/>
      <c r="BK1383" s="45"/>
      <c r="BL1383" s="45"/>
      <c r="BM1383" s="27"/>
      <c r="BN1383" s="27"/>
      <c r="BO1383" s="45"/>
      <c r="BP1383" s="45"/>
      <c r="BQ1383" s="45"/>
      <c r="BR1383" s="45"/>
      <c r="BS1383" s="27"/>
      <c r="BT1383" s="27"/>
      <c r="BU1383" s="27"/>
      <c r="BV1383" s="30"/>
      <c r="BW1383" s="30"/>
      <c r="BX1383" s="27"/>
      <c r="BY1383" s="27"/>
      <c r="BZ1383" s="27"/>
      <c r="CA1383" s="27"/>
      <c r="CB1383" s="27"/>
      <c r="CC1383" s="27"/>
      <c r="CD1383" s="27"/>
      <c r="CE1383" s="27"/>
      <c r="CF1383" s="27"/>
      <c r="CG1383" s="27"/>
      <c r="CH1383" s="27"/>
      <c r="CI1383" s="27"/>
      <c r="CJ1383" s="27"/>
      <c r="CK1383" s="27"/>
      <c r="CL1383" s="27"/>
      <c r="CM1383" s="27"/>
      <c r="CN1383" s="27"/>
      <c r="CO1383" s="27"/>
    </row>
    <row r="1384" spans="1:93" ht="13">
      <c r="A1384" s="18"/>
      <c r="B1384" s="45"/>
      <c r="C1384" s="52"/>
      <c r="D1384" s="52"/>
      <c r="E1384" s="53"/>
      <c r="F1384" s="53"/>
      <c r="G1384" s="52"/>
      <c r="H1384" s="52"/>
      <c r="I1384" s="53"/>
      <c r="J1384" s="52"/>
      <c r="K1384" s="52"/>
      <c r="L1384" s="52"/>
      <c r="M1384" s="53"/>
      <c r="N1384" s="76"/>
      <c r="O1384" s="52"/>
      <c r="P1384" s="45"/>
      <c r="Q1384" s="45"/>
      <c r="R1384" s="45"/>
      <c r="S1384" s="45"/>
      <c r="T1384" s="45"/>
      <c r="U1384" s="45"/>
      <c r="V1384" s="54"/>
      <c r="W1384" s="54"/>
      <c r="X1384" s="53"/>
      <c r="Y1384" s="53"/>
      <c r="Z1384" s="53"/>
      <c r="AA1384" s="53"/>
      <c r="AB1384" s="53"/>
      <c r="AC1384" s="53"/>
      <c r="AD1384" s="54"/>
      <c r="AE1384" s="54"/>
      <c r="AF1384" s="54"/>
      <c r="AG1384" s="54"/>
      <c r="AH1384" s="54"/>
      <c r="AI1384" s="54"/>
      <c r="AJ1384" s="54"/>
      <c r="AK1384" s="54"/>
      <c r="AL1384" s="27"/>
      <c r="AM1384" s="27"/>
      <c r="AN1384" s="27"/>
      <c r="AO1384" s="27"/>
      <c r="AP1384" s="27"/>
      <c r="AQ1384" s="53"/>
      <c r="AR1384" s="53"/>
      <c r="AS1384" s="52"/>
      <c r="AT1384" s="52"/>
      <c r="AU1384" s="52"/>
      <c r="AV1384" s="52"/>
      <c r="AW1384" s="52"/>
      <c r="AX1384" s="27"/>
      <c r="AY1384" s="27"/>
      <c r="AZ1384" s="27"/>
      <c r="BA1384" s="45"/>
      <c r="BB1384" s="45"/>
      <c r="BC1384" s="45"/>
      <c r="BD1384" s="45"/>
      <c r="BE1384" s="45"/>
      <c r="BF1384" s="45"/>
      <c r="BG1384" s="45"/>
      <c r="BH1384" s="45"/>
      <c r="BI1384" s="45"/>
      <c r="BJ1384" s="45"/>
      <c r="BK1384" s="45"/>
      <c r="BL1384" s="45"/>
      <c r="BM1384" s="27"/>
      <c r="BN1384" s="27"/>
      <c r="BO1384" s="45"/>
      <c r="BP1384" s="45"/>
      <c r="BQ1384" s="45"/>
      <c r="BR1384" s="45"/>
      <c r="BS1384" s="27"/>
      <c r="BT1384" s="27"/>
      <c r="BU1384" s="27"/>
      <c r="BV1384" s="30"/>
      <c r="BW1384" s="30"/>
      <c r="BX1384" s="27"/>
      <c r="BY1384" s="27"/>
      <c r="BZ1384" s="27"/>
      <c r="CA1384" s="27"/>
      <c r="CB1384" s="27"/>
      <c r="CC1384" s="27"/>
      <c r="CD1384" s="27"/>
      <c r="CE1384" s="27"/>
      <c r="CF1384" s="27"/>
      <c r="CG1384" s="27"/>
      <c r="CH1384" s="27"/>
      <c r="CI1384" s="27"/>
      <c r="CJ1384" s="27"/>
      <c r="CK1384" s="27"/>
      <c r="CL1384" s="27"/>
      <c r="CM1384" s="27"/>
      <c r="CN1384" s="27"/>
      <c r="CO1384" s="27"/>
    </row>
    <row r="1385" spans="1:93" ht="13">
      <c r="A1385" s="18"/>
      <c r="B1385" s="45"/>
      <c r="C1385" s="52"/>
      <c r="D1385" s="52"/>
      <c r="E1385" s="53"/>
      <c r="F1385" s="53"/>
      <c r="G1385" s="52"/>
      <c r="H1385" s="52"/>
      <c r="I1385" s="53"/>
      <c r="J1385" s="52"/>
      <c r="K1385" s="52"/>
      <c r="L1385" s="52"/>
      <c r="M1385" s="53"/>
      <c r="N1385" s="76"/>
      <c r="O1385" s="52"/>
      <c r="P1385" s="45"/>
      <c r="Q1385" s="45"/>
      <c r="R1385" s="45"/>
      <c r="S1385" s="45"/>
      <c r="T1385" s="45"/>
      <c r="U1385" s="45"/>
      <c r="V1385" s="54"/>
      <c r="W1385" s="54"/>
      <c r="X1385" s="53"/>
      <c r="Y1385" s="53"/>
      <c r="Z1385" s="53"/>
      <c r="AA1385" s="53"/>
      <c r="AB1385" s="53"/>
      <c r="AC1385" s="53"/>
      <c r="AD1385" s="54"/>
      <c r="AE1385" s="54"/>
      <c r="AF1385" s="54"/>
      <c r="AG1385" s="54"/>
      <c r="AH1385" s="54"/>
      <c r="AI1385" s="54"/>
      <c r="AJ1385" s="54"/>
      <c r="AK1385" s="54"/>
      <c r="AL1385" s="27"/>
      <c r="AM1385" s="27"/>
      <c r="AN1385" s="27"/>
      <c r="AO1385" s="27"/>
      <c r="AP1385" s="27"/>
      <c r="AQ1385" s="53"/>
      <c r="AR1385" s="53"/>
      <c r="AS1385" s="52"/>
      <c r="AT1385" s="52"/>
      <c r="AU1385" s="52"/>
      <c r="AV1385" s="52"/>
      <c r="AW1385" s="52"/>
      <c r="AX1385" s="27"/>
      <c r="AY1385" s="27"/>
      <c r="AZ1385" s="27"/>
      <c r="BA1385" s="45"/>
      <c r="BB1385" s="45"/>
      <c r="BC1385" s="45"/>
      <c r="BD1385" s="45"/>
      <c r="BE1385" s="45"/>
      <c r="BF1385" s="45"/>
      <c r="BG1385" s="45"/>
      <c r="BH1385" s="45"/>
      <c r="BI1385" s="45"/>
      <c r="BJ1385" s="45"/>
      <c r="BK1385" s="45"/>
      <c r="BL1385" s="45"/>
      <c r="BM1385" s="27"/>
      <c r="BN1385" s="27"/>
      <c r="BO1385" s="45"/>
      <c r="BP1385" s="45"/>
      <c r="BQ1385" s="45"/>
      <c r="BR1385" s="45"/>
      <c r="BS1385" s="27"/>
      <c r="BT1385" s="27"/>
      <c r="BU1385" s="27"/>
      <c r="BV1385" s="30"/>
      <c r="BW1385" s="30"/>
      <c r="BX1385" s="27"/>
      <c r="BY1385" s="27"/>
      <c r="BZ1385" s="27"/>
      <c r="CA1385" s="27"/>
      <c r="CB1385" s="27"/>
      <c r="CC1385" s="27"/>
      <c r="CD1385" s="27"/>
      <c r="CE1385" s="27"/>
      <c r="CF1385" s="27"/>
      <c r="CG1385" s="27"/>
      <c r="CH1385" s="27"/>
      <c r="CI1385" s="27"/>
      <c r="CJ1385" s="27"/>
      <c r="CK1385" s="27"/>
      <c r="CL1385" s="27"/>
      <c r="CM1385" s="27"/>
      <c r="CN1385" s="27"/>
      <c r="CO1385" s="27"/>
    </row>
    <row r="1386" spans="1:93" ht="13">
      <c r="A1386" s="18"/>
      <c r="B1386" s="45"/>
      <c r="C1386" s="52"/>
      <c r="D1386" s="52"/>
      <c r="E1386" s="53"/>
      <c r="F1386" s="53"/>
      <c r="G1386" s="52"/>
      <c r="H1386" s="52"/>
      <c r="I1386" s="53"/>
      <c r="J1386" s="52"/>
      <c r="K1386" s="52"/>
      <c r="L1386" s="52"/>
      <c r="M1386" s="53"/>
      <c r="N1386" s="76"/>
      <c r="O1386" s="52"/>
      <c r="P1386" s="45"/>
      <c r="Q1386" s="45"/>
      <c r="R1386" s="45"/>
      <c r="S1386" s="45"/>
      <c r="T1386" s="45"/>
      <c r="U1386" s="45"/>
      <c r="V1386" s="54"/>
      <c r="W1386" s="54"/>
      <c r="X1386" s="53"/>
      <c r="Y1386" s="53"/>
      <c r="Z1386" s="53"/>
      <c r="AA1386" s="53"/>
      <c r="AB1386" s="53"/>
      <c r="AC1386" s="53"/>
      <c r="AD1386" s="54"/>
      <c r="AE1386" s="54"/>
      <c r="AF1386" s="54"/>
      <c r="AG1386" s="54"/>
      <c r="AH1386" s="54"/>
      <c r="AI1386" s="54"/>
      <c r="AJ1386" s="54"/>
      <c r="AK1386" s="54"/>
      <c r="AL1386" s="27"/>
      <c r="AM1386" s="27"/>
      <c r="AN1386" s="27"/>
      <c r="AO1386" s="27"/>
      <c r="AP1386" s="27"/>
      <c r="AQ1386" s="53"/>
      <c r="AR1386" s="53"/>
      <c r="AS1386" s="52"/>
      <c r="AT1386" s="52"/>
      <c r="AU1386" s="52"/>
      <c r="AV1386" s="52"/>
      <c r="AW1386" s="52"/>
      <c r="AX1386" s="27"/>
      <c r="AY1386" s="27"/>
      <c r="AZ1386" s="27"/>
      <c r="BA1386" s="45"/>
      <c r="BB1386" s="45"/>
      <c r="BC1386" s="45"/>
      <c r="BD1386" s="45"/>
      <c r="BE1386" s="45"/>
      <c r="BF1386" s="45"/>
      <c r="BG1386" s="45"/>
      <c r="BH1386" s="45"/>
      <c r="BI1386" s="45"/>
      <c r="BJ1386" s="45"/>
      <c r="BK1386" s="45"/>
      <c r="BL1386" s="45"/>
      <c r="BM1386" s="27"/>
      <c r="BN1386" s="27"/>
      <c r="BO1386" s="45"/>
      <c r="BP1386" s="45"/>
      <c r="BQ1386" s="45"/>
      <c r="BR1386" s="45"/>
      <c r="BS1386" s="27"/>
      <c r="BT1386" s="27"/>
      <c r="BU1386" s="27"/>
      <c r="BV1386" s="30"/>
      <c r="BW1386" s="30"/>
      <c r="BX1386" s="27"/>
      <c r="BY1386" s="27"/>
      <c r="BZ1386" s="27"/>
      <c r="CA1386" s="27"/>
      <c r="CB1386" s="27"/>
      <c r="CC1386" s="27"/>
      <c r="CD1386" s="27"/>
      <c r="CE1386" s="27"/>
      <c r="CF1386" s="27"/>
      <c r="CG1386" s="27"/>
      <c r="CH1386" s="27"/>
      <c r="CI1386" s="27"/>
      <c r="CJ1386" s="27"/>
      <c r="CK1386" s="27"/>
      <c r="CL1386" s="27"/>
      <c r="CM1386" s="27"/>
      <c r="CN1386" s="27"/>
      <c r="CO1386" s="27"/>
    </row>
    <row r="1387" spans="1:93" ht="13">
      <c r="A1387" s="18"/>
      <c r="B1387" s="45"/>
      <c r="C1387" s="52"/>
      <c r="D1387" s="52"/>
      <c r="E1387" s="53"/>
      <c r="F1387" s="53"/>
      <c r="G1387" s="52"/>
      <c r="H1387" s="52"/>
      <c r="I1387" s="53"/>
      <c r="J1387" s="52"/>
      <c r="K1387" s="52"/>
      <c r="L1387" s="52"/>
      <c r="M1387" s="53"/>
      <c r="N1387" s="76"/>
      <c r="O1387" s="52"/>
      <c r="P1387" s="45"/>
      <c r="Q1387" s="45"/>
      <c r="R1387" s="45"/>
      <c r="S1387" s="45"/>
      <c r="T1387" s="45"/>
      <c r="U1387" s="45"/>
      <c r="V1387" s="54"/>
      <c r="W1387" s="54"/>
      <c r="X1387" s="53"/>
      <c r="Y1387" s="53"/>
      <c r="Z1387" s="53"/>
      <c r="AA1387" s="53"/>
      <c r="AB1387" s="53"/>
      <c r="AC1387" s="53"/>
      <c r="AD1387" s="54"/>
      <c r="AE1387" s="54"/>
      <c r="AF1387" s="54"/>
      <c r="AG1387" s="54"/>
      <c r="AH1387" s="54"/>
      <c r="AI1387" s="54"/>
      <c r="AJ1387" s="54"/>
      <c r="AK1387" s="54"/>
      <c r="AL1387" s="27"/>
      <c r="AM1387" s="27"/>
      <c r="AN1387" s="27"/>
      <c r="AO1387" s="27"/>
      <c r="AP1387" s="27"/>
      <c r="AQ1387" s="53"/>
      <c r="AR1387" s="53"/>
      <c r="AS1387" s="52"/>
      <c r="AT1387" s="52"/>
      <c r="AU1387" s="52"/>
      <c r="AV1387" s="52"/>
      <c r="AW1387" s="52"/>
      <c r="AX1387" s="27"/>
      <c r="AY1387" s="27"/>
      <c r="AZ1387" s="27"/>
      <c r="BA1387" s="45"/>
      <c r="BB1387" s="45"/>
      <c r="BC1387" s="45"/>
      <c r="BD1387" s="45"/>
      <c r="BE1387" s="45"/>
      <c r="BF1387" s="45"/>
      <c r="BG1387" s="45"/>
      <c r="BH1387" s="45"/>
      <c r="BI1387" s="45"/>
      <c r="BJ1387" s="45"/>
      <c r="BK1387" s="45"/>
      <c r="BL1387" s="45"/>
      <c r="BM1387" s="27"/>
      <c r="BN1387" s="27"/>
      <c r="BO1387" s="45"/>
      <c r="BP1387" s="45"/>
      <c r="BQ1387" s="45"/>
      <c r="BR1387" s="45"/>
      <c r="BS1387" s="27"/>
      <c r="BT1387" s="27"/>
      <c r="BU1387" s="27"/>
      <c r="BV1387" s="30"/>
      <c r="BW1387" s="30"/>
      <c r="BX1387" s="27"/>
      <c r="BY1387" s="27"/>
      <c r="BZ1387" s="27"/>
      <c r="CA1387" s="27"/>
      <c r="CB1387" s="27"/>
      <c r="CC1387" s="27"/>
      <c r="CD1387" s="27"/>
      <c r="CE1387" s="27"/>
      <c r="CF1387" s="27"/>
      <c r="CG1387" s="27"/>
      <c r="CH1387" s="27"/>
      <c r="CI1387" s="27"/>
      <c r="CJ1387" s="27"/>
      <c r="CK1387" s="27"/>
      <c r="CL1387" s="27"/>
      <c r="CM1387" s="27"/>
      <c r="CN1387" s="27"/>
      <c r="CO1387" s="27"/>
    </row>
    <row r="1388" spans="1:93" ht="13">
      <c r="A1388" s="18"/>
      <c r="B1388" s="45"/>
      <c r="C1388" s="52"/>
      <c r="D1388" s="52"/>
      <c r="E1388" s="53"/>
      <c r="F1388" s="53"/>
      <c r="G1388" s="52"/>
      <c r="H1388" s="52"/>
      <c r="I1388" s="53"/>
      <c r="J1388" s="52"/>
      <c r="K1388" s="52"/>
      <c r="L1388" s="52"/>
      <c r="M1388" s="53"/>
      <c r="N1388" s="76"/>
      <c r="O1388" s="52"/>
      <c r="P1388" s="45"/>
      <c r="Q1388" s="45"/>
      <c r="R1388" s="45"/>
      <c r="S1388" s="45"/>
      <c r="T1388" s="45"/>
      <c r="U1388" s="45"/>
      <c r="V1388" s="54"/>
      <c r="W1388" s="54"/>
      <c r="X1388" s="53"/>
      <c r="Y1388" s="53"/>
      <c r="Z1388" s="53"/>
      <c r="AA1388" s="53"/>
      <c r="AB1388" s="53"/>
      <c r="AC1388" s="53"/>
      <c r="AD1388" s="54"/>
      <c r="AE1388" s="54"/>
      <c r="AF1388" s="54"/>
      <c r="AG1388" s="54"/>
      <c r="AH1388" s="54"/>
      <c r="AI1388" s="54"/>
      <c r="AJ1388" s="54"/>
      <c r="AK1388" s="54"/>
      <c r="AL1388" s="27"/>
      <c r="AM1388" s="27"/>
      <c r="AN1388" s="27"/>
      <c r="AO1388" s="27"/>
      <c r="AP1388" s="27"/>
      <c r="AQ1388" s="53"/>
      <c r="AR1388" s="53"/>
      <c r="AS1388" s="52"/>
      <c r="AT1388" s="52"/>
      <c r="AU1388" s="52"/>
      <c r="AV1388" s="52"/>
      <c r="AW1388" s="52"/>
      <c r="AX1388" s="27"/>
      <c r="AY1388" s="27"/>
      <c r="AZ1388" s="27"/>
      <c r="BA1388" s="45"/>
      <c r="BB1388" s="45"/>
      <c r="BC1388" s="45"/>
      <c r="BD1388" s="45"/>
      <c r="BE1388" s="45"/>
      <c r="BF1388" s="45"/>
      <c r="BG1388" s="45"/>
      <c r="BH1388" s="45"/>
      <c r="BI1388" s="45"/>
      <c r="BJ1388" s="45"/>
      <c r="BK1388" s="45"/>
      <c r="BL1388" s="45"/>
      <c r="BM1388" s="27"/>
      <c r="BN1388" s="27"/>
      <c r="BO1388" s="45"/>
      <c r="BP1388" s="45"/>
      <c r="BQ1388" s="45"/>
      <c r="BR1388" s="45"/>
      <c r="BS1388" s="27"/>
      <c r="BT1388" s="27"/>
      <c r="BU1388" s="27"/>
      <c r="BV1388" s="30"/>
      <c r="BW1388" s="30"/>
      <c r="BX1388" s="27"/>
      <c r="BY1388" s="27"/>
      <c r="BZ1388" s="27"/>
      <c r="CA1388" s="27"/>
      <c r="CB1388" s="27"/>
      <c r="CC1388" s="27"/>
      <c r="CD1388" s="27"/>
      <c r="CE1388" s="27"/>
      <c r="CF1388" s="27"/>
      <c r="CG1388" s="27"/>
      <c r="CH1388" s="27"/>
      <c r="CI1388" s="27"/>
      <c r="CJ1388" s="27"/>
      <c r="CK1388" s="27"/>
      <c r="CL1388" s="27"/>
      <c r="CM1388" s="27"/>
      <c r="CN1388" s="27"/>
      <c r="CO1388" s="27"/>
    </row>
    <row r="1389" spans="1:93" ht="13">
      <c r="A1389" s="18"/>
      <c r="B1389" s="45"/>
      <c r="C1389" s="52"/>
      <c r="D1389" s="52"/>
      <c r="E1389" s="53"/>
      <c r="F1389" s="53"/>
      <c r="G1389" s="52"/>
      <c r="H1389" s="52"/>
      <c r="I1389" s="53"/>
      <c r="J1389" s="52"/>
      <c r="K1389" s="52"/>
      <c r="L1389" s="52"/>
      <c r="M1389" s="53"/>
      <c r="N1389" s="76"/>
      <c r="O1389" s="52"/>
      <c r="P1389" s="45"/>
      <c r="Q1389" s="45"/>
      <c r="R1389" s="45"/>
      <c r="S1389" s="45"/>
      <c r="T1389" s="45"/>
      <c r="U1389" s="45"/>
      <c r="V1389" s="54"/>
      <c r="W1389" s="54"/>
      <c r="X1389" s="53"/>
      <c r="Y1389" s="53"/>
      <c r="Z1389" s="53"/>
      <c r="AA1389" s="53"/>
      <c r="AB1389" s="53"/>
      <c r="AC1389" s="53"/>
      <c r="AD1389" s="54"/>
      <c r="AE1389" s="54"/>
      <c r="AF1389" s="54"/>
      <c r="AG1389" s="54"/>
      <c r="AH1389" s="54"/>
      <c r="AI1389" s="54"/>
      <c r="AJ1389" s="54"/>
      <c r="AK1389" s="54"/>
      <c r="AL1389" s="27"/>
      <c r="AM1389" s="27"/>
      <c r="AN1389" s="27"/>
      <c r="AO1389" s="27"/>
      <c r="AP1389" s="27"/>
      <c r="AQ1389" s="53"/>
      <c r="AR1389" s="53"/>
      <c r="AS1389" s="52"/>
      <c r="AT1389" s="52"/>
      <c r="AU1389" s="52"/>
      <c r="AV1389" s="52"/>
      <c r="AW1389" s="52"/>
      <c r="AX1389" s="27"/>
      <c r="AY1389" s="27"/>
      <c r="AZ1389" s="27"/>
      <c r="BA1389" s="45"/>
      <c r="BB1389" s="45"/>
      <c r="BC1389" s="45"/>
      <c r="BD1389" s="45"/>
      <c r="BE1389" s="45"/>
      <c r="BF1389" s="45"/>
      <c r="BG1389" s="45"/>
      <c r="BH1389" s="45"/>
      <c r="BI1389" s="45"/>
      <c r="BJ1389" s="45"/>
      <c r="BK1389" s="45"/>
      <c r="BL1389" s="45"/>
      <c r="BM1389" s="27"/>
      <c r="BN1389" s="27"/>
      <c r="BO1389" s="45"/>
      <c r="BP1389" s="45"/>
      <c r="BQ1389" s="45"/>
      <c r="BR1389" s="45"/>
      <c r="BS1389" s="27"/>
      <c r="BT1389" s="27"/>
      <c r="BU1389" s="27"/>
      <c r="BV1389" s="30"/>
      <c r="BW1389" s="30"/>
      <c r="BX1389" s="27"/>
      <c r="BY1389" s="27"/>
      <c r="BZ1389" s="27"/>
      <c r="CA1389" s="27"/>
      <c r="CB1389" s="27"/>
      <c r="CC1389" s="27"/>
      <c r="CD1389" s="27"/>
      <c r="CE1389" s="27"/>
      <c r="CF1389" s="27"/>
      <c r="CG1389" s="27"/>
      <c r="CH1389" s="27"/>
      <c r="CI1389" s="27"/>
      <c r="CJ1389" s="27"/>
      <c r="CK1389" s="27"/>
      <c r="CL1389" s="27"/>
      <c r="CM1389" s="27"/>
      <c r="CN1389" s="27"/>
      <c r="CO1389" s="27"/>
    </row>
    <row r="1390" spans="1:93" ht="13">
      <c r="A1390" s="18"/>
      <c r="B1390" s="45"/>
      <c r="C1390" s="52"/>
      <c r="D1390" s="52"/>
      <c r="E1390" s="53"/>
      <c r="F1390" s="53"/>
      <c r="G1390" s="52"/>
      <c r="H1390" s="52"/>
      <c r="I1390" s="53"/>
      <c r="J1390" s="52"/>
      <c r="K1390" s="52"/>
      <c r="L1390" s="52"/>
      <c r="M1390" s="53"/>
      <c r="N1390" s="76"/>
      <c r="O1390" s="52"/>
      <c r="P1390" s="45"/>
      <c r="Q1390" s="45"/>
      <c r="R1390" s="45"/>
      <c r="S1390" s="45"/>
      <c r="T1390" s="45"/>
      <c r="U1390" s="45"/>
      <c r="V1390" s="54"/>
      <c r="W1390" s="54"/>
      <c r="X1390" s="53"/>
      <c r="Y1390" s="53"/>
      <c r="Z1390" s="53"/>
      <c r="AA1390" s="53"/>
      <c r="AB1390" s="53"/>
      <c r="AC1390" s="53"/>
      <c r="AD1390" s="54"/>
      <c r="AE1390" s="54"/>
      <c r="AF1390" s="54"/>
      <c r="AG1390" s="54"/>
      <c r="AH1390" s="54"/>
      <c r="AI1390" s="54"/>
      <c r="AJ1390" s="54"/>
      <c r="AK1390" s="54"/>
      <c r="AL1390" s="27"/>
      <c r="AM1390" s="27"/>
      <c r="AN1390" s="27"/>
      <c r="AO1390" s="27"/>
      <c r="AP1390" s="27"/>
      <c r="AQ1390" s="53"/>
      <c r="AR1390" s="53"/>
      <c r="AS1390" s="52"/>
      <c r="AT1390" s="52"/>
      <c r="AU1390" s="52"/>
      <c r="AV1390" s="52"/>
      <c r="AW1390" s="52"/>
      <c r="AX1390" s="27"/>
      <c r="AY1390" s="27"/>
      <c r="AZ1390" s="27"/>
      <c r="BA1390" s="45"/>
      <c r="BB1390" s="45"/>
      <c r="BC1390" s="45"/>
      <c r="BD1390" s="45"/>
      <c r="BE1390" s="45"/>
      <c r="BF1390" s="45"/>
      <c r="BG1390" s="45"/>
      <c r="BH1390" s="45"/>
      <c r="BI1390" s="45"/>
      <c r="BJ1390" s="45"/>
      <c r="BK1390" s="45"/>
      <c r="BL1390" s="45"/>
      <c r="BM1390" s="27"/>
      <c r="BN1390" s="27"/>
      <c r="BO1390" s="45"/>
      <c r="BP1390" s="45"/>
      <c r="BQ1390" s="45"/>
      <c r="BR1390" s="45"/>
      <c r="BS1390" s="27"/>
      <c r="BT1390" s="27"/>
      <c r="BU1390" s="27"/>
      <c r="BV1390" s="30"/>
      <c r="BW1390" s="30"/>
      <c r="BX1390" s="27"/>
      <c r="BY1390" s="27"/>
      <c r="BZ1390" s="27"/>
      <c r="CA1390" s="27"/>
      <c r="CB1390" s="27"/>
      <c r="CC1390" s="27"/>
      <c r="CD1390" s="27"/>
      <c r="CE1390" s="27"/>
      <c r="CF1390" s="27"/>
      <c r="CG1390" s="27"/>
      <c r="CH1390" s="27"/>
      <c r="CI1390" s="27"/>
      <c r="CJ1390" s="27"/>
      <c r="CK1390" s="27"/>
      <c r="CL1390" s="27"/>
      <c r="CM1390" s="27"/>
      <c r="CN1390" s="27"/>
      <c r="CO1390" s="27"/>
    </row>
    <row r="1391" spans="1:93" ht="13">
      <c r="A1391" s="18"/>
      <c r="B1391" s="45"/>
      <c r="C1391" s="52"/>
      <c r="D1391" s="52"/>
      <c r="E1391" s="53"/>
      <c r="F1391" s="53"/>
      <c r="G1391" s="52"/>
      <c r="H1391" s="52"/>
      <c r="I1391" s="53"/>
      <c r="J1391" s="52"/>
      <c r="K1391" s="52"/>
      <c r="L1391" s="52"/>
      <c r="M1391" s="53"/>
      <c r="N1391" s="76"/>
      <c r="O1391" s="52"/>
      <c r="P1391" s="45"/>
      <c r="Q1391" s="45"/>
      <c r="R1391" s="45"/>
      <c r="S1391" s="45"/>
      <c r="T1391" s="45"/>
      <c r="U1391" s="45"/>
      <c r="V1391" s="54"/>
      <c r="W1391" s="54"/>
      <c r="X1391" s="53"/>
      <c r="Y1391" s="53"/>
      <c r="Z1391" s="53"/>
      <c r="AA1391" s="53"/>
      <c r="AB1391" s="53"/>
      <c r="AC1391" s="53"/>
      <c r="AD1391" s="54"/>
      <c r="AE1391" s="54"/>
      <c r="AF1391" s="54"/>
      <c r="AG1391" s="54"/>
      <c r="AH1391" s="54"/>
      <c r="AI1391" s="54"/>
      <c r="AJ1391" s="54"/>
      <c r="AK1391" s="54"/>
      <c r="AL1391" s="27"/>
      <c r="AM1391" s="27"/>
      <c r="AN1391" s="27"/>
      <c r="AO1391" s="27"/>
      <c r="AP1391" s="27"/>
      <c r="AQ1391" s="53"/>
      <c r="AR1391" s="53"/>
      <c r="AS1391" s="52"/>
      <c r="AT1391" s="52"/>
      <c r="AU1391" s="52"/>
      <c r="AV1391" s="52"/>
      <c r="AW1391" s="52"/>
      <c r="AX1391" s="27"/>
      <c r="AY1391" s="27"/>
      <c r="AZ1391" s="27"/>
      <c r="BA1391" s="45"/>
      <c r="BB1391" s="45"/>
      <c r="BC1391" s="45"/>
      <c r="BD1391" s="45"/>
      <c r="BE1391" s="45"/>
      <c r="BF1391" s="45"/>
      <c r="BG1391" s="45"/>
      <c r="BH1391" s="45"/>
      <c r="BI1391" s="45"/>
      <c r="BJ1391" s="45"/>
      <c r="BK1391" s="45"/>
      <c r="BL1391" s="45"/>
      <c r="BM1391" s="27"/>
      <c r="BN1391" s="27"/>
      <c r="BO1391" s="45"/>
      <c r="BP1391" s="45"/>
      <c r="BQ1391" s="45"/>
      <c r="BR1391" s="45"/>
      <c r="BS1391" s="27"/>
      <c r="BT1391" s="27"/>
      <c r="BU1391" s="27"/>
      <c r="BV1391" s="30"/>
      <c r="BW1391" s="30"/>
      <c r="BX1391" s="27"/>
      <c r="BY1391" s="27"/>
      <c r="BZ1391" s="27"/>
      <c r="CA1391" s="27"/>
      <c r="CB1391" s="27"/>
      <c r="CC1391" s="27"/>
      <c r="CD1391" s="27"/>
      <c r="CE1391" s="27"/>
      <c r="CF1391" s="27"/>
      <c r="CG1391" s="27"/>
      <c r="CH1391" s="27"/>
      <c r="CI1391" s="27"/>
      <c r="CJ1391" s="27"/>
      <c r="CK1391" s="27"/>
      <c r="CL1391" s="27"/>
      <c r="CM1391" s="27"/>
      <c r="CN1391" s="27"/>
      <c r="CO1391" s="27"/>
    </row>
    <row r="1392" spans="1:93" ht="13">
      <c r="A1392" s="18"/>
      <c r="B1392" s="45"/>
      <c r="C1392" s="52"/>
      <c r="D1392" s="52"/>
      <c r="E1392" s="53"/>
      <c r="F1392" s="53"/>
      <c r="G1392" s="52"/>
      <c r="H1392" s="52"/>
      <c r="I1392" s="53"/>
      <c r="J1392" s="52"/>
      <c r="K1392" s="52"/>
      <c r="L1392" s="52"/>
      <c r="M1392" s="53"/>
      <c r="N1392" s="76"/>
      <c r="O1392" s="52"/>
      <c r="P1392" s="45"/>
      <c r="Q1392" s="45"/>
      <c r="R1392" s="45"/>
      <c r="S1392" s="45"/>
      <c r="T1392" s="45"/>
      <c r="U1392" s="45"/>
      <c r="V1392" s="54"/>
      <c r="W1392" s="54"/>
      <c r="X1392" s="53"/>
      <c r="Y1392" s="53"/>
      <c r="Z1392" s="53"/>
      <c r="AA1392" s="53"/>
      <c r="AB1392" s="53"/>
      <c r="AC1392" s="53"/>
      <c r="AD1392" s="54"/>
      <c r="AE1392" s="54"/>
      <c r="AF1392" s="54"/>
      <c r="AG1392" s="54"/>
      <c r="AH1392" s="54"/>
      <c r="AI1392" s="54"/>
      <c r="AJ1392" s="54"/>
      <c r="AK1392" s="54"/>
      <c r="AL1392" s="27"/>
      <c r="AM1392" s="27"/>
      <c r="AN1392" s="27"/>
      <c r="AO1392" s="27"/>
      <c r="AP1392" s="27"/>
      <c r="AQ1392" s="53"/>
      <c r="AR1392" s="53"/>
      <c r="AS1392" s="52"/>
      <c r="AT1392" s="52"/>
      <c r="AU1392" s="52"/>
      <c r="AV1392" s="52"/>
      <c r="AW1392" s="52"/>
      <c r="AX1392" s="27"/>
      <c r="AY1392" s="27"/>
      <c r="AZ1392" s="27"/>
      <c r="BA1392" s="45"/>
      <c r="BB1392" s="45"/>
      <c r="BC1392" s="45"/>
      <c r="BD1392" s="45"/>
      <c r="BE1392" s="45"/>
      <c r="BF1392" s="45"/>
      <c r="BG1392" s="45"/>
      <c r="BH1392" s="45"/>
      <c r="BI1392" s="45"/>
      <c r="BJ1392" s="45"/>
      <c r="BK1392" s="45"/>
      <c r="BL1392" s="45"/>
      <c r="BM1392" s="27"/>
      <c r="BN1392" s="27"/>
      <c r="BO1392" s="45"/>
      <c r="BP1392" s="45"/>
      <c r="BQ1392" s="45"/>
      <c r="BR1392" s="45"/>
      <c r="BS1392" s="27"/>
      <c r="BT1392" s="27"/>
      <c r="BU1392" s="27"/>
      <c r="BV1392" s="30"/>
      <c r="BW1392" s="30"/>
      <c r="BX1392" s="27"/>
      <c r="BY1392" s="27"/>
      <c r="BZ1392" s="27"/>
      <c r="CA1392" s="27"/>
      <c r="CB1392" s="27"/>
      <c r="CC1392" s="27"/>
      <c r="CD1392" s="27"/>
      <c r="CE1392" s="27"/>
      <c r="CF1392" s="27"/>
      <c r="CG1392" s="27"/>
      <c r="CH1392" s="27"/>
      <c r="CI1392" s="27"/>
      <c r="CJ1392" s="27"/>
      <c r="CK1392" s="27"/>
      <c r="CL1392" s="27"/>
      <c r="CM1392" s="27"/>
      <c r="CN1392" s="27"/>
      <c r="CO1392" s="27"/>
    </row>
    <row r="1393" spans="1:93" ht="13">
      <c r="A1393" s="18"/>
      <c r="B1393" s="45"/>
      <c r="C1393" s="52"/>
      <c r="D1393" s="52"/>
      <c r="E1393" s="53"/>
      <c r="F1393" s="53"/>
      <c r="G1393" s="52"/>
      <c r="H1393" s="52"/>
      <c r="I1393" s="53"/>
      <c r="J1393" s="52"/>
      <c r="K1393" s="52"/>
      <c r="L1393" s="52"/>
      <c r="M1393" s="53"/>
      <c r="N1393" s="76"/>
      <c r="O1393" s="52"/>
      <c r="P1393" s="45"/>
      <c r="Q1393" s="45"/>
      <c r="R1393" s="45"/>
      <c r="S1393" s="45"/>
      <c r="T1393" s="45"/>
      <c r="U1393" s="45"/>
      <c r="V1393" s="54"/>
      <c r="W1393" s="54"/>
      <c r="X1393" s="53"/>
      <c r="Y1393" s="53"/>
      <c r="Z1393" s="53"/>
      <c r="AA1393" s="53"/>
      <c r="AB1393" s="53"/>
      <c r="AC1393" s="53"/>
      <c r="AD1393" s="54"/>
      <c r="AE1393" s="54"/>
      <c r="AF1393" s="54"/>
      <c r="AG1393" s="54"/>
      <c r="AH1393" s="54"/>
      <c r="AI1393" s="54"/>
      <c r="AJ1393" s="54"/>
      <c r="AK1393" s="54"/>
      <c r="AL1393" s="27"/>
      <c r="AM1393" s="27"/>
      <c r="AN1393" s="27"/>
      <c r="AO1393" s="27"/>
      <c r="AP1393" s="27"/>
      <c r="AQ1393" s="53"/>
      <c r="AR1393" s="53"/>
      <c r="AS1393" s="52"/>
      <c r="AT1393" s="52"/>
      <c r="AU1393" s="52"/>
      <c r="AV1393" s="52"/>
      <c r="AW1393" s="52"/>
      <c r="AX1393" s="27"/>
      <c r="AY1393" s="27"/>
      <c r="AZ1393" s="27"/>
      <c r="BA1393" s="45"/>
      <c r="BB1393" s="45"/>
      <c r="BC1393" s="45"/>
      <c r="BD1393" s="45"/>
      <c r="BE1393" s="45"/>
      <c r="BF1393" s="45"/>
      <c r="BG1393" s="45"/>
      <c r="BH1393" s="45"/>
      <c r="BI1393" s="45"/>
      <c r="BJ1393" s="45"/>
      <c r="BK1393" s="45"/>
      <c r="BL1393" s="45"/>
      <c r="BM1393" s="27"/>
      <c r="BN1393" s="27"/>
      <c r="BO1393" s="45"/>
      <c r="BP1393" s="45"/>
      <c r="BQ1393" s="45"/>
      <c r="BR1393" s="45"/>
      <c r="BS1393" s="27"/>
      <c r="BT1393" s="27"/>
      <c r="BU1393" s="27"/>
      <c r="BV1393" s="30"/>
      <c r="BW1393" s="30"/>
      <c r="BX1393" s="27"/>
      <c r="BY1393" s="27"/>
      <c r="BZ1393" s="27"/>
      <c r="CA1393" s="27"/>
      <c r="CB1393" s="27"/>
      <c r="CC1393" s="27"/>
      <c r="CD1393" s="27"/>
      <c r="CE1393" s="27"/>
      <c r="CF1393" s="27"/>
      <c r="CG1393" s="27"/>
      <c r="CH1393" s="27"/>
      <c r="CI1393" s="27"/>
      <c r="CJ1393" s="27"/>
      <c r="CK1393" s="27"/>
      <c r="CL1393" s="27"/>
      <c r="CM1393" s="27"/>
      <c r="CN1393" s="27"/>
      <c r="CO1393" s="27"/>
    </row>
    <row r="1394" spans="1:93" ht="13">
      <c r="A1394" s="18"/>
      <c r="B1394" s="45"/>
      <c r="C1394" s="52"/>
      <c r="D1394" s="52"/>
      <c r="E1394" s="53"/>
      <c r="F1394" s="53"/>
      <c r="G1394" s="52"/>
      <c r="H1394" s="52"/>
      <c r="I1394" s="53"/>
      <c r="J1394" s="52"/>
      <c r="K1394" s="52"/>
      <c r="L1394" s="52"/>
      <c r="M1394" s="53"/>
      <c r="N1394" s="76"/>
      <c r="O1394" s="52"/>
      <c r="P1394" s="45"/>
      <c r="Q1394" s="45"/>
      <c r="R1394" s="45"/>
      <c r="S1394" s="45"/>
      <c r="T1394" s="45"/>
      <c r="U1394" s="45"/>
      <c r="V1394" s="54"/>
      <c r="W1394" s="54"/>
      <c r="X1394" s="53"/>
      <c r="Y1394" s="53"/>
      <c r="Z1394" s="53"/>
      <c r="AA1394" s="53"/>
      <c r="AB1394" s="53"/>
      <c r="AC1394" s="53"/>
      <c r="AD1394" s="54"/>
      <c r="AE1394" s="54"/>
      <c r="AF1394" s="54"/>
      <c r="AG1394" s="54"/>
      <c r="AH1394" s="54"/>
      <c r="AI1394" s="54"/>
      <c r="AJ1394" s="54"/>
      <c r="AK1394" s="54"/>
      <c r="AL1394" s="27"/>
      <c r="AM1394" s="27"/>
      <c r="AN1394" s="27"/>
      <c r="AO1394" s="27"/>
      <c r="AP1394" s="27"/>
      <c r="AQ1394" s="53"/>
      <c r="AR1394" s="53"/>
      <c r="AS1394" s="52"/>
      <c r="AT1394" s="52"/>
      <c r="AU1394" s="52"/>
      <c r="AV1394" s="52"/>
      <c r="AW1394" s="52"/>
      <c r="AX1394" s="27"/>
      <c r="AY1394" s="27"/>
      <c r="AZ1394" s="27"/>
      <c r="BA1394" s="45"/>
      <c r="BB1394" s="45"/>
      <c r="BC1394" s="45"/>
      <c r="BD1394" s="45"/>
      <c r="BE1394" s="45"/>
      <c r="BF1394" s="45"/>
      <c r="BG1394" s="45"/>
      <c r="BH1394" s="45"/>
      <c r="BI1394" s="45"/>
      <c r="BJ1394" s="45"/>
      <c r="BK1394" s="45"/>
      <c r="BL1394" s="45"/>
      <c r="BM1394" s="27"/>
      <c r="BN1394" s="27"/>
      <c r="BO1394" s="45"/>
      <c r="BP1394" s="45"/>
      <c r="BQ1394" s="45"/>
      <c r="BR1394" s="45"/>
      <c r="BS1394" s="27"/>
      <c r="BT1394" s="27"/>
      <c r="BU1394" s="27"/>
      <c r="BV1394" s="30"/>
      <c r="BW1394" s="30"/>
      <c r="BX1394" s="27"/>
      <c r="BY1394" s="27"/>
      <c r="BZ1394" s="27"/>
      <c r="CA1394" s="27"/>
      <c r="CB1394" s="27"/>
      <c r="CC1394" s="27"/>
      <c r="CD1394" s="27"/>
      <c r="CE1394" s="27"/>
      <c r="CF1394" s="27"/>
      <c r="CG1394" s="27"/>
      <c r="CH1394" s="27"/>
      <c r="CI1394" s="27"/>
      <c r="CJ1394" s="27"/>
      <c r="CK1394" s="27"/>
      <c r="CL1394" s="27"/>
      <c r="CM1394" s="27"/>
      <c r="CN1394" s="27"/>
      <c r="CO1394" s="27"/>
    </row>
    <row r="1395" spans="1:93" ht="13">
      <c r="A1395" s="18"/>
      <c r="B1395" s="45"/>
      <c r="C1395" s="52"/>
      <c r="D1395" s="52"/>
      <c r="E1395" s="53"/>
      <c r="F1395" s="53"/>
      <c r="G1395" s="52"/>
      <c r="H1395" s="52"/>
      <c r="I1395" s="53"/>
      <c r="J1395" s="52"/>
      <c r="K1395" s="52"/>
      <c r="L1395" s="52"/>
      <c r="M1395" s="53"/>
      <c r="N1395" s="76"/>
      <c r="O1395" s="52"/>
      <c r="P1395" s="45"/>
      <c r="Q1395" s="45"/>
      <c r="R1395" s="45"/>
      <c r="S1395" s="45"/>
      <c r="T1395" s="45"/>
      <c r="U1395" s="45"/>
      <c r="V1395" s="54"/>
      <c r="W1395" s="54"/>
      <c r="X1395" s="53"/>
      <c r="Y1395" s="53"/>
      <c r="Z1395" s="53"/>
      <c r="AA1395" s="53"/>
      <c r="AB1395" s="53"/>
      <c r="AC1395" s="53"/>
      <c r="AD1395" s="54"/>
      <c r="AE1395" s="54"/>
      <c r="AF1395" s="54"/>
      <c r="AG1395" s="54"/>
      <c r="AH1395" s="54"/>
      <c r="AI1395" s="54"/>
      <c r="AJ1395" s="54"/>
      <c r="AK1395" s="54"/>
      <c r="AL1395" s="27"/>
      <c r="AM1395" s="27"/>
      <c r="AN1395" s="27"/>
      <c r="AO1395" s="27"/>
      <c r="AP1395" s="27"/>
      <c r="AQ1395" s="53"/>
      <c r="AR1395" s="53"/>
      <c r="AS1395" s="52"/>
      <c r="AT1395" s="52"/>
      <c r="AU1395" s="52"/>
      <c r="AV1395" s="52"/>
      <c r="AW1395" s="52"/>
      <c r="AX1395" s="27"/>
      <c r="AY1395" s="27"/>
      <c r="AZ1395" s="27"/>
      <c r="BA1395" s="45"/>
      <c r="BB1395" s="45"/>
      <c r="BC1395" s="45"/>
      <c r="BD1395" s="45"/>
      <c r="BE1395" s="45"/>
      <c r="BF1395" s="45"/>
      <c r="BG1395" s="45"/>
      <c r="BH1395" s="45"/>
      <c r="BI1395" s="45"/>
      <c r="BJ1395" s="45"/>
      <c r="BK1395" s="45"/>
      <c r="BL1395" s="45"/>
      <c r="BM1395" s="27"/>
      <c r="BN1395" s="27"/>
      <c r="BO1395" s="45"/>
      <c r="BP1395" s="45"/>
      <c r="BQ1395" s="45"/>
      <c r="BR1395" s="45"/>
      <c r="BS1395" s="27"/>
      <c r="BT1395" s="27"/>
      <c r="BU1395" s="27"/>
      <c r="BV1395" s="30"/>
      <c r="BW1395" s="30"/>
      <c r="BX1395" s="27"/>
      <c r="BY1395" s="27"/>
      <c r="BZ1395" s="27"/>
      <c r="CA1395" s="27"/>
      <c r="CB1395" s="27"/>
      <c r="CC1395" s="27"/>
      <c r="CD1395" s="27"/>
      <c r="CE1395" s="27"/>
      <c r="CF1395" s="27"/>
      <c r="CG1395" s="27"/>
      <c r="CH1395" s="27"/>
      <c r="CI1395" s="27"/>
      <c r="CJ1395" s="27"/>
      <c r="CK1395" s="27"/>
      <c r="CL1395" s="27"/>
      <c r="CM1395" s="27"/>
      <c r="CN1395" s="27"/>
      <c r="CO1395" s="27"/>
    </row>
    <row r="1396" spans="1:93" ht="13">
      <c r="A1396" s="18"/>
      <c r="B1396" s="45"/>
      <c r="C1396" s="52"/>
      <c r="D1396" s="52"/>
      <c r="E1396" s="53"/>
      <c r="F1396" s="53"/>
      <c r="G1396" s="52"/>
      <c r="H1396" s="52"/>
      <c r="I1396" s="53"/>
      <c r="J1396" s="52"/>
      <c r="K1396" s="52"/>
      <c r="L1396" s="52"/>
      <c r="M1396" s="53"/>
      <c r="N1396" s="76"/>
      <c r="O1396" s="52"/>
      <c r="P1396" s="45"/>
      <c r="Q1396" s="45"/>
      <c r="R1396" s="45"/>
      <c r="S1396" s="45"/>
      <c r="T1396" s="45"/>
      <c r="U1396" s="45"/>
      <c r="V1396" s="54"/>
      <c r="W1396" s="54"/>
      <c r="X1396" s="53"/>
      <c r="Y1396" s="53"/>
      <c r="Z1396" s="53"/>
      <c r="AA1396" s="53"/>
      <c r="AB1396" s="53"/>
      <c r="AC1396" s="53"/>
      <c r="AD1396" s="54"/>
      <c r="AE1396" s="54"/>
      <c r="AF1396" s="54"/>
      <c r="AG1396" s="54"/>
      <c r="AH1396" s="54"/>
      <c r="AI1396" s="54"/>
      <c r="AJ1396" s="54"/>
      <c r="AK1396" s="54"/>
      <c r="AL1396" s="27"/>
      <c r="AM1396" s="27"/>
      <c r="AN1396" s="27"/>
      <c r="AO1396" s="27"/>
      <c r="AP1396" s="27"/>
      <c r="AQ1396" s="53"/>
      <c r="AR1396" s="53"/>
      <c r="AS1396" s="52"/>
      <c r="AT1396" s="52"/>
      <c r="AU1396" s="52"/>
      <c r="AV1396" s="52"/>
      <c r="AW1396" s="52"/>
      <c r="AX1396" s="27"/>
      <c r="AY1396" s="27"/>
      <c r="AZ1396" s="27"/>
      <c r="BA1396" s="45"/>
      <c r="BB1396" s="45"/>
      <c r="BC1396" s="45"/>
      <c r="BD1396" s="45"/>
      <c r="BE1396" s="45"/>
      <c r="BF1396" s="45"/>
      <c r="BG1396" s="45"/>
      <c r="BH1396" s="45"/>
      <c r="BI1396" s="45"/>
      <c r="BJ1396" s="45"/>
      <c r="BK1396" s="45"/>
      <c r="BL1396" s="45"/>
      <c r="BM1396" s="27"/>
      <c r="BN1396" s="27"/>
      <c r="BO1396" s="45"/>
      <c r="BP1396" s="45"/>
      <c r="BQ1396" s="45"/>
      <c r="BR1396" s="45"/>
      <c r="BS1396" s="27"/>
      <c r="BT1396" s="27"/>
      <c r="BU1396" s="27"/>
      <c r="BV1396" s="30"/>
      <c r="BW1396" s="30"/>
      <c r="BX1396" s="27"/>
      <c r="BY1396" s="27"/>
      <c r="BZ1396" s="27"/>
      <c r="CA1396" s="27"/>
      <c r="CB1396" s="27"/>
      <c r="CC1396" s="27"/>
      <c r="CD1396" s="27"/>
      <c r="CE1396" s="27"/>
      <c r="CF1396" s="27"/>
      <c r="CG1396" s="27"/>
      <c r="CH1396" s="27"/>
      <c r="CI1396" s="27"/>
      <c r="CJ1396" s="27"/>
      <c r="CK1396" s="27"/>
      <c r="CL1396" s="27"/>
      <c r="CM1396" s="27"/>
      <c r="CN1396" s="27"/>
      <c r="CO1396" s="27"/>
    </row>
    <row r="1397" spans="1:93" ht="13">
      <c r="A1397" s="18"/>
      <c r="B1397" s="45"/>
      <c r="C1397" s="52"/>
      <c r="D1397" s="52"/>
      <c r="E1397" s="53"/>
      <c r="F1397" s="53"/>
      <c r="G1397" s="52"/>
      <c r="H1397" s="52"/>
      <c r="I1397" s="53"/>
      <c r="J1397" s="52"/>
      <c r="K1397" s="52"/>
      <c r="L1397" s="52"/>
      <c r="M1397" s="53"/>
      <c r="N1397" s="76"/>
      <c r="O1397" s="52"/>
      <c r="P1397" s="45"/>
      <c r="Q1397" s="45"/>
      <c r="R1397" s="45"/>
      <c r="S1397" s="45"/>
      <c r="T1397" s="45"/>
      <c r="U1397" s="45"/>
      <c r="V1397" s="54"/>
      <c r="W1397" s="54"/>
      <c r="X1397" s="53"/>
      <c r="Y1397" s="53"/>
      <c r="Z1397" s="53"/>
      <c r="AA1397" s="53"/>
      <c r="AB1397" s="53"/>
      <c r="AC1397" s="53"/>
      <c r="AD1397" s="54"/>
      <c r="AE1397" s="54"/>
      <c r="AF1397" s="54"/>
      <c r="AG1397" s="54"/>
      <c r="AH1397" s="54"/>
      <c r="AI1397" s="54"/>
      <c r="AJ1397" s="54"/>
      <c r="AK1397" s="54"/>
      <c r="AL1397" s="27"/>
      <c r="AM1397" s="27"/>
      <c r="AN1397" s="27"/>
      <c r="AO1397" s="27"/>
      <c r="AP1397" s="27"/>
      <c r="AQ1397" s="53"/>
      <c r="AR1397" s="53"/>
      <c r="AS1397" s="52"/>
      <c r="AT1397" s="52"/>
      <c r="AU1397" s="52"/>
      <c r="AV1397" s="52"/>
      <c r="AW1397" s="52"/>
      <c r="AX1397" s="27"/>
      <c r="AY1397" s="27"/>
      <c r="AZ1397" s="27"/>
      <c r="BA1397" s="45"/>
      <c r="BB1397" s="45"/>
      <c r="BC1397" s="45"/>
      <c r="BD1397" s="45"/>
      <c r="BE1397" s="45"/>
      <c r="BF1397" s="45"/>
      <c r="BG1397" s="45"/>
      <c r="BH1397" s="45"/>
      <c r="BI1397" s="45"/>
      <c r="BJ1397" s="45"/>
      <c r="BK1397" s="45"/>
      <c r="BL1397" s="45"/>
      <c r="BM1397" s="27"/>
      <c r="BN1397" s="27"/>
      <c r="BO1397" s="45"/>
      <c r="BP1397" s="45"/>
      <c r="BQ1397" s="45"/>
      <c r="BR1397" s="45"/>
      <c r="BS1397" s="27"/>
      <c r="BT1397" s="27"/>
      <c r="BU1397" s="27"/>
      <c r="BV1397" s="30"/>
      <c r="BW1397" s="30"/>
      <c r="BX1397" s="27"/>
      <c r="BY1397" s="27"/>
      <c r="BZ1397" s="27"/>
      <c r="CA1397" s="27"/>
      <c r="CB1397" s="27"/>
      <c r="CC1397" s="27"/>
      <c r="CD1397" s="27"/>
      <c r="CE1397" s="27"/>
      <c r="CF1397" s="27"/>
      <c r="CG1397" s="27"/>
      <c r="CH1397" s="27"/>
      <c r="CI1397" s="27"/>
      <c r="CJ1397" s="27"/>
      <c r="CK1397" s="27"/>
      <c r="CL1397" s="27"/>
      <c r="CM1397" s="27"/>
      <c r="CN1397" s="27"/>
      <c r="CO1397" s="27"/>
    </row>
    <row r="1398" spans="1:93" ht="13">
      <c r="A1398" s="18"/>
      <c r="B1398" s="45"/>
      <c r="C1398" s="52"/>
      <c r="D1398" s="52"/>
      <c r="E1398" s="53"/>
      <c r="F1398" s="53"/>
      <c r="G1398" s="52"/>
      <c r="H1398" s="52"/>
      <c r="I1398" s="53"/>
      <c r="J1398" s="52"/>
      <c r="K1398" s="52"/>
      <c r="L1398" s="52"/>
      <c r="M1398" s="53"/>
      <c r="N1398" s="76"/>
      <c r="O1398" s="52"/>
      <c r="P1398" s="45"/>
      <c r="Q1398" s="45"/>
      <c r="R1398" s="45"/>
      <c r="S1398" s="45"/>
      <c r="T1398" s="45"/>
      <c r="U1398" s="45"/>
      <c r="V1398" s="54"/>
      <c r="W1398" s="54"/>
      <c r="X1398" s="53"/>
      <c r="Y1398" s="53"/>
      <c r="Z1398" s="53"/>
      <c r="AA1398" s="53"/>
      <c r="AB1398" s="53"/>
      <c r="AC1398" s="53"/>
      <c r="AD1398" s="54"/>
      <c r="AE1398" s="54"/>
      <c r="AF1398" s="54"/>
      <c r="AG1398" s="54"/>
      <c r="AH1398" s="54"/>
      <c r="AI1398" s="54"/>
      <c r="AJ1398" s="54"/>
      <c r="AK1398" s="54"/>
      <c r="AL1398" s="27"/>
      <c r="AM1398" s="27"/>
      <c r="AN1398" s="27"/>
      <c r="AO1398" s="27"/>
      <c r="AP1398" s="27"/>
      <c r="AQ1398" s="53"/>
      <c r="AR1398" s="53"/>
      <c r="AS1398" s="52"/>
      <c r="AT1398" s="52"/>
      <c r="AU1398" s="52"/>
      <c r="AV1398" s="52"/>
      <c r="AW1398" s="52"/>
      <c r="AX1398" s="27"/>
      <c r="AY1398" s="27"/>
      <c r="AZ1398" s="27"/>
      <c r="BA1398" s="45"/>
      <c r="BB1398" s="45"/>
      <c r="BC1398" s="45"/>
      <c r="BD1398" s="45"/>
      <c r="BE1398" s="45"/>
      <c r="BF1398" s="45"/>
      <c r="BG1398" s="45"/>
      <c r="BH1398" s="45"/>
      <c r="BI1398" s="45"/>
      <c r="BJ1398" s="45"/>
      <c r="BK1398" s="45"/>
      <c r="BL1398" s="45"/>
      <c r="BM1398" s="27"/>
      <c r="BN1398" s="27"/>
      <c r="BO1398" s="45"/>
      <c r="BP1398" s="45"/>
      <c r="BQ1398" s="45"/>
      <c r="BR1398" s="45"/>
      <c r="BS1398" s="27"/>
      <c r="BT1398" s="27"/>
      <c r="BU1398" s="27"/>
      <c r="BV1398" s="30"/>
      <c r="BW1398" s="30"/>
      <c r="BX1398" s="27"/>
      <c r="BY1398" s="27"/>
      <c r="BZ1398" s="27"/>
      <c r="CA1398" s="27"/>
      <c r="CB1398" s="27"/>
      <c r="CC1398" s="27"/>
      <c r="CD1398" s="27"/>
      <c r="CE1398" s="27"/>
      <c r="CF1398" s="27"/>
      <c r="CG1398" s="27"/>
      <c r="CH1398" s="27"/>
      <c r="CI1398" s="27"/>
      <c r="CJ1398" s="27"/>
      <c r="CK1398" s="27"/>
      <c r="CL1398" s="27"/>
      <c r="CM1398" s="27"/>
      <c r="CN1398" s="27"/>
      <c r="CO1398" s="27"/>
    </row>
    <row r="1399" spans="1:93" ht="13">
      <c r="A1399" s="18"/>
      <c r="B1399" s="45"/>
      <c r="C1399" s="52"/>
      <c r="D1399" s="52"/>
      <c r="E1399" s="53"/>
      <c r="F1399" s="53"/>
      <c r="G1399" s="52"/>
      <c r="H1399" s="52"/>
      <c r="I1399" s="53"/>
      <c r="J1399" s="52"/>
      <c r="K1399" s="52"/>
      <c r="L1399" s="52"/>
      <c r="M1399" s="53"/>
      <c r="N1399" s="76"/>
      <c r="O1399" s="52"/>
      <c r="P1399" s="45"/>
      <c r="Q1399" s="45"/>
      <c r="R1399" s="45"/>
      <c r="S1399" s="45"/>
      <c r="T1399" s="45"/>
      <c r="U1399" s="45"/>
      <c r="V1399" s="54"/>
      <c r="W1399" s="54"/>
      <c r="X1399" s="53"/>
      <c r="Y1399" s="53"/>
      <c r="Z1399" s="53"/>
      <c r="AA1399" s="53"/>
      <c r="AB1399" s="53"/>
      <c r="AC1399" s="53"/>
      <c r="AD1399" s="54"/>
      <c r="AE1399" s="54"/>
      <c r="AF1399" s="54"/>
      <c r="AG1399" s="54"/>
      <c r="AH1399" s="54"/>
      <c r="AI1399" s="54"/>
      <c r="AJ1399" s="54"/>
      <c r="AK1399" s="54"/>
      <c r="AL1399" s="27"/>
      <c r="AM1399" s="27"/>
      <c r="AN1399" s="27"/>
      <c r="AO1399" s="27"/>
      <c r="AP1399" s="27"/>
      <c r="AQ1399" s="53"/>
      <c r="AR1399" s="53"/>
      <c r="AS1399" s="52"/>
      <c r="AT1399" s="52"/>
      <c r="AU1399" s="52"/>
      <c r="AV1399" s="52"/>
      <c r="AW1399" s="52"/>
      <c r="AX1399" s="27"/>
      <c r="AY1399" s="27"/>
      <c r="AZ1399" s="27"/>
      <c r="BA1399" s="45"/>
      <c r="BB1399" s="45"/>
      <c r="BC1399" s="45"/>
      <c r="BD1399" s="45"/>
      <c r="BE1399" s="45"/>
      <c r="BF1399" s="45"/>
      <c r="BG1399" s="45"/>
      <c r="BH1399" s="45"/>
      <c r="BI1399" s="45"/>
      <c r="BJ1399" s="45"/>
      <c r="BK1399" s="45"/>
      <c r="BL1399" s="45"/>
      <c r="BM1399" s="27"/>
      <c r="BN1399" s="27"/>
      <c r="BO1399" s="45"/>
      <c r="BP1399" s="45"/>
      <c r="BQ1399" s="45"/>
      <c r="BR1399" s="45"/>
      <c r="BS1399" s="27"/>
      <c r="BT1399" s="27"/>
      <c r="BU1399" s="27"/>
      <c r="BV1399" s="30"/>
      <c r="BW1399" s="30"/>
      <c r="BX1399" s="27"/>
      <c r="BY1399" s="27"/>
      <c r="BZ1399" s="27"/>
      <c r="CA1399" s="27"/>
      <c r="CB1399" s="27"/>
      <c r="CC1399" s="27"/>
      <c r="CD1399" s="27"/>
      <c r="CE1399" s="27"/>
      <c r="CF1399" s="27"/>
      <c r="CG1399" s="27"/>
      <c r="CH1399" s="27"/>
      <c r="CI1399" s="27"/>
      <c r="CJ1399" s="27"/>
      <c r="CK1399" s="27"/>
      <c r="CL1399" s="27"/>
      <c r="CM1399" s="27"/>
      <c r="CN1399" s="27"/>
      <c r="CO1399" s="27"/>
    </row>
    <row r="1400" spans="1:93" ht="13">
      <c r="A1400" s="18"/>
      <c r="B1400" s="45"/>
      <c r="C1400" s="52"/>
      <c r="D1400" s="52"/>
      <c r="E1400" s="53"/>
      <c r="F1400" s="53"/>
      <c r="G1400" s="52"/>
      <c r="H1400" s="52"/>
      <c r="I1400" s="53"/>
      <c r="J1400" s="52"/>
      <c r="K1400" s="52"/>
      <c r="L1400" s="52"/>
      <c r="M1400" s="53"/>
      <c r="N1400" s="76"/>
      <c r="O1400" s="52"/>
      <c r="P1400" s="45"/>
      <c r="Q1400" s="45"/>
      <c r="R1400" s="45"/>
      <c r="S1400" s="45"/>
      <c r="T1400" s="45"/>
      <c r="U1400" s="45"/>
      <c r="V1400" s="54"/>
      <c r="W1400" s="54"/>
      <c r="X1400" s="53"/>
      <c r="Y1400" s="53"/>
      <c r="Z1400" s="53"/>
      <c r="AA1400" s="53"/>
      <c r="AB1400" s="53"/>
      <c r="AC1400" s="53"/>
      <c r="AD1400" s="54"/>
      <c r="AE1400" s="54"/>
      <c r="AF1400" s="54"/>
      <c r="AG1400" s="54"/>
      <c r="AH1400" s="54"/>
      <c r="AI1400" s="54"/>
      <c r="AJ1400" s="54"/>
      <c r="AK1400" s="54"/>
      <c r="AL1400" s="27"/>
      <c r="AM1400" s="27"/>
      <c r="AN1400" s="27"/>
      <c r="AO1400" s="27"/>
      <c r="AP1400" s="27"/>
      <c r="AQ1400" s="53"/>
      <c r="AR1400" s="53"/>
      <c r="AS1400" s="52"/>
      <c r="AT1400" s="52"/>
      <c r="AU1400" s="52"/>
      <c r="AV1400" s="52"/>
      <c r="AW1400" s="52"/>
      <c r="AX1400" s="27"/>
      <c r="AY1400" s="27"/>
      <c r="AZ1400" s="27"/>
      <c r="BA1400" s="45"/>
      <c r="BB1400" s="45"/>
      <c r="BC1400" s="45"/>
      <c r="BD1400" s="45"/>
      <c r="BE1400" s="45"/>
      <c r="BF1400" s="45"/>
      <c r="BG1400" s="45"/>
      <c r="BH1400" s="45"/>
      <c r="BI1400" s="45"/>
      <c r="BJ1400" s="45"/>
      <c r="BK1400" s="45"/>
      <c r="BL1400" s="45"/>
      <c r="BM1400" s="27"/>
      <c r="BN1400" s="27"/>
      <c r="BO1400" s="45"/>
      <c r="BP1400" s="45"/>
      <c r="BQ1400" s="45"/>
      <c r="BR1400" s="45"/>
      <c r="BS1400" s="27"/>
      <c r="BT1400" s="27"/>
      <c r="BU1400" s="27"/>
      <c r="BV1400" s="30"/>
      <c r="BW1400" s="30"/>
      <c r="BX1400" s="27"/>
      <c r="BY1400" s="27"/>
      <c r="BZ1400" s="27"/>
      <c r="CA1400" s="27"/>
      <c r="CB1400" s="27"/>
      <c r="CC1400" s="27"/>
      <c r="CD1400" s="27"/>
      <c r="CE1400" s="27"/>
      <c r="CF1400" s="27"/>
      <c r="CG1400" s="27"/>
      <c r="CH1400" s="27"/>
      <c r="CI1400" s="27"/>
      <c r="CJ1400" s="27"/>
      <c r="CK1400" s="27"/>
      <c r="CL1400" s="27"/>
      <c r="CM1400" s="27"/>
      <c r="CN1400" s="27"/>
      <c r="CO1400" s="27"/>
    </row>
    <row r="1401" spans="1:93" ht="13">
      <c r="A1401" s="18"/>
      <c r="B1401" s="45"/>
      <c r="C1401" s="52"/>
      <c r="D1401" s="52"/>
      <c r="E1401" s="53"/>
      <c r="F1401" s="53"/>
      <c r="G1401" s="52"/>
      <c r="H1401" s="52"/>
      <c r="I1401" s="53"/>
      <c r="J1401" s="52"/>
      <c r="K1401" s="52"/>
      <c r="L1401" s="52"/>
      <c r="M1401" s="53"/>
      <c r="N1401" s="76"/>
      <c r="O1401" s="52"/>
      <c r="P1401" s="45"/>
      <c r="Q1401" s="45"/>
      <c r="R1401" s="45"/>
      <c r="S1401" s="45"/>
      <c r="T1401" s="45"/>
      <c r="U1401" s="45"/>
      <c r="V1401" s="54"/>
      <c r="W1401" s="54"/>
      <c r="X1401" s="53"/>
      <c r="Y1401" s="53"/>
      <c r="Z1401" s="53"/>
      <c r="AA1401" s="53"/>
      <c r="AB1401" s="53"/>
      <c r="AC1401" s="53"/>
      <c r="AD1401" s="54"/>
      <c r="AE1401" s="54"/>
      <c r="AF1401" s="54"/>
      <c r="AG1401" s="54"/>
      <c r="AH1401" s="54"/>
      <c r="AI1401" s="54"/>
      <c r="AJ1401" s="54"/>
      <c r="AK1401" s="54"/>
      <c r="AL1401" s="27"/>
      <c r="AM1401" s="27"/>
      <c r="AN1401" s="27"/>
      <c r="AO1401" s="27"/>
      <c r="AP1401" s="27"/>
      <c r="AQ1401" s="53"/>
      <c r="AR1401" s="53"/>
      <c r="AS1401" s="52"/>
      <c r="AT1401" s="52"/>
      <c r="AU1401" s="52"/>
      <c r="AV1401" s="52"/>
      <c r="AW1401" s="52"/>
      <c r="AX1401" s="27"/>
      <c r="AY1401" s="27"/>
      <c r="AZ1401" s="27"/>
      <c r="BA1401" s="45"/>
      <c r="BB1401" s="45"/>
      <c r="BC1401" s="45"/>
      <c r="BD1401" s="45"/>
      <c r="BE1401" s="45"/>
      <c r="BF1401" s="45"/>
      <c r="BG1401" s="45"/>
      <c r="BH1401" s="45"/>
      <c r="BI1401" s="45"/>
      <c r="BJ1401" s="45"/>
      <c r="BK1401" s="45"/>
      <c r="BL1401" s="45"/>
      <c r="BM1401" s="27"/>
      <c r="BN1401" s="27"/>
      <c r="BO1401" s="45"/>
      <c r="BP1401" s="45"/>
      <c r="BQ1401" s="45"/>
      <c r="BR1401" s="45"/>
      <c r="BS1401" s="27"/>
      <c r="BT1401" s="27"/>
      <c r="BU1401" s="27"/>
      <c r="BV1401" s="30"/>
      <c r="BW1401" s="30"/>
      <c r="BX1401" s="27"/>
      <c r="BY1401" s="27"/>
      <c r="BZ1401" s="27"/>
      <c r="CA1401" s="27"/>
      <c r="CB1401" s="27"/>
      <c r="CC1401" s="27"/>
      <c r="CD1401" s="27"/>
      <c r="CE1401" s="27"/>
      <c r="CF1401" s="27"/>
      <c r="CG1401" s="27"/>
      <c r="CH1401" s="27"/>
      <c r="CI1401" s="27"/>
      <c r="CJ1401" s="27"/>
      <c r="CK1401" s="27"/>
      <c r="CL1401" s="27"/>
      <c r="CM1401" s="27"/>
      <c r="CN1401" s="27"/>
      <c r="CO1401" s="27"/>
    </row>
    <row r="1402" spans="1:93" ht="13">
      <c r="A1402" s="18"/>
      <c r="B1402" s="45"/>
      <c r="C1402" s="52"/>
      <c r="D1402" s="52"/>
      <c r="E1402" s="53"/>
      <c r="F1402" s="53"/>
      <c r="G1402" s="52"/>
      <c r="H1402" s="52"/>
      <c r="I1402" s="53"/>
      <c r="J1402" s="52"/>
      <c r="K1402" s="52"/>
      <c r="L1402" s="52"/>
      <c r="M1402" s="53"/>
      <c r="N1402" s="76"/>
      <c r="O1402" s="52"/>
      <c r="P1402" s="45"/>
      <c r="Q1402" s="45"/>
      <c r="R1402" s="45"/>
      <c r="S1402" s="45"/>
      <c r="T1402" s="45"/>
      <c r="U1402" s="45"/>
      <c r="V1402" s="54"/>
      <c r="W1402" s="54"/>
      <c r="X1402" s="53"/>
      <c r="Y1402" s="53"/>
      <c r="Z1402" s="53"/>
      <c r="AA1402" s="53"/>
      <c r="AB1402" s="53"/>
      <c r="AC1402" s="53"/>
      <c r="AD1402" s="54"/>
      <c r="AE1402" s="54"/>
      <c r="AF1402" s="54"/>
      <c r="AG1402" s="54"/>
      <c r="AH1402" s="54"/>
      <c r="AI1402" s="54"/>
      <c r="AJ1402" s="54"/>
      <c r="AK1402" s="54"/>
      <c r="AL1402" s="27"/>
      <c r="AM1402" s="27"/>
      <c r="AN1402" s="27"/>
      <c r="AO1402" s="27"/>
      <c r="AP1402" s="27"/>
      <c r="AQ1402" s="53"/>
      <c r="AR1402" s="53"/>
      <c r="AS1402" s="52"/>
      <c r="AT1402" s="52"/>
      <c r="AU1402" s="52"/>
      <c r="AV1402" s="52"/>
      <c r="AW1402" s="52"/>
      <c r="AX1402" s="27"/>
      <c r="AY1402" s="27"/>
      <c r="AZ1402" s="27"/>
      <c r="BA1402" s="45"/>
      <c r="BB1402" s="45"/>
      <c r="BC1402" s="45"/>
      <c r="BD1402" s="45"/>
      <c r="BE1402" s="45"/>
      <c r="BF1402" s="45"/>
      <c r="BG1402" s="45"/>
      <c r="BH1402" s="45"/>
      <c r="BI1402" s="45"/>
      <c r="BJ1402" s="45"/>
      <c r="BK1402" s="45"/>
      <c r="BL1402" s="45"/>
      <c r="BM1402" s="27"/>
      <c r="BN1402" s="27"/>
      <c r="BO1402" s="45"/>
      <c r="BP1402" s="45"/>
      <c r="BQ1402" s="45"/>
      <c r="BR1402" s="45"/>
      <c r="BS1402" s="27"/>
      <c r="BT1402" s="27"/>
      <c r="BU1402" s="27"/>
      <c r="BV1402" s="30"/>
      <c r="BW1402" s="30"/>
      <c r="BX1402" s="27"/>
      <c r="BY1402" s="27"/>
      <c r="BZ1402" s="27"/>
      <c r="CA1402" s="27"/>
      <c r="CB1402" s="27"/>
      <c r="CC1402" s="27"/>
      <c r="CD1402" s="27"/>
      <c r="CE1402" s="27"/>
      <c r="CF1402" s="27"/>
      <c r="CG1402" s="27"/>
      <c r="CH1402" s="27"/>
      <c r="CI1402" s="27"/>
      <c r="CJ1402" s="27"/>
      <c r="CK1402" s="27"/>
      <c r="CL1402" s="27"/>
      <c r="CM1402" s="27"/>
      <c r="CN1402" s="27"/>
      <c r="CO1402" s="27"/>
    </row>
    <row r="1403" spans="1:93" ht="13">
      <c r="A1403" s="18"/>
      <c r="B1403" s="45"/>
      <c r="C1403" s="52"/>
      <c r="D1403" s="52"/>
      <c r="E1403" s="53"/>
      <c r="F1403" s="53"/>
      <c r="G1403" s="52"/>
      <c r="H1403" s="52"/>
      <c r="I1403" s="53"/>
      <c r="J1403" s="52"/>
      <c r="K1403" s="52"/>
      <c r="L1403" s="52"/>
      <c r="M1403" s="53"/>
      <c r="N1403" s="76"/>
      <c r="O1403" s="52"/>
      <c r="P1403" s="45"/>
      <c r="Q1403" s="45"/>
      <c r="R1403" s="45"/>
      <c r="S1403" s="45"/>
      <c r="T1403" s="45"/>
      <c r="U1403" s="45"/>
      <c r="V1403" s="54"/>
      <c r="W1403" s="54"/>
      <c r="X1403" s="53"/>
      <c r="Y1403" s="53"/>
      <c r="Z1403" s="53"/>
      <c r="AA1403" s="53"/>
      <c r="AB1403" s="53"/>
      <c r="AC1403" s="53"/>
      <c r="AD1403" s="54"/>
      <c r="AE1403" s="54"/>
      <c r="AF1403" s="54"/>
      <c r="AG1403" s="54"/>
      <c r="AH1403" s="54"/>
      <c r="AI1403" s="54"/>
      <c r="AJ1403" s="54"/>
      <c r="AK1403" s="54"/>
      <c r="AL1403" s="27"/>
      <c r="AM1403" s="27"/>
      <c r="AN1403" s="27"/>
      <c r="AO1403" s="27"/>
      <c r="AP1403" s="27"/>
      <c r="AQ1403" s="53"/>
      <c r="AR1403" s="53"/>
      <c r="AS1403" s="52"/>
      <c r="AT1403" s="52"/>
      <c r="AU1403" s="52"/>
      <c r="AV1403" s="52"/>
      <c r="AW1403" s="52"/>
      <c r="AX1403" s="27"/>
      <c r="AY1403" s="27"/>
      <c r="AZ1403" s="27"/>
      <c r="BA1403" s="45"/>
      <c r="BB1403" s="45"/>
      <c r="BC1403" s="45"/>
      <c r="BD1403" s="45"/>
      <c r="BE1403" s="45"/>
      <c r="BF1403" s="45"/>
      <c r="BG1403" s="45"/>
      <c r="BH1403" s="45"/>
      <c r="BI1403" s="45"/>
      <c r="BJ1403" s="45"/>
      <c r="BK1403" s="45"/>
      <c r="BL1403" s="45"/>
      <c r="BM1403" s="27"/>
      <c r="BN1403" s="27"/>
      <c r="BO1403" s="45"/>
      <c r="BP1403" s="45"/>
      <c r="BQ1403" s="45"/>
      <c r="BR1403" s="45"/>
      <c r="BS1403" s="27"/>
      <c r="BT1403" s="27"/>
      <c r="BU1403" s="27"/>
      <c r="BV1403" s="30"/>
      <c r="BW1403" s="30"/>
      <c r="BX1403" s="27"/>
      <c r="BY1403" s="27"/>
      <c r="BZ1403" s="27"/>
      <c r="CA1403" s="27"/>
      <c r="CB1403" s="27"/>
      <c r="CC1403" s="27"/>
      <c r="CD1403" s="27"/>
      <c r="CE1403" s="27"/>
      <c r="CF1403" s="27"/>
      <c r="CG1403" s="27"/>
      <c r="CH1403" s="27"/>
      <c r="CI1403" s="27"/>
      <c r="CJ1403" s="27"/>
      <c r="CK1403" s="27"/>
      <c r="CL1403" s="27"/>
      <c r="CM1403" s="27"/>
      <c r="CN1403" s="27"/>
      <c r="CO1403" s="27"/>
    </row>
    <row r="1404" spans="1:93" ht="13">
      <c r="A1404" s="18"/>
      <c r="B1404" s="45"/>
      <c r="C1404" s="52"/>
      <c r="D1404" s="52"/>
      <c r="E1404" s="53"/>
      <c r="F1404" s="53"/>
      <c r="G1404" s="52"/>
      <c r="H1404" s="52"/>
      <c r="I1404" s="53"/>
      <c r="J1404" s="52"/>
      <c r="K1404" s="52"/>
      <c r="L1404" s="52"/>
      <c r="M1404" s="53"/>
      <c r="N1404" s="76"/>
      <c r="O1404" s="52"/>
      <c r="P1404" s="45"/>
      <c r="Q1404" s="45"/>
      <c r="R1404" s="45"/>
      <c r="S1404" s="45"/>
      <c r="T1404" s="45"/>
      <c r="U1404" s="45"/>
      <c r="V1404" s="54"/>
      <c r="W1404" s="54"/>
      <c r="X1404" s="53"/>
      <c r="Y1404" s="53"/>
      <c r="Z1404" s="53"/>
      <c r="AA1404" s="53"/>
      <c r="AB1404" s="53"/>
      <c r="AC1404" s="53"/>
      <c r="AD1404" s="54"/>
      <c r="AE1404" s="54"/>
      <c r="AF1404" s="54"/>
      <c r="AG1404" s="54"/>
      <c r="AH1404" s="54"/>
      <c r="AI1404" s="54"/>
      <c r="AJ1404" s="54"/>
      <c r="AK1404" s="54"/>
      <c r="AL1404" s="27"/>
      <c r="AM1404" s="27"/>
      <c r="AN1404" s="27"/>
      <c r="AO1404" s="27"/>
      <c r="AP1404" s="27"/>
      <c r="AQ1404" s="53"/>
      <c r="AR1404" s="53"/>
      <c r="AS1404" s="52"/>
      <c r="AT1404" s="52"/>
      <c r="AU1404" s="52"/>
      <c r="AV1404" s="52"/>
      <c r="AW1404" s="52"/>
      <c r="AX1404" s="27"/>
      <c r="AY1404" s="27"/>
      <c r="AZ1404" s="27"/>
      <c r="BA1404" s="45"/>
      <c r="BB1404" s="45"/>
      <c r="BC1404" s="45"/>
      <c r="BD1404" s="45"/>
      <c r="BE1404" s="45"/>
      <c r="BF1404" s="45"/>
      <c r="BG1404" s="45"/>
      <c r="BH1404" s="45"/>
      <c r="BI1404" s="45"/>
      <c r="BJ1404" s="45"/>
      <c r="BK1404" s="45"/>
      <c r="BL1404" s="45"/>
      <c r="BM1404" s="27"/>
      <c r="BN1404" s="27"/>
      <c r="BO1404" s="45"/>
      <c r="BP1404" s="45"/>
      <c r="BQ1404" s="45"/>
      <c r="BR1404" s="45"/>
      <c r="BS1404" s="27"/>
      <c r="BT1404" s="27"/>
      <c r="BU1404" s="27"/>
      <c r="BV1404" s="30"/>
      <c r="BW1404" s="30"/>
      <c r="BX1404" s="27"/>
      <c r="BY1404" s="27"/>
      <c r="BZ1404" s="27"/>
      <c r="CA1404" s="27"/>
      <c r="CB1404" s="27"/>
      <c r="CC1404" s="27"/>
      <c r="CD1404" s="27"/>
      <c r="CE1404" s="27"/>
      <c r="CF1404" s="27"/>
      <c r="CG1404" s="27"/>
      <c r="CH1404" s="27"/>
      <c r="CI1404" s="27"/>
      <c r="CJ1404" s="27"/>
      <c r="CK1404" s="27"/>
      <c r="CL1404" s="27"/>
      <c r="CM1404" s="27"/>
      <c r="CN1404" s="27"/>
      <c r="CO1404" s="27"/>
    </row>
    <row r="1405" spans="1:93" ht="13">
      <c r="A1405" s="18"/>
      <c r="B1405" s="45"/>
      <c r="C1405" s="52"/>
      <c r="D1405" s="52"/>
      <c r="E1405" s="53"/>
      <c r="F1405" s="53"/>
      <c r="G1405" s="52"/>
      <c r="H1405" s="52"/>
      <c r="I1405" s="53"/>
      <c r="J1405" s="52"/>
      <c r="K1405" s="52"/>
      <c r="L1405" s="52"/>
      <c r="M1405" s="53"/>
      <c r="N1405" s="76"/>
      <c r="O1405" s="52"/>
      <c r="P1405" s="45"/>
      <c r="Q1405" s="45"/>
      <c r="R1405" s="45"/>
      <c r="S1405" s="45"/>
      <c r="T1405" s="45"/>
      <c r="U1405" s="45"/>
      <c r="V1405" s="54"/>
      <c r="W1405" s="54"/>
      <c r="X1405" s="53"/>
      <c r="Y1405" s="53"/>
      <c r="Z1405" s="53"/>
      <c r="AA1405" s="53"/>
      <c r="AB1405" s="53"/>
      <c r="AC1405" s="53"/>
      <c r="AD1405" s="54"/>
      <c r="AE1405" s="54"/>
      <c r="AF1405" s="54"/>
      <c r="AG1405" s="54"/>
      <c r="AH1405" s="54"/>
      <c r="AI1405" s="54"/>
      <c r="AJ1405" s="54"/>
      <c r="AK1405" s="54"/>
      <c r="AL1405" s="27"/>
      <c r="AM1405" s="27"/>
      <c r="AN1405" s="27"/>
      <c r="AO1405" s="27"/>
      <c r="AP1405" s="27"/>
      <c r="AQ1405" s="53"/>
      <c r="AR1405" s="53"/>
      <c r="AS1405" s="52"/>
      <c r="AT1405" s="52"/>
      <c r="AU1405" s="52"/>
      <c r="AV1405" s="52"/>
      <c r="AW1405" s="52"/>
      <c r="AX1405" s="27"/>
      <c r="AY1405" s="27"/>
      <c r="AZ1405" s="27"/>
      <c r="BA1405" s="45"/>
      <c r="BB1405" s="45"/>
      <c r="BC1405" s="45"/>
      <c r="BD1405" s="45"/>
      <c r="BE1405" s="45"/>
      <c r="BF1405" s="45"/>
      <c r="BG1405" s="45"/>
      <c r="BH1405" s="45"/>
      <c r="BI1405" s="45"/>
      <c r="BJ1405" s="45"/>
      <c r="BK1405" s="45"/>
      <c r="BL1405" s="45"/>
      <c r="BM1405" s="27"/>
      <c r="BN1405" s="27"/>
      <c r="BO1405" s="45"/>
      <c r="BP1405" s="45"/>
      <c r="BQ1405" s="45"/>
      <c r="BR1405" s="45"/>
      <c r="BS1405" s="27"/>
      <c r="BT1405" s="27"/>
      <c r="BU1405" s="27"/>
      <c r="BV1405" s="30"/>
      <c r="BW1405" s="30"/>
      <c r="BX1405" s="27"/>
      <c r="BY1405" s="27"/>
      <c r="BZ1405" s="27"/>
      <c r="CA1405" s="27"/>
      <c r="CB1405" s="27"/>
      <c r="CC1405" s="27"/>
      <c r="CD1405" s="27"/>
      <c r="CE1405" s="27"/>
      <c r="CF1405" s="27"/>
      <c r="CG1405" s="27"/>
      <c r="CH1405" s="27"/>
      <c r="CI1405" s="27"/>
      <c r="CJ1405" s="27"/>
      <c r="CK1405" s="27"/>
      <c r="CL1405" s="27"/>
      <c r="CM1405" s="27"/>
      <c r="CN1405" s="27"/>
      <c r="CO1405" s="27"/>
    </row>
    <row r="1406" spans="1:93" ht="13">
      <c r="A1406" s="18"/>
      <c r="B1406" s="45"/>
      <c r="C1406" s="52"/>
      <c r="D1406" s="52"/>
      <c r="E1406" s="53"/>
      <c r="F1406" s="53"/>
      <c r="G1406" s="52"/>
      <c r="H1406" s="52"/>
      <c r="I1406" s="53"/>
      <c r="J1406" s="52"/>
      <c r="K1406" s="52"/>
      <c r="L1406" s="52"/>
      <c r="M1406" s="53"/>
      <c r="N1406" s="76"/>
      <c r="O1406" s="52"/>
      <c r="P1406" s="45"/>
      <c r="Q1406" s="45"/>
      <c r="R1406" s="45"/>
      <c r="S1406" s="45"/>
      <c r="T1406" s="45"/>
      <c r="U1406" s="45"/>
      <c r="V1406" s="54"/>
      <c r="W1406" s="54"/>
      <c r="X1406" s="53"/>
      <c r="Y1406" s="53"/>
      <c r="Z1406" s="53"/>
      <c r="AA1406" s="53"/>
      <c r="AB1406" s="53"/>
      <c r="AC1406" s="53"/>
      <c r="AD1406" s="54"/>
      <c r="AE1406" s="54"/>
      <c r="AF1406" s="54"/>
      <c r="AG1406" s="54"/>
      <c r="AH1406" s="54"/>
      <c r="AI1406" s="54"/>
      <c r="AJ1406" s="54"/>
      <c r="AK1406" s="54"/>
      <c r="AL1406" s="27"/>
      <c r="AM1406" s="27"/>
      <c r="AN1406" s="27"/>
      <c r="AO1406" s="27"/>
      <c r="AP1406" s="27"/>
      <c r="AQ1406" s="53"/>
      <c r="AR1406" s="53"/>
      <c r="AS1406" s="52"/>
      <c r="AT1406" s="52"/>
      <c r="AU1406" s="52"/>
      <c r="AV1406" s="52"/>
      <c r="AW1406" s="52"/>
      <c r="AX1406" s="27"/>
      <c r="AY1406" s="27"/>
      <c r="AZ1406" s="27"/>
      <c r="BA1406" s="45"/>
      <c r="BB1406" s="45"/>
      <c r="BC1406" s="45"/>
      <c r="BD1406" s="45"/>
      <c r="BE1406" s="45"/>
      <c r="BF1406" s="45"/>
      <c r="BG1406" s="45"/>
      <c r="BH1406" s="45"/>
      <c r="BI1406" s="45"/>
      <c r="BJ1406" s="45"/>
      <c r="BK1406" s="45"/>
      <c r="BL1406" s="45"/>
      <c r="BM1406" s="27"/>
      <c r="BN1406" s="27"/>
      <c r="BO1406" s="45"/>
      <c r="BP1406" s="45"/>
      <c r="BQ1406" s="45"/>
      <c r="BR1406" s="45"/>
      <c r="BS1406" s="27"/>
      <c r="BT1406" s="27"/>
      <c r="BU1406" s="27"/>
      <c r="BV1406" s="30"/>
      <c r="BW1406" s="30"/>
      <c r="BX1406" s="27"/>
      <c r="BY1406" s="27"/>
      <c r="BZ1406" s="27"/>
      <c r="CA1406" s="27"/>
      <c r="CB1406" s="27"/>
      <c r="CC1406" s="27"/>
      <c r="CD1406" s="27"/>
      <c r="CE1406" s="27"/>
      <c r="CF1406" s="27"/>
      <c r="CG1406" s="27"/>
      <c r="CH1406" s="27"/>
      <c r="CI1406" s="27"/>
      <c r="CJ1406" s="27"/>
      <c r="CK1406" s="27"/>
      <c r="CL1406" s="27"/>
      <c r="CM1406" s="27"/>
      <c r="CN1406" s="27"/>
      <c r="CO1406" s="27"/>
    </row>
    <row r="1407" spans="1:93" ht="13">
      <c r="A1407" s="18"/>
      <c r="B1407" s="45"/>
      <c r="C1407" s="52"/>
      <c r="D1407" s="52"/>
      <c r="E1407" s="53"/>
      <c r="F1407" s="53"/>
      <c r="G1407" s="52"/>
      <c r="H1407" s="52"/>
      <c r="I1407" s="53"/>
      <c r="J1407" s="52"/>
      <c r="K1407" s="52"/>
      <c r="L1407" s="52"/>
      <c r="M1407" s="53"/>
      <c r="N1407" s="76"/>
      <c r="O1407" s="52"/>
      <c r="P1407" s="45"/>
      <c r="Q1407" s="45"/>
      <c r="R1407" s="45"/>
      <c r="S1407" s="45"/>
      <c r="T1407" s="45"/>
      <c r="U1407" s="45"/>
      <c r="V1407" s="54"/>
      <c r="W1407" s="54"/>
      <c r="X1407" s="53"/>
      <c r="Y1407" s="53"/>
      <c r="Z1407" s="53"/>
      <c r="AA1407" s="53"/>
      <c r="AB1407" s="53"/>
      <c r="AC1407" s="53"/>
      <c r="AD1407" s="54"/>
      <c r="AE1407" s="54"/>
      <c r="AF1407" s="54"/>
      <c r="AG1407" s="54"/>
      <c r="AH1407" s="54"/>
      <c r="AI1407" s="54"/>
      <c r="AJ1407" s="54"/>
      <c r="AK1407" s="54"/>
      <c r="AL1407" s="27"/>
      <c r="AM1407" s="27"/>
      <c r="AN1407" s="27"/>
      <c r="AO1407" s="27"/>
      <c r="AP1407" s="27"/>
      <c r="AQ1407" s="53"/>
      <c r="AR1407" s="53"/>
      <c r="AS1407" s="52"/>
      <c r="AT1407" s="52"/>
      <c r="AU1407" s="52"/>
      <c r="AV1407" s="52"/>
      <c r="AW1407" s="52"/>
      <c r="AX1407" s="27"/>
      <c r="AY1407" s="27"/>
      <c r="AZ1407" s="27"/>
      <c r="BA1407" s="45"/>
      <c r="BB1407" s="45"/>
      <c r="BC1407" s="45"/>
      <c r="BD1407" s="45"/>
      <c r="BE1407" s="45"/>
      <c r="BF1407" s="45"/>
      <c r="BG1407" s="45"/>
      <c r="BH1407" s="45"/>
      <c r="BI1407" s="45"/>
      <c r="BJ1407" s="45"/>
      <c r="BK1407" s="45"/>
      <c r="BL1407" s="45"/>
      <c r="BM1407" s="27"/>
      <c r="BN1407" s="27"/>
      <c r="BO1407" s="45"/>
      <c r="BP1407" s="45"/>
      <c r="BQ1407" s="45"/>
      <c r="BR1407" s="45"/>
      <c r="BS1407" s="27"/>
      <c r="BT1407" s="27"/>
      <c r="BU1407" s="27"/>
      <c r="BV1407" s="30"/>
      <c r="BW1407" s="30"/>
      <c r="BX1407" s="27"/>
      <c r="BY1407" s="27"/>
      <c r="BZ1407" s="27"/>
      <c r="CA1407" s="27"/>
      <c r="CB1407" s="27"/>
      <c r="CC1407" s="27"/>
      <c r="CD1407" s="27"/>
      <c r="CE1407" s="27"/>
      <c r="CF1407" s="27"/>
      <c r="CG1407" s="27"/>
      <c r="CH1407" s="27"/>
      <c r="CI1407" s="27"/>
      <c r="CJ1407" s="27"/>
      <c r="CK1407" s="27"/>
      <c r="CL1407" s="27"/>
      <c r="CM1407" s="27"/>
      <c r="CN1407" s="27"/>
      <c r="CO1407" s="27"/>
    </row>
    <row r="1408" spans="1:93" ht="13">
      <c r="A1408" s="18"/>
      <c r="B1408" s="45"/>
      <c r="C1408" s="52"/>
      <c r="D1408" s="52"/>
      <c r="E1408" s="53"/>
      <c r="F1408" s="53"/>
      <c r="G1408" s="52"/>
      <c r="H1408" s="52"/>
      <c r="I1408" s="53"/>
      <c r="J1408" s="52"/>
      <c r="K1408" s="52"/>
      <c r="L1408" s="52"/>
      <c r="M1408" s="53"/>
      <c r="N1408" s="76"/>
      <c r="O1408" s="52"/>
      <c r="P1408" s="45"/>
      <c r="Q1408" s="45"/>
      <c r="R1408" s="45"/>
      <c r="S1408" s="45"/>
      <c r="T1408" s="45"/>
      <c r="U1408" s="45"/>
      <c r="V1408" s="54"/>
      <c r="W1408" s="54"/>
      <c r="X1408" s="53"/>
      <c r="Y1408" s="53"/>
      <c r="Z1408" s="53"/>
      <c r="AA1408" s="53"/>
      <c r="AB1408" s="53"/>
      <c r="AC1408" s="53"/>
      <c r="AD1408" s="54"/>
      <c r="AE1408" s="54"/>
      <c r="AF1408" s="54"/>
      <c r="AG1408" s="54"/>
      <c r="AH1408" s="54"/>
      <c r="AI1408" s="54"/>
      <c r="AJ1408" s="54"/>
      <c r="AK1408" s="54"/>
      <c r="AL1408" s="27"/>
      <c r="AM1408" s="27"/>
      <c r="AN1408" s="27"/>
      <c r="AO1408" s="27"/>
      <c r="AP1408" s="27"/>
      <c r="AQ1408" s="53"/>
      <c r="AR1408" s="53"/>
      <c r="AS1408" s="52"/>
      <c r="AT1408" s="52"/>
      <c r="AU1408" s="52"/>
      <c r="AV1408" s="52"/>
      <c r="AW1408" s="52"/>
      <c r="AX1408" s="27"/>
      <c r="AY1408" s="27"/>
      <c r="AZ1408" s="27"/>
      <c r="BA1408" s="45"/>
      <c r="BB1408" s="45"/>
      <c r="BC1408" s="45"/>
      <c r="BD1408" s="45"/>
      <c r="BE1408" s="45"/>
      <c r="BF1408" s="45"/>
      <c r="BG1408" s="45"/>
      <c r="BH1408" s="45"/>
      <c r="BI1408" s="45"/>
      <c r="BJ1408" s="45"/>
      <c r="BK1408" s="45"/>
      <c r="BL1408" s="45"/>
      <c r="BM1408" s="27"/>
      <c r="BN1408" s="27"/>
      <c r="BO1408" s="45"/>
      <c r="BP1408" s="45"/>
      <c r="BQ1408" s="45"/>
      <c r="BR1408" s="45"/>
      <c r="BS1408" s="27"/>
      <c r="BT1408" s="27"/>
      <c r="BU1408" s="27"/>
      <c r="BV1408" s="30"/>
      <c r="BW1408" s="30"/>
      <c r="BX1408" s="27"/>
      <c r="BY1408" s="27"/>
      <c r="BZ1408" s="27"/>
      <c r="CA1408" s="27"/>
      <c r="CB1408" s="27"/>
      <c r="CC1408" s="27"/>
      <c r="CD1408" s="27"/>
      <c r="CE1408" s="27"/>
      <c r="CF1408" s="27"/>
      <c r="CG1408" s="27"/>
      <c r="CH1408" s="27"/>
      <c r="CI1408" s="27"/>
      <c r="CJ1408" s="27"/>
      <c r="CK1408" s="27"/>
      <c r="CL1408" s="27"/>
      <c r="CM1408" s="27"/>
      <c r="CN1408" s="27"/>
      <c r="CO1408" s="27"/>
    </row>
    <row r="1409" spans="1:93" ht="13">
      <c r="A1409" s="18"/>
      <c r="B1409" s="45"/>
      <c r="C1409" s="52"/>
      <c r="D1409" s="52"/>
      <c r="E1409" s="53"/>
      <c r="F1409" s="53"/>
      <c r="G1409" s="52"/>
      <c r="H1409" s="52"/>
      <c r="I1409" s="53"/>
      <c r="J1409" s="52"/>
      <c r="K1409" s="52"/>
      <c r="L1409" s="52"/>
      <c r="M1409" s="53"/>
      <c r="N1409" s="76"/>
      <c r="O1409" s="52"/>
      <c r="P1409" s="45"/>
      <c r="Q1409" s="45"/>
      <c r="R1409" s="45"/>
      <c r="S1409" s="45"/>
      <c r="T1409" s="45"/>
      <c r="U1409" s="45"/>
      <c r="V1409" s="54"/>
      <c r="W1409" s="54"/>
      <c r="X1409" s="53"/>
      <c r="Y1409" s="53"/>
      <c r="Z1409" s="53"/>
      <c r="AA1409" s="53"/>
      <c r="AB1409" s="53"/>
      <c r="AC1409" s="53"/>
      <c r="AD1409" s="54"/>
      <c r="AE1409" s="54"/>
      <c r="AF1409" s="54"/>
      <c r="AG1409" s="54"/>
      <c r="AH1409" s="54"/>
      <c r="AI1409" s="54"/>
      <c r="AJ1409" s="54"/>
      <c r="AK1409" s="54"/>
      <c r="AL1409" s="27"/>
      <c r="AM1409" s="27"/>
      <c r="AN1409" s="27"/>
      <c r="AO1409" s="27"/>
      <c r="AP1409" s="27"/>
      <c r="AQ1409" s="53"/>
      <c r="AR1409" s="53"/>
      <c r="AS1409" s="52"/>
      <c r="AT1409" s="52"/>
      <c r="AU1409" s="52"/>
      <c r="AV1409" s="52"/>
      <c r="AW1409" s="52"/>
      <c r="AX1409" s="27"/>
      <c r="AY1409" s="27"/>
      <c r="AZ1409" s="27"/>
      <c r="BA1409" s="45"/>
      <c r="BB1409" s="45"/>
      <c r="BC1409" s="45"/>
      <c r="BD1409" s="45"/>
      <c r="BE1409" s="45"/>
      <c r="BF1409" s="45"/>
      <c r="BG1409" s="45"/>
      <c r="BH1409" s="45"/>
      <c r="BI1409" s="45"/>
      <c r="BJ1409" s="45"/>
      <c r="BK1409" s="45"/>
      <c r="BL1409" s="45"/>
      <c r="BM1409" s="27"/>
      <c r="BN1409" s="27"/>
      <c r="BO1409" s="45"/>
      <c r="BP1409" s="45"/>
      <c r="BQ1409" s="45"/>
      <c r="BR1409" s="45"/>
      <c r="BS1409" s="27"/>
      <c r="BT1409" s="27"/>
      <c r="BU1409" s="27"/>
      <c r="BV1409" s="30"/>
      <c r="BW1409" s="30"/>
      <c r="BX1409" s="27"/>
      <c r="BY1409" s="27"/>
      <c r="BZ1409" s="27"/>
      <c r="CA1409" s="27"/>
      <c r="CB1409" s="27"/>
      <c r="CC1409" s="27"/>
      <c r="CD1409" s="27"/>
      <c r="CE1409" s="27"/>
      <c r="CF1409" s="27"/>
      <c r="CG1409" s="27"/>
      <c r="CH1409" s="27"/>
      <c r="CI1409" s="27"/>
      <c r="CJ1409" s="27"/>
      <c r="CK1409" s="27"/>
      <c r="CL1409" s="27"/>
      <c r="CM1409" s="27"/>
      <c r="CN1409" s="27"/>
      <c r="CO1409" s="27"/>
    </row>
    <row r="1410" spans="1:93" ht="13">
      <c r="A1410" s="18"/>
      <c r="B1410" s="45"/>
      <c r="C1410" s="52"/>
      <c r="D1410" s="52"/>
      <c r="E1410" s="53"/>
      <c r="F1410" s="53"/>
      <c r="G1410" s="52"/>
      <c r="H1410" s="52"/>
      <c r="I1410" s="53"/>
      <c r="J1410" s="52"/>
      <c r="K1410" s="52"/>
      <c r="L1410" s="52"/>
      <c r="M1410" s="53"/>
      <c r="N1410" s="76"/>
      <c r="O1410" s="52"/>
      <c r="P1410" s="45"/>
      <c r="Q1410" s="45"/>
      <c r="R1410" s="45"/>
      <c r="S1410" s="45"/>
      <c r="T1410" s="45"/>
      <c r="U1410" s="45"/>
      <c r="V1410" s="54"/>
      <c r="W1410" s="54"/>
      <c r="X1410" s="53"/>
      <c r="Y1410" s="53"/>
      <c r="Z1410" s="53"/>
      <c r="AA1410" s="53"/>
      <c r="AB1410" s="53"/>
      <c r="AC1410" s="53"/>
      <c r="AD1410" s="54"/>
      <c r="AE1410" s="54"/>
      <c r="AF1410" s="54"/>
      <c r="AG1410" s="54"/>
      <c r="AH1410" s="54"/>
      <c r="AI1410" s="54"/>
      <c r="AJ1410" s="54"/>
      <c r="AK1410" s="54"/>
      <c r="AL1410" s="27"/>
      <c r="AM1410" s="27"/>
      <c r="AN1410" s="27"/>
      <c r="AO1410" s="27"/>
      <c r="AP1410" s="27"/>
      <c r="AQ1410" s="53"/>
      <c r="AR1410" s="53"/>
      <c r="AS1410" s="52"/>
      <c r="AT1410" s="52"/>
      <c r="AU1410" s="52"/>
      <c r="AV1410" s="52"/>
      <c r="AW1410" s="52"/>
      <c r="AX1410" s="27"/>
      <c r="AY1410" s="27"/>
      <c r="AZ1410" s="27"/>
      <c r="BA1410" s="45"/>
      <c r="BB1410" s="45"/>
      <c r="BC1410" s="45"/>
      <c r="BD1410" s="45"/>
      <c r="BE1410" s="45"/>
      <c r="BF1410" s="45"/>
      <c r="BG1410" s="45"/>
      <c r="BH1410" s="45"/>
      <c r="BI1410" s="45"/>
      <c r="BJ1410" s="45"/>
      <c r="BK1410" s="45"/>
      <c r="BL1410" s="45"/>
      <c r="BM1410" s="27"/>
      <c r="BN1410" s="27"/>
      <c r="BO1410" s="45"/>
      <c r="BP1410" s="45"/>
      <c r="BQ1410" s="45"/>
      <c r="BR1410" s="45"/>
      <c r="BS1410" s="27"/>
      <c r="BT1410" s="27"/>
      <c r="BU1410" s="27"/>
      <c r="BV1410" s="30"/>
      <c r="BW1410" s="30"/>
      <c r="BX1410" s="27"/>
      <c r="BY1410" s="27"/>
      <c r="BZ1410" s="27"/>
      <c r="CA1410" s="27"/>
      <c r="CB1410" s="27"/>
      <c r="CC1410" s="27"/>
      <c r="CD1410" s="27"/>
      <c r="CE1410" s="27"/>
      <c r="CF1410" s="27"/>
      <c r="CG1410" s="27"/>
      <c r="CH1410" s="27"/>
      <c r="CI1410" s="27"/>
      <c r="CJ1410" s="27"/>
      <c r="CK1410" s="27"/>
      <c r="CL1410" s="27"/>
      <c r="CM1410" s="27"/>
      <c r="CN1410" s="27"/>
      <c r="CO1410" s="27"/>
    </row>
    <row r="1411" spans="1:93" ht="13">
      <c r="A1411" s="18"/>
      <c r="B1411" s="45"/>
      <c r="C1411" s="52"/>
      <c r="D1411" s="52"/>
      <c r="E1411" s="53"/>
      <c r="F1411" s="53"/>
      <c r="G1411" s="52"/>
      <c r="H1411" s="52"/>
      <c r="I1411" s="53"/>
      <c r="J1411" s="52"/>
      <c r="K1411" s="52"/>
      <c r="L1411" s="52"/>
      <c r="M1411" s="53"/>
      <c r="N1411" s="76"/>
      <c r="O1411" s="52"/>
      <c r="P1411" s="45"/>
      <c r="Q1411" s="45"/>
      <c r="R1411" s="45"/>
      <c r="S1411" s="45"/>
      <c r="T1411" s="45"/>
      <c r="U1411" s="45"/>
      <c r="V1411" s="54"/>
      <c r="W1411" s="54"/>
      <c r="X1411" s="53"/>
      <c r="Y1411" s="53"/>
      <c r="Z1411" s="53"/>
      <c r="AA1411" s="53"/>
      <c r="AB1411" s="53"/>
      <c r="AC1411" s="53"/>
      <c r="AD1411" s="54"/>
      <c r="AE1411" s="54"/>
      <c r="AF1411" s="54"/>
      <c r="AG1411" s="54"/>
      <c r="AH1411" s="54"/>
      <c r="AI1411" s="54"/>
      <c r="AJ1411" s="54"/>
      <c r="AK1411" s="54"/>
      <c r="AL1411" s="27"/>
      <c r="AM1411" s="27"/>
      <c r="AN1411" s="27"/>
      <c r="AO1411" s="27"/>
      <c r="AP1411" s="27"/>
      <c r="AQ1411" s="53"/>
      <c r="AR1411" s="53"/>
      <c r="AS1411" s="52"/>
      <c r="AT1411" s="52"/>
      <c r="AU1411" s="52"/>
      <c r="AV1411" s="52"/>
      <c r="AW1411" s="52"/>
      <c r="AX1411" s="27"/>
      <c r="AY1411" s="27"/>
      <c r="AZ1411" s="27"/>
      <c r="BA1411" s="45"/>
      <c r="BB1411" s="45"/>
      <c r="BC1411" s="45"/>
      <c r="BD1411" s="45"/>
      <c r="BE1411" s="45"/>
      <c r="BF1411" s="45"/>
      <c r="BG1411" s="45"/>
      <c r="BH1411" s="45"/>
      <c r="BI1411" s="45"/>
      <c r="BJ1411" s="45"/>
      <c r="BK1411" s="45"/>
      <c r="BL1411" s="45"/>
      <c r="BM1411" s="27"/>
      <c r="BN1411" s="27"/>
      <c r="BO1411" s="45"/>
      <c r="BP1411" s="45"/>
      <c r="BQ1411" s="45"/>
      <c r="BR1411" s="45"/>
      <c r="BS1411" s="27"/>
      <c r="BT1411" s="27"/>
      <c r="BU1411" s="27"/>
      <c r="BV1411" s="30"/>
      <c r="BW1411" s="30"/>
      <c r="BX1411" s="27"/>
      <c r="BY1411" s="27"/>
      <c r="BZ1411" s="27"/>
      <c r="CA1411" s="27"/>
      <c r="CB1411" s="27"/>
      <c r="CC1411" s="27"/>
      <c r="CD1411" s="27"/>
      <c r="CE1411" s="27"/>
      <c r="CF1411" s="27"/>
      <c r="CG1411" s="27"/>
      <c r="CH1411" s="27"/>
      <c r="CI1411" s="27"/>
      <c r="CJ1411" s="27"/>
      <c r="CK1411" s="27"/>
      <c r="CL1411" s="27"/>
      <c r="CM1411" s="27"/>
      <c r="CN1411" s="27"/>
      <c r="CO1411" s="27"/>
    </row>
    <row r="1412" spans="1:93" ht="13">
      <c r="A1412" s="18"/>
      <c r="B1412" s="45"/>
      <c r="C1412" s="52"/>
      <c r="D1412" s="52"/>
      <c r="E1412" s="53"/>
      <c r="F1412" s="53"/>
      <c r="G1412" s="52"/>
      <c r="H1412" s="52"/>
      <c r="I1412" s="53"/>
      <c r="J1412" s="52"/>
      <c r="K1412" s="52"/>
      <c r="L1412" s="52"/>
      <c r="M1412" s="53"/>
      <c r="N1412" s="76"/>
      <c r="O1412" s="52"/>
      <c r="P1412" s="45"/>
      <c r="Q1412" s="45"/>
      <c r="R1412" s="45"/>
      <c r="S1412" s="45"/>
      <c r="T1412" s="45"/>
      <c r="U1412" s="45"/>
      <c r="V1412" s="54"/>
      <c r="W1412" s="54"/>
      <c r="X1412" s="53"/>
      <c r="Y1412" s="53"/>
      <c r="Z1412" s="53"/>
      <c r="AA1412" s="53"/>
      <c r="AB1412" s="53"/>
      <c r="AC1412" s="53"/>
      <c r="AD1412" s="54"/>
      <c r="AE1412" s="54"/>
      <c r="AF1412" s="54"/>
      <c r="AG1412" s="54"/>
      <c r="AH1412" s="54"/>
      <c r="AI1412" s="54"/>
      <c r="AJ1412" s="54"/>
      <c r="AK1412" s="54"/>
      <c r="AL1412" s="27"/>
      <c r="AM1412" s="27"/>
      <c r="AN1412" s="27"/>
      <c r="AO1412" s="27"/>
      <c r="AP1412" s="27"/>
      <c r="AQ1412" s="53"/>
      <c r="AR1412" s="53"/>
      <c r="AS1412" s="52"/>
      <c r="AT1412" s="52"/>
      <c r="AU1412" s="52"/>
      <c r="AV1412" s="52"/>
      <c r="AW1412" s="52"/>
      <c r="AX1412" s="27"/>
      <c r="AY1412" s="27"/>
      <c r="AZ1412" s="27"/>
      <c r="BA1412" s="45"/>
      <c r="BB1412" s="45"/>
      <c r="BC1412" s="45"/>
      <c r="BD1412" s="45"/>
      <c r="BE1412" s="45"/>
      <c r="BF1412" s="45"/>
      <c r="BG1412" s="45"/>
      <c r="BH1412" s="45"/>
      <c r="BI1412" s="45"/>
      <c r="BJ1412" s="45"/>
      <c r="BK1412" s="45"/>
      <c r="BL1412" s="45"/>
      <c r="BM1412" s="27"/>
      <c r="BN1412" s="27"/>
      <c r="BO1412" s="45"/>
      <c r="BP1412" s="45"/>
      <c r="BQ1412" s="45"/>
      <c r="BR1412" s="45"/>
      <c r="BS1412" s="27"/>
      <c r="BT1412" s="27"/>
      <c r="BU1412" s="27"/>
      <c r="BV1412" s="30"/>
      <c r="BW1412" s="30"/>
      <c r="BX1412" s="27"/>
      <c r="BY1412" s="27"/>
      <c r="BZ1412" s="27"/>
      <c r="CA1412" s="27"/>
      <c r="CB1412" s="27"/>
      <c r="CC1412" s="27"/>
      <c r="CD1412" s="27"/>
      <c r="CE1412" s="27"/>
      <c r="CF1412" s="27"/>
      <c r="CG1412" s="27"/>
      <c r="CH1412" s="27"/>
      <c r="CI1412" s="27"/>
      <c r="CJ1412" s="27"/>
      <c r="CK1412" s="27"/>
      <c r="CL1412" s="27"/>
      <c r="CM1412" s="27"/>
      <c r="CN1412" s="27"/>
      <c r="CO1412" s="27"/>
    </row>
    <row r="1413" spans="1:93" ht="13">
      <c r="A1413" s="18"/>
      <c r="B1413" s="45"/>
      <c r="C1413" s="52"/>
      <c r="D1413" s="52"/>
      <c r="E1413" s="53"/>
      <c r="F1413" s="53"/>
      <c r="G1413" s="52"/>
      <c r="H1413" s="52"/>
      <c r="I1413" s="53"/>
      <c r="J1413" s="52"/>
      <c r="K1413" s="52"/>
      <c r="L1413" s="52"/>
      <c r="M1413" s="53"/>
      <c r="N1413" s="76"/>
      <c r="O1413" s="52"/>
      <c r="P1413" s="45"/>
      <c r="Q1413" s="45"/>
      <c r="R1413" s="45"/>
      <c r="S1413" s="45"/>
      <c r="T1413" s="45"/>
      <c r="U1413" s="45"/>
      <c r="V1413" s="54"/>
      <c r="W1413" s="54"/>
      <c r="X1413" s="53"/>
      <c r="Y1413" s="53"/>
      <c r="Z1413" s="53"/>
      <c r="AA1413" s="53"/>
      <c r="AB1413" s="53"/>
      <c r="AC1413" s="53"/>
      <c r="AD1413" s="54"/>
      <c r="AE1413" s="54"/>
      <c r="AF1413" s="54"/>
      <c r="AG1413" s="54"/>
      <c r="AH1413" s="54"/>
      <c r="AI1413" s="54"/>
      <c r="AJ1413" s="54"/>
      <c r="AK1413" s="54"/>
      <c r="AL1413" s="27"/>
      <c r="AM1413" s="27"/>
      <c r="AN1413" s="27"/>
      <c r="AO1413" s="27"/>
      <c r="AP1413" s="27"/>
      <c r="AQ1413" s="53"/>
      <c r="AR1413" s="53"/>
      <c r="AS1413" s="52"/>
      <c r="AT1413" s="52"/>
      <c r="AU1413" s="52"/>
      <c r="AV1413" s="52"/>
      <c r="AW1413" s="52"/>
      <c r="AX1413" s="27"/>
      <c r="AY1413" s="27"/>
      <c r="AZ1413" s="27"/>
      <c r="BA1413" s="45"/>
      <c r="BB1413" s="45"/>
      <c r="BC1413" s="45"/>
      <c r="BD1413" s="45"/>
      <c r="BE1413" s="45"/>
      <c r="BF1413" s="45"/>
      <c r="BG1413" s="45"/>
      <c r="BH1413" s="45"/>
      <c r="BI1413" s="45"/>
      <c r="BJ1413" s="45"/>
      <c r="BK1413" s="45"/>
      <c r="BL1413" s="45"/>
      <c r="BM1413" s="27"/>
      <c r="BN1413" s="27"/>
      <c r="BO1413" s="45"/>
      <c r="BP1413" s="45"/>
      <c r="BQ1413" s="45"/>
      <c r="BR1413" s="45"/>
      <c r="BS1413" s="27"/>
      <c r="BT1413" s="27"/>
      <c r="BU1413" s="27"/>
      <c r="BV1413" s="30"/>
      <c r="BW1413" s="30"/>
      <c r="BX1413" s="27"/>
      <c r="BY1413" s="27"/>
      <c r="BZ1413" s="27"/>
      <c r="CA1413" s="27"/>
      <c r="CB1413" s="27"/>
      <c r="CC1413" s="27"/>
      <c r="CD1413" s="27"/>
      <c r="CE1413" s="27"/>
      <c r="CF1413" s="27"/>
      <c r="CG1413" s="27"/>
      <c r="CH1413" s="27"/>
      <c r="CI1413" s="27"/>
      <c r="CJ1413" s="27"/>
      <c r="CK1413" s="27"/>
      <c r="CL1413" s="27"/>
      <c r="CM1413" s="27"/>
      <c r="CN1413" s="27"/>
      <c r="CO1413" s="27"/>
    </row>
    <row r="1414" spans="1:93" ht="13">
      <c r="A1414" s="18"/>
      <c r="B1414" s="45"/>
      <c r="C1414" s="52"/>
      <c r="D1414" s="52"/>
      <c r="E1414" s="53"/>
      <c r="F1414" s="53"/>
      <c r="G1414" s="52"/>
      <c r="H1414" s="52"/>
      <c r="I1414" s="53"/>
      <c r="J1414" s="52"/>
      <c r="K1414" s="52"/>
      <c r="L1414" s="52"/>
      <c r="M1414" s="53"/>
      <c r="N1414" s="76"/>
      <c r="O1414" s="52"/>
      <c r="P1414" s="45"/>
      <c r="Q1414" s="45"/>
      <c r="R1414" s="45"/>
      <c r="S1414" s="45"/>
      <c r="T1414" s="45"/>
      <c r="U1414" s="45"/>
      <c r="V1414" s="54"/>
      <c r="W1414" s="54"/>
      <c r="X1414" s="53"/>
      <c r="Y1414" s="53"/>
      <c r="Z1414" s="53"/>
      <c r="AA1414" s="53"/>
      <c r="AB1414" s="53"/>
      <c r="AC1414" s="53"/>
      <c r="AD1414" s="54"/>
      <c r="AE1414" s="54"/>
      <c r="AF1414" s="54"/>
      <c r="AG1414" s="54"/>
      <c r="AH1414" s="54"/>
      <c r="AI1414" s="54"/>
      <c r="AJ1414" s="54"/>
      <c r="AK1414" s="54"/>
      <c r="AL1414" s="27"/>
      <c r="AM1414" s="27"/>
      <c r="AN1414" s="27"/>
      <c r="AO1414" s="27"/>
      <c r="AP1414" s="27"/>
      <c r="AQ1414" s="53"/>
      <c r="AR1414" s="53"/>
      <c r="AS1414" s="52"/>
      <c r="AT1414" s="52"/>
      <c r="AU1414" s="52"/>
      <c r="AV1414" s="52"/>
      <c r="AW1414" s="52"/>
      <c r="AX1414" s="27"/>
      <c r="AY1414" s="27"/>
      <c r="AZ1414" s="27"/>
      <c r="BA1414" s="45"/>
      <c r="BB1414" s="45"/>
      <c r="BC1414" s="45"/>
      <c r="BD1414" s="45"/>
      <c r="BE1414" s="45"/>
      <c r="BF1414" s="45"/>
      <c r="BG1414" s="45"/>
      <c r="BH1414" s="45"/>
      <c r="BI1414" s="45"/>
      <c r="BJ1414" s="45"/>
      <c r="BK1414" s="45"/>
      <c r="BL1414" s="45"/>
      <c r="BM1414" s="27"/>
      <c r="BN1414" s="27"/>
      <c r="BO1414" s="45"/>
      <c r="BP1414" s="45"/>
      <c r="BQ1414" s="45"/>
      <c r="BR1414" s="45"/>
      <c r="BS1414" s="27"/>
      <c r="BT1414" s="27"/>
      <c r="BU1414" s="27"/>
      <c r="BV1414" s="30"/>
      <c r="BW1414" s="30"/>
      <c r="BX1414" s="27"/>
      <c r="BY1414" s="27"/>
      <c r="BZ1414" s="27"/>
      <c r="CA1414" s="27"/>
      <c r="CB1414" s="27"/>
      <c r="CC1414" s="27"/>
      <c r="CD1414" s="27"/>
      <c r="CE1414" s="27"/>
      <c r="CF1414" s="27"/>
      <c r="CG1414" s="27"/>
      <c r="CH1414" s="27"/>
      <c r="CI1414" s="27"/>
      <c r="CJ1414" s="27"/>
      <c r="CK1414" s="27"/>
      <c r="CL1414" s="27"/>
      <c r="CM1414" s="27"/>
      <c r="CN1414" s="27"/>
      <c r="CO1414" s="27"/>
    </row>
    <row r="1415" spans="1:93" ht="13">
      <c r="A1415" s="18"/>
      <c r="B1415" s="45"/>
      <c r="C1415" s="52"/>
      <c r="D1415" s="52"/>
      <c r="E1415" s="53"/>
      <c r="F1415" s="53"/>
      <c r="G1415" s="52"/>
      <c r="H1415" s="52"/>
      <c r="I1415" s="53"/>
      <c r="J1415" s="52"/>
      <c r="K1415" s="52"/>
      <c r="L1415" s="52"/>
      <c r="M1415" s="53"/>
      <c r="N1415" s="76"/>
      <c r="O1415" s="52"/>
      <c r="P1415" s="45"/>
      <c r="Q1415" s="45"/>
      <c r="R1415" s="45"/>
      <c r="S1415" s="45"/>
      <c r="T1415" s="45"/>
      <c r="U1415" s="45"/>
      <c r="V1415" s="54"/>
      <c r="W1415" s="54"/>
      <c r="X1415" s="53"/>
      <c r="Y1415" s="53"/>
      <c r="Z1415" s="53"/>
      <c r="AA1415" s="53"/>
      <c r="AB1415" s="53"/>
      <c r="AC1415" s="53"/>
      <c r="AD1415" s="54"/>
      <c r="AE1415" s="54"/>
      <c r="AF1415" s="54"/>
      <c r="AG1415" s="54"/>
      <c r="AH1415" s="54"/>
      <c r="AI1415" s="54"/>
      <c r="AJ1415" s="54"/>
      <c r="AK1415" s="54"/>
      <c r="AL1415" s="27"/>
      <c r="AM1415" s="27"/>
      <c r="AN1415" s="27"/>
      <c r="AO1415" s="27"/>
      <c r="AP1415" s="27"/>
      <c r="AQ1415" s="53"/>
      <c r="AR1415" s="53"/>
      <c r="AS1415" s="52"/>
      <c r="AT1415" s="52"/>
      <c r="AU1415" s="52"/>
      <c r="AV1415" s="52"/>
      <c r="AW1415" s="52"/>
      <c r="AX1415" s="27"/>
      <c r="AY1415" s="27"/>
      <c r="AZ1415" s="27"/>
      <c r="BA1415" s="45"/>
      <c r="BB1415" s="45"/>
      <c r="BC1415" s="45"/>
      <c r="BD1415" s="45"/>
      <c r="BE1415" s="45"/>
      <c r="BF1415" s="45"/>
      <c r="BG1415" s="45"/>
      <c r="BH1415" s="45"/>
      <c r="BI1415" s="45"/>
      <c r="BJ1415" s="45"/>
      <c r="BK1415" s="45"/>
      <c r="BL1415" s="45"/>
      <c r="BM1415" s="27"/>
      <c r="BN1415" s="27"/>
      <c r="BO1415" s="45"/>
      <c r="BP1415" s="45"/>
      <c r="BQ1415" s="45"/>
      <c r="BR1415" s="45"/>
      <c r="BS1415" s="27"/>
      <c r="BT1415" s="27"/>
      <c r="BU1415" s="27"/>
      <c r="BV1415" s="30"/>
      <c r="BW1415" s="30"/>
      <c r="BX1415" s="27"/>
      <c r="BY1415" s="27"/>
      <c r="BZ1415" s="27"/>
      <c r="CA1415" s="27"/>
      <c r="CB1415" s="27"/>
      <c r="CC1415" s="27"/>
      <c r="CD1415" s="27"/>
      <c r="CE1415" s="27"/>
      <c r="CF1415" s="27"/>
      <c r="CG1415" s="27"/>
      <c r="CH1415" s="27"/>
      <c r="CI1415" s="27"/>
      <c r="CJ1415" s="27"/>
      <c r="CK1415" s="27"/>
      <c r="CL1415" s="27"/>
      <c r="CM1415" s="27"/>
      <c r="CN1415" s="27"/>
      <c r="CO1415" s="27"/>
    </row>
    <row r="1416" spans="1:93" ht="13">
      <c r="A1416" s="18"/>
      <c r="B1416" s="45"/>
      <c r="C1416" s="52"/>
      <c r="D1416" s="52"/>
      <c r="E1416" s="53"/>
      <c r="F1416" s="53"/>
      <c r="G1416" s="52"/>
      <c r="H1416" s="52"/>
      <c r="I1416" s="53"/>
      <c r="J1416" s="52"/>
      <c r="K1416" s="52"/>
      <c r="L1416" s="52"/>
      <c r="M1416" s="53"/>
      <c r="N1416" s="76"/>
      <c r="O1416" s="52"/>
      <c r="P1416" s="45"/>
      <c r="Q1416" s="45"/>
      <c r="R1416" s="45"/>
      <c r="S1416" s="45"/>
      <c r="T1416" s="45"/>
      <c r="U1416" s="45"/>
      <c r="V1416" s="54"/>
      <c r="W1416" s="54"/>
      <c r="X1416" s="53"/>
      <c r="Y1416" s="53"/>
      <c r="Z1416" s="53"/>
      <c r="AA1416" s="53"/>
      <c r="AB1416" s="53"/>
      <c r="AC1416" s="53"/>
      <c r="AD1416" s="54"/>
      <c r="AE1416" s="54"/>
      <c r="AF1416" s="54"/>
      <c r="AG1416" s="54"/>
      <c r="AH1416" s="54"/>
      <c r="AI1416" s="54"/>
      <c r="AJ1416" s="54"/>
      <c r="AK1416" s="54"/>
      <c r="AL1416" s="27"/>
      <c r="AM1416" s="27"/>
      <c r="AN1416" s="27"/>
      <c r="AO1416" s="27"/>
      <c r="AP1416" s="27"/>
      <c r="AQ1416" s="53"/>
      <c r="AR1416" s="53"/>
      <c r="AS1416" s="52"/>
      <c r="AT1416" s="52"/>
      <c r="AU1416" s="52"/>
      <c r="AV1416" s="52"/>
      <c r="AW1416" s="52"/>
      <c r="AX1416" s="27"/>
      <c r="AY1416" s="27"/>
      <c r="AZ1416" s="27"/>
      <c r="BA1416" s="45"/>
      <c r="BB1416" s="45"/>
      <c r="BC1416" s="45"/>
      <c r="BD1416" s="45"/>
      <c r="BE1416" s="45"/>
      <c r="BF1416" s="45"/>
      <c r="BG1416" s="45"/>
      <c r="BH1416" s="45"/>
      <c r="BI1416" s="45"/>
      <c r="BJ1416" s="45"/>
      <c r="BK1416" s="45"/>
      <c r="BL1416" s="45"/>
      <c r="BM1416" s="27"/>
      <c r="BN1416" s="27"/>
      <c r="BO1416" s="45"/>
      <c r="BP1416" s="45"/>
      <c r="BQ1416" s="45"/>
      <c r="BR1416" s="45"/>
      <c r="BS1416" s="27"/>
      <c r="BT1416" s="27"/>
      <c r="BU1416" s="27"/>
      <c r="BV1416" s="30"/>
      <c r="BW1416" s="30"/>
      <c r="BX1416" s="27"/>
      <c r="BY1416" s="27"/>
      <c r="BZ1416" s="27"/>
      <c r="CA1416" s="27"/>
      <c r="CB1416" s="27"/>
      <c r="CC1416" s="27"/>
      <c r="CD1416" s="27"/>
      <c r="CE1416" s="27"/>
      <c r="CF1416" s="27"/>
      <c r="CG1416" s="27"/>
      <c r="CH1416" s="27"/>
      <c r="CI1416" s="27"/>
      <c r="CJ1416" s="27"/>
      <c r="CK1416" s="27"/>
      <c r="CL1416" s="27"/>
      <c r="CM1416" s="27"/>
      <c r="CN1416" s="27"/>
      <c r="CO1416" s="27"/>
    </row>
    <row r="1417" spans="1:93" ht="13">
      <c r="A1417" s="18"/>
      <c r="B1417" s="45"/>
      <c r="C1417" s="52"/>
      <c r="D1417" s="52"/>
      <c r="E1417" s="53"/>
      <c r="F1417" s="53"/>
      <c r="G1417" s="52"/>
      <c r="H1417" s="52"/>
      <c r="I1417" s="53"/>
      <c r="J1417" s="52"/>
      <c r="K1417" s="52"/>
      <c r="L1417" s="52"/>
      <c r="M1417" s="53"/>
      <c r="N1417" s="76"/>
      <c r="O1417" s="52"/>
      <c r="P1417" s="45"/>
      <c r="Q1417" s="45"/>
      <c r="R1417" s="45"/>
      <c r="S1417" s="45"/>
      <c r="T1417" s="45"/>
      <c r="U1417" s="45"/>
      <c r="V1417" s="54"/>
      <c r="W1417" s="54"/>
      <c r="X1417" s="53"/>
      <c r="Y1417" s="53"/>
      <c r="Z1417" s="53"/>
      <c r="AA1417" s="53"/>
      <c r="AB1417" s="53"/>
      <c r="AC1417" s="53"/>
      <c r="AD1417" s="54"/>
      <c r="AE1417" s="54"/>
      <c r="AF1417" s="54"/>
      <c r="AG1417" s="54"/>
      <c r="AH1417" s="54"/>
      <c r="AI1417" s="54"/>
      <c r="AJ1417" s="54"/>
      <c r="AK1417" s="54"/>
      <c r="AL1417" s="27"/>
      <c r="AM1417" s="27"/>
      <c r="AN1417" s="27"/>
      <c r="AO1417" s="27"/>
      <c r="AP1417" s="27"/>
      <c r="AQ1417" s="53"/>
      <c r="AR1417" s="53"/>
      <c r="AS1417" s="52"/>
      <c r="AT1417" s="52"/>
      <c r="AU1417" s="52"/>
      <c r="AV1417" s="52"/>
      <c r="AW1417" s="52"/>
      <c r="AX1417" s="27"/>
      <c r="AY1417" s="27"/>
      <c r="AZ1417" s="27"/>
      <c r="BA1417" s="45"/>
      <c r="BB1417" s="45"/>
      <c r="BC1417" s="45"/>
      <c r="BD1417" s="45"/>
      <c r="BE1417" s="45"/>
      <c r="BF1417" s="45"/>
      <c r="BG1417" s="45"/>
      <c r="BH1417" s="45"/>
      <c r="BI1417" s="45"/>
      <c r="BJ1417" s="45"/>
      <c r="BK1417" s="45"/>
      <c r="BL1417" s="45"/>
      <c r="BM1417" s="27"/>
      <c r="BN1417" s="27"/>
      <c r="BO1417" s="45"/>
      <c r="BP1417" s="45"/>
      <c r="BQ1417" s="45"/>
      <c r="BR1417" s="45"/>
      <c r="BS1417" s="27"/>
      <c r="BT1417" s="27"/>
      <c r="BU1417" s="27"/>
      <c r="BV1417" s="30"/>
      <c r="BW1417" s="30"/>
      <c r="BX1417" s="27"/>
      <c r="BY1417" s="27"/>
      <c r="BZ1417" s="27"/>
      <c r="CA1417" s="27"/>
      <c r="CB1417" s="27"/>
      <c r="CC1417" s="27"/>
      <c r="CD1417" s="27"/>
      <c r="CE1417" s="27"/>
      <c r="CF1417" s="27"/>
      <c r="CG1417" s="27"/>
      <c r="CH1417" s="27"/>
      <c r="CI1417" s="27"/>
      <c r="CJ1417" s="27"/>
      <c r="CK1417" s="27"/>
      <c r="CL1417" s="27"/>
      <c r="CM1417" s="27"/>
      <c r="CN1417" s="27"/>
      <c r="CO1417" s="27"/>
    </row>
    <row r="1418" spans="1:93" ht="13">
      <c r="A1418" s="18"/>
      <c r="B1418" s="45"/>
      <c r="C1418" s="52"/>
      <c r="D1418" s="52"/>
      <c r="E1418" s="53"/>
      <c r="F1418" s="53"/>
      <c r="G1418" s="52"/>
      <c r="H1418" s="52"/>
      <c r="I1418" s="53"/>
      <c r="J1418" s="52"/>
      <c r="K1418" s="52"/>
      <c r="L1418" s="52"/>
      <c r="M1418" s="53"/>
      <c r="N1418" s="76"/>
      <c r="O1418" s="52"/>
      <c r="P1418" s="45"/>
      <c r="Q1418" s="45"/>
      <c r="R1418" s="45"/>
      <c r="S1418" s="45"/>
      <c r="T1418" s="45"/>
      <c r="U1418" s="45"/>
      <c r="V1418" s="54"/>
      <c r="W1418" s="54"/>
      <c r="X1418" s="53"/>
      <c r="Y1418" s="53"/>
      <c r="Z1418" s="53"/>
      <c r="AA1418" s="53"/>
      <c r="AB1418" s="53"/>
      <c r="AC1418" s="53"/>
      <c r="AD1418" s="54"/>
      <c r="AE1418" s="54"/>
      <c r="AF1418" s="54"/>
      <c r="AG1418" s="54"/>
      <c r="AH1418" s="54"/>
      <c r="AI1418" s="54"/>
      <c r="AJ1418" s="54"/>
      <c r="AK1418" s="54"/>
      <c r="AL1418" s="27"/>
      <c r="AM1418" s="27"/>
      <c r="AN1418" s="27"/>
      <c r="AO1418" s="27"/>
      <c r="AP1418" s="27"/>
      <c r="AQ1418" s="53"/>
      <c r="AR1418" s="53"/>
      <c r="AS1418" s="52"/>
      <c r="AT1418" s="52"/>
      <c r="AU1418" s="52"/>
      <c r="AV1418" s="52"/>
      <c r="AW1418" s="52"/>
      <c r="AX1418" s="27"/>
      <c r="AY1418" s="27"/>
      <c r="AZ1418" s="27"/>
      <c r="BA1418" s="45"/>
      <c r="BB1418" s="45"/>
      <c r="BC1418" s="45"/>
      <c r="BD1418" s="45"/>
      <c r="BE1418" s="45"/>
      <c r="BF1418" s="45"/>
      <c r="BG1418" s="45"/>
      <c r="BH1418" s="45"/>
      <c r="BI1418" s="45"/>
      <c r="BJ1418" s="45"/>
      <c r="BK1418" s="45"/>
      <c r="BL1418" s="45"/>
      <c r="BM1418" s="27"/>
      <c r="BN1418" s="27"/>
      <c r="BO1418" s="45"/>
      <c r="BP1418" s="45"/>
      <c r="BQ1418" s="45"/>
      <c r="BR1418" s="45"/>
      <c r="BS1418" s="27"/>
      <c r="BT1418" s="27"/>
      <c r="BU1418" s="27"/>
      <c r="BV1418" s="30"/>
      <c r="BW1418" s="30"/>
      <c r="BX1418" s="27"/>
      <c r="BY1418" s="27"/>
      <c r="BZ1418" s="27"/>
      <c r="CA1418" s="27"/>
      <c r="CB1418" s="27"/>
      <c r="CC1418" s="27"/>
      <c r="CD1418" s="27"/>
      <c r="CE1418" s="27"/>
      <c r="CF1418" s="27"/>
      <c r="CG1418" s="27"/>
      <c r="CH1418" s="27"/>
      <c r="CI1418" s="27"/>
      <c r="CJ1418" s="27"/>
      <c r="CK1418" s="27"/>
      <c r="CL1418" s="27"/>
      <c r="CM1418" s="27"/>
      <c r="CN1418" s="27"/>
      <c r="CO1418" s="27"/>
    </row>
    <row r="1419" spans="1:93" ht="13">
      <c r="A1419" s="18"/>
      <c r="B1419" s="45"/>
      <c r="C1419" s="52"/>
      <c r="D1419" s="52"/>
      <c r="E1419" s="53"/>
      <c r="F1419" s="53"/>
      <c r="G1419" s="52"/>
      <c r="H1419" s="52"/>
      <c r="I1419" s="53"/>
      <c r="J1419" s="52"/>
      <c r="K1419" s="52"/>
      <c r="L1419" s="52"/>
      <c r="M1419" s="53"/>
      <c r="N1419" s="76"/>
      <c r="O1419" s="52"/>
      <c r="P1419" s="45"/>
      <c r="Q1419" s="45"/>
      <c r="R1419" s="45"/>
      <c r="S1419" s="45"/>
      <c r="T1419" s="45"/>
      <c r="U1419" s="45"/>
      <c r="V1419" s="54"/>
      <c r="W1419" s="54"/>
      <c r="X1419" s="53"/>
      <c r="Y1419" s="53"/>
      <c r="Z1419" s="53"/>
      <c r="AA1419" s="53"/>
      <c r="AB1419" s="53"/>
      <c r="AC1419" s="53"/>
      <c r="AD1419" s="54"/>
      <c r="AE1419" s="54"/>
      <c r="AF1419" s="54"/>
      <c r="AG1419" s="54"/>
      <c r="AH1419" s="54"/>
      <c r="AI1419" s="54"/>
      <c r="AJ1419" s="54"/>
      <c r="AK1419" s="54"/>
      <c r="AL1419" s="27"/>
      <c r="AM1419" s="27"/>
      <c r="AN1419" s="27"/>
      <c r="AO1419" s="27"/>
      <c r="AP1419" s="27"/>
      <c r="AQ1419" s="53"/>
      <c r="AR1419" s="53"/>
      <c r="AS1419" s="52"/>
      <c r="AT1419" s="52"/>
      <c r="AU1419" s="52"/>
      <c r="AV1419" s="52"/>
      <c r="AW1419" s="52"/>
      <c r="AX1419" s="27"/>
      <c r="AY1419" s="27"/>
      <c r="AZ1419" s="27"/>
      <c r="BA1419" s="45"/>
      <c r="BB1419" s="45"/>
      <c r="BC1419" s="45"/>
      <c r="BD1419" s="45"/>
      <c r="BE1419" s="45"/>
      <c r="BF1419" s="45"/>
      <c r="BG1419" s="45"/>
      <c r="BH1419" s="45"/>
      <c r="BI1419" s="45"/>
      <c r="BJ1419" s="45"/>
      <c r="BK1419" s="45"/>
      <c r="BL1419" s="45"/>
      <c r="BM1419" s="27"/>
      <c r="BN1419" s="27"/>
      <c r="BO1419" s="45"/>
      <c r="BP1419" s="45"/>
      <c r="BQ1419" s="45"/>
      <c r="BR1419" s="45"/>
      <c r="BS1419" s="27"/>
      <c r="BT1419" s="27"/>
      <c r="BU1419" s="27"/>
      <c r="BV1419" s="30"/>
      <c r="BW1419" s="30"/>
      <c r="BX1419" s="27"/>
      <c r="BY1419" s="27"/>
      <c r="BZ1419" s="27"/>
      <c r="CA1419" s="27"/>
      <c r="CB1419" s="27"/>
      <c r="CC1419" s="27"/>
      <c r="CD1419" s="27"/>
      <c r="CE1419" s="27"/>
      <c r="CF1419" s="27"/>
      <c r="CG1419" s="27"/>
      <c r="CH1419" s="27"/>
      <c r="CI1419" s="27"/>
      <c r="CJ1419" s="27"/>
      <c r="CK1419" s="27"/>
      <c r="CL1419" s="27"/>
      <c r="CM1419" s="27"/>
      <c r="CN1419" s="27"/>
      <c r="CO1419" s="27"/>
    </row>
    <row r="1420" spans="1:93" ht="13">
      <c r="A1420" s="18"/>
      <c r="B1420" s="45"/>
      <c r="C1420" s="52"/>
      <c r="D1420" s="52"/>
      <c r="E1420" s="53"/>
      <c r="F1420" s="53"/>
      <c r="G1420" s="52"/>
      <c r="H1420" s="52"/>
      <c r="I1420" s="53"/>
      <c r="J1420" s="52"/>
      <c r="K1420" s="52"/>
      <c r="L1420" s="52"/>
      <c r="M1420" s="53"/>
      <c r="N1420" s="76"/>
      <c r="O1420" s="52"/>
      <c r="P1420" s="45"/>
      <c r="Q1420" s="45"/>
      <c r="R1420" s="45"/>
      <c r="S1420" s="45"/>
      <c r="T1420" s="45"/>
      <c r="U1420" s="45"/>
      <c r="V1420" s="54"/>
      <c r="W1420" s="54"/>
      <c r="X1420" s="53"/>
      <c r="Y1420" s="53"/>
      <c r="Z1420" s="53"/>
      <c r="AA1420" s="53"/>
      <c r="AB1420" s="53"/>
      <c r="AC1420" s="53"/>
      <c r="AD1420" s="54"/>
      <c r="AE1420" s="54"/>
      <c r="AF1420" s="54"/>
      <c r="AG1420" s="54"/>
      <c r="AH1420" s="54"/>
      <c r="AI1420" s="54"/>
      <c r="AJ1420" s="54"/>
      <c r="AK1420" s="54"/>
      <c r="AL1420" s="27"/>
      <c r="AM1420" s="27"/>
      <c r="AN1420" s="27"/>
      <c r="AO1420" s="27"/>
      <c r="AP1420" s="27"/>
      <c r="AQ1420" s="53"/>
      <c r="AR1420" s="53"/>
      <c r="AS1420" s="52"/>
      <c r="AT1420" s="52"/>
      <c r="AU1420" s="52"/>
      <c r="AV1420" s="52"/>
      <c r="AW1420" s="52"/>
      <c r="AX1420" s="27"/>
      <c r="AY1420" s="27"/>
      <c r="AZ1420" s="27"/>
      <c r="BA1420" s="45"/>
      <c r="BB1420" s="45"/>
      <c r="BC1420" s="45"/>
      <c r="BD1420" s="45"/>
      <c r="BE1420" s="45"/>
      <c r="BF1420" s="45"/>
      <c r="BG1420" s="45"/>
      <c r="BH1420" s="45"/>
      <c r="BI1420" s="45"/>
      <c r="BJ1420" s="45"/>
      <c r="BK1420" s="45"/>
      <c r="BL1420" s="45"/>
      <c r="BM1420" s="27"/>
      <c r="BN1420" s="27"/>
      <c r="BO1420" s="45"/>
      <c r="BP1420" s="45"/>
      <c r="BQ1420" s="45"/>
      <c r="BR1420" s="45"/>
      <c r="BS1420" s="27"/>
      <c r="BT1420" s="27"/>
      <c r="BU1420" s="27"/>
      <c r="BV1420" s="30"/>
      <c r="BW1420" s="30"/>
      <c r="BX1420" s="27"/>
      <c r="BY1420" s="27"/>
      <c r="BZ1420" s="27"/>
      <c r="CA1420" s="27"/>
      <c r="CB1420" s="27"/>
      <c r="CC1420" s="27"/>
      <c r="CD1420" s="27"/>
      <c r="CE1420" s="27"/>
      <c r="CF1420" s="27"/>
      <c r="CG1420" s="27"/>
      <c r="CH1420" s="27"/>
      <c r="CI1420" s="27"/>
      <c r="CJ1420" s="27"/>
      <c r="CK1420" s="27"/>
      <c r="CL1420" s="27"/>
      <c r="CM1420" s="27"/>
      <c r="CN1420" s="27"/>
      <c r="CO1420" s="27"/>
    </row>
    <row r="1421" spans="1:93" ht="13">
      <c r="A1421" s="18"/>
      <c r="B1421" s="45"/>
      <c r="C1421" s="52"/>
      <c r="D1421" s="52"/>
      <c r="E1421" s="53"/>
      <c r="F1421" s="53"/>
      <c r="G1421" s="52"/>
      <c r="H1421" s="52"/>
      <c r="I1421" s="53"/>
      <c r="J1421" s="52"/>
      <c r="K1421" s="52"/>
      <c r="L1421" s="52"/>
      <c r="M1421" s="53"/>
      <c r="N1421" s="76"/>
      <c r="O1421" s="52"/>
      <c r="P1421" s="45"/>
      <c r="Q1421" s="45"/>
      <c r="R1421" s="45"/>
      <c r="S1421" s="45"/>
      <c r="T1421" s="45"/>
      <c r="U1421" s="45"/>
      <c r="V1421" s="54"/>
      <c r="W1421" s="54"/>
      <c r="X1421" s="53"/>
      <c r="Y1421" s="53"/>
      <c r="Z1421" s="53"/>
      <c r="AA1421" s="53"/>
      <c r="AB1421" s="53"/>
      <c r="AC1421" s="53"/>
      <c r="AD1421" s="54"/>
      <c r="AE1421" s="54"/>
      <c r="AF1421" s="54"/>
      <c r="AG1421" s="54"/>
      <c r="AH1421" s="54"/>
      <c r="AI1421" s="54"/>
      <c r="AJ1421" s="54"/>
      <c r="AK1421" s="54"/>
      <c r="AL1421" s="27"/>
      <c r="AM1421" s="27"/>
      <c r="AN1421" s="27"/>
      <c r="AO1421" s="27"/>
      <c r="AP1421" s="27"/>
      <c r="AQ1421" s="53"/>
      <c r="AR1421" s="53"/>
      <c r="AS1421" s="52"/>
      <c r="AT1421" s="52"/>
      <c r="AU1421" s="52"/>
      <c r="AV1421" s="52"/>
      <c r="AW1421" s="52"/>
      <c r="AX1421" s="27"/>
      <c r="AY1421" s="27"/>
      <c r="AZ1421" s="27"/>
      <c r="BA1421" s="45"/>
      <c r="BB1421" s="45"/>
      <c r="BC1421" s="45"/>
      <c r="BD1421" s="45"/>
      <c r="BE1421" s="45"/>
      <c r="BF1421" s="45"/>
      <c r="BG1421" s="45"/>
      <c r="BH1421" s="45"/>
      <c r="BI1421" s="45"/>
      <c r="BJ1421" s="45"/>
      <c r="BK1421" s="45"/>
      <c r="BL1421" s="45"/>
      <c r="BM1421" s="27"/>
      <c r="BN1421" s="27"/>
      <c r="BO1421" s="45"/>
      <c r="BP1421" s="45"/>
      <c r="BQ1421" s="45"/>
      <c r="BR1421" s="45"/>
      <c r="BS1421" s="27"/>
      <c r="BT1421" s="27"/>
      <c r="BU1421" s="27"/>
      <c r="BV1421" s="30"/>
      <c r="BW1421" s="30"/>
      <c r="BX1421" s="27"/>
      <c r="BY1421" s="27"/>
      <c r="BZ1421" s="27"/>
      <c r="CA1421" s="27"/>
      <c r="CB1421" s="27"/>
      <c r="CC1421" s="27"/>
      <c r="CD1421" s="27"/>
      <c r="CE1421" s="27"/>
      <c r="CF1421" s="27"/>
      <c r="CG1421" s="27"/>
      <c r="CH1421" s="27"/>
      <c r="CI1421" s="27"/>
      <c r="CJ1421" s="27"/>
      <c r="CK1421" s="27"/>
      <c r="CL1421" s="27"/>
      <c r="CM1421" s="27"/>
      <c r="CN1421" s="27"/>
      <c r="CO1421" s="27"/>
    </row>
    <row r="1422" spans="1:93" ht="13">
      <c r="A1422" s="18"/>
      <c r="B1422" s="45"/>
      <c r="C1422" s="52"/>
      <c r="D1422" s="52"/>
      <c r="E1422" s="53"/>
      <c r="F1422" s="53"/>
      <c r="G1422" s="52"/>
      <c r="H1422" s="52"/>
      <c r="I1422" s="53"/>
      <c r="J1422" s="52"/>
      <c r="K1422" s="52"/>
      <c r="L1422" s="52"/>
      <c r="M1422" s="53"/>
      <c r="N1422" s="76"/>
      <c r="O1422" s="52"/>
      <c r="P1422" s="45"/>
      <c r="Q1422" s="45"/>
      <c r="R1422" s="45"/>
      <c r="S1422" s="45"/>
      <c r="T1422" s="45"/>
      <c r="U1422" s="45"/>
      <c r="V1422" s="54"/>
      <c r="W1422" s="54"/>
      <c r="X1422" s="53"/>
      <c r="Y1422" s="53"/>
      <c r="Z1422" s="53"/>
      <c r="AA1422" s="53"/>
      <c r="AB1422" s="53"/>
      <c r="AC1422" s="53"/>
      <c r="AD1422" s="54"/>
      <c r="AE1422" s="54"/>
      <c r="AF1422" s="54"/>
      <c r="AG1422" s="54"/>
      <c r="AH1422" s="54"/>
      <c r="AI1422" s="54"/>
      <c r="AJ1422" s="54"/>
      <c r="AK1422" s="54"/>
      <c r="AL1422" s="27"/>
      <c r="AM1422" s="27"/>
      <c r="AN1422" s="27"/>
      <c r="AO1422" s="27"/>
      <c r="AP1422" s="27"/>
      <c r="AQ1422" s="53"/>
      <c r="AR1422" s="53"/>
      <c r="AS1422" s="52"/>
      <c r="AT1422" s="52"/>
      <c r="AU1422" s="52"/>
      <c r="AV1422" s="52"/>
      <c r="AW1422" s="52"/>
      <c r="AX1422" s="27"/>
      <c r="AY1422" s="27"/>
      <c r="AZ1422" s="27"/>
      <c r="BA1422" s="45"/>
      <c r="BB1422" s="45"/>
      <c r="BC1422" s="45"/>
      <c r="BD1422" s="45"/>
      <c r="BE1422" s="45"/>
      <c r="BF1422" s="45"/>
      <c r="BG1422" s="45"/>
      <c r="BH1422" s="45"/>
      <c r="BI1422" s="45"/>
      <c r="BJ1422" s="45"/>
      <c r="BK1422" s="45"/>
      <c r="BL1422" s="45"/>
      <c r="BM1422" s="27"/>
      <c r="BN1422" s="27"/>
      <c r="BO1422" s="45"/>
      <c r="BP1422" s="45"/>
      <c r="BQ1422" s="45"/>
      <c r="BR1422" s="45"/>
      <c r="BS1422" s="27"/>
      <c r="BT1422" s="27"/>
      <c r="BU1422" s="27"/>
      <c r="BV1422" s="30"/>
      <c r="BW1422" s="30"/>
      <c r="BX1422" s="27"/>
      <c r="BY1422" s="27"/>
      <c r="BZ1422" s="27"/>
      <c r="CA1422" s="27"/>
      <c r="CB1422" s="27"/>
      <c r="CC1422" s="27"/>
      <c r="CD1422" s="27"/>
      <c r="CE1422" s="27"/>
      <c r="CF1422" s="27"/>
      <c r="CG1422" s="27"/>
      <c r="CH1422" s="27"/>
      <c r="CI1422" s="27"/>
      <c r="CJ1422" s="27"/>
      <c r="CK1422" s="27"/>
      <c r="CL1422" s="27"/>
      <c r="CM1422" s="27"/>
      <c r="CN1422" s="27"/>
      <c r="CO1422" s="27"/>
    </row>
    <row r="1423" spans="1:93" ht="13">
      <c r="A1423" s="18"/>
      <c r="B1423" s="45"/>
      <c r="C1423" s="52"/>
      <c r="D1423" s="52"/>
      <c r="E1423" s="53"/>
      <c r="F1423" s="53"/>
      <c r="G1423" s="52"/>
      <c r="H1423" s="52"/>
      <c r="I1423" s="53"/>
      <c r="J1423" s="52"/>
      <c r="K1423" s="52"/>
      <c r="L1423" s="52"/>
      <c r="M1423" s="53"/>
      <c r="N1423" s="76"/>
      <c r="O1423" s="52"/>
      <c r="P1423" s="45"/>
      <c r="Q1423" s="45"/>
      <c r="R1423" s="45"/>
      <c r="S1423" s="45"/>
      <c r="T1423" s="45"/>
      <c r="U1423" s="45"/>
      <c r="V1423" s="54"/>
      <c r="W1423" s="54"/>
      <c r="X1423" s="53"/>
      <c r="Y1423" s="53"/>
      <c r="Z1423" s="53"/>
      <c r="AA1423" s="53"/>
      <c r="AB1423" s="53"/>
      <c r="AC1423" s="53"/>
      <c r="AD1423" s="54"/>
      <c r="AE1423" s="54"/>
      <c r="AF1423" s="54"/>
      <c r="AG1423" s="54"/>
      <c r="AH1423" s="54"/>
      <c r="AI1423" s="54"/>
      <c r="AJ1423" s="54"/>
      <c r="AK1423" s="54"/>
      <c r="AL1423" s="27"/>
      <c r="AM1423" s="27"/>
      <c r="AN1423" s="27"/>
      <c r="AO1423" s="27"/>
      <c r="AP1423" s="27"/>
      <c r="AQ1423" s="53"/>
      <c r="AR1423" s="53"/>
      <c r="AS1423" s="52"/>
      <c r="AT1423" s="52"/>
      <c r="AU1423" s="52"/>
      <c r="AV1423" s="52"/>
      <c r="AW1423" s="52"/>
      <c r="AX1423" s="27"/>
      <c r="AY1423" s="27"/>
      <c r="AZ1423" s="27"/>
      <c r="BA1423" s="45"/>
      <c r="BB1423" s="45"/>
      <c r="BC1423" s="45"/>
      <c r="BD1423" s="45"/>
      <c r="BE1423" s="45"/>
      <c r="BF1423" s="45"/>
      <c r="BG1423" s="45"/>
      <c r="BH1423" s="45"/>
      <c r="BI1423" s="45"/>
      <c r="BJ1423" s="45"/>
      <c r="BK1423" s="45"/>
      <c r="BL1423" s="45"/>
      <c r="BM1423" s="27"/>
      <c r="BN1423" s="27"/>
      <c r="BO1423" s="45"/>
      <c r="BP1423" s="45"/>
      <c r="BQ1423" s="45"/>
      <c r="BR1423" s="45"/>
      <c r="BS1423" s="27"/>
      <c r="BT1423" s="27"/>
      <c r="BU1423" s="27"/>
      <c r="BV1423" s="30"/>
      <c r="BW1423" s="30"/>
      <c r="BX1423" s="27"/>
      <c r="BY1423" s="27"/>
      <c r="BZ1423" s="27"/>
      <c r="CA1423" s="27"/>
      <c r="CB1423" s="27"/>
      <c r="CC1423" s="27"/>
      <c r="CD1423" s="27"/>
      <c r="CE1423" s="27"/>
      <c r="CF1423" s="27"/>
      <c r="CG1423" s="27"/>
      <c r="CH1423" s="27"/>
      <c r="CI1423" s="27"/>
      <c r="CJ1423" s="27"/>
      <c r="CK1423" s="27"/>
      <c r="CL1423" s="27"/>
      <c r="CM1423" s="27"/>
      <c r="CN1423" s="27"/>
      <c r="CO1423" s="27"/>
    </row>
    <row r="1424" spans="1:93" ht="13">
      <c r="A1424" s="18"/>
      <c r="B1424" s="45"/>
      <c r="C1424" s="52"/>
      <c r="D1424" s="52"/>
      <c r="E1424" s="53"/>
      <c r="F1424" s="53"/>
      <c r="G1424" s="52"/>
      <c r="H1424" s="52"/>
      <c r="I1424" s="53"/>
      <c r="J1424" s="52"/>
      <c r="K1424" s="52"/>
      <c r="L1424" s="52"/>
      <c r="M1424" s="53"/>
      <c r="N1424" s="76"/>
      <c r="O1424" s="52"/>
      <c r="P1424" s="45"/>
      <c r="Q1424" s="45"/>
      <c r="R1424" s="45"/>
      <c r="S1424" s="45"/>
      <c r="T1424" s="45"/>
      <c r="U1424" s="45"/>
      <c r="V1424" s="54"/>
      <c r="W1424" s="54"/>
      <c r="X1424" s="53"/>
      <c r="Y1424" s="53"/>
      <c r="Z1424" s="53"/>
      <c r="AA1424" s="53"/>
      <c r="AB1424" s="53"/>
      <c r="AC1424" s="53"/>
      <c r="AD1424" s="54"/>
      <c r="AE1424" s="54"/>
      <c r="AF1424" s="54"/>
      <c r="AG1424" s="54"/>
      <c r="AH1424" s="54"/>
      <c r="AI1424" s="54"/>
      <c r="AJ1424" s="54"/>
      <c r="AK1424" s="54"/>
      <c r="AL1424" s="27"/>
      <c r="AM1424" s="27"/>
      <c r="AN1424" s="27"/>
      <c r="AO1424" s="27"/>
      <c r="AP1424" s="27"/>
      <c r="AQ1424" s="53"/>
      <c r="AR1424" s="53"/>
      <c r="AS1424" s="52"/>
      <c r="AT1424" s="52"/>
      <c r="AU1424" s="52"/>
      <c r="AV1424" s="52"/>
      <c r="AW1424" s="52"/>
      <c r="AX1424" s="27"/>
      <c r="AY1424" s="27"/>
      <c r="AZ1424" s="27"/>
      <c r="BA1424" s="45"/>
      <c r="BB1424" s="45"/>
      <c r="BC1424" s="45"/>
      <c r="BD1424" s="45"/>
      <c r="BE1424" s="45"/>
      <c r="BF1424" s="45"/>
      <c r="BG1424" s="45"/>
      <c r="BH1424" s="45"/>
      <c r="BI1424" s="45"/>
      <c r="BJ1424" s="45"/>
      <c r="BK1424" s="45"/>
      <c r="BL1424" s="45"/>
      <c r="BM1424" s="27"/>
      <c r="BN1424" s="27"/>
      <c r="BO1424" s="45"/>
      <c r="BP1424" s="45"/>
      <c r="BQ1424" s="45"/>
      <c r="BR1424" s="45"/>
      <c r="BS1424" s="27"/>
      <c r="BT1424" s="27"/>
      <c r="BU1424" s="27"/>
      <c r="BV1424" s="30"/>
      <c r="BW1424" s="30"/>
      <c r="BX1424" s="27"/>
      <c r="BY1424" s="27"/>
      <c r="BZ1424" s="27"/>
      <c r="CA1424" s="27"/>
      <c r="CB1424" s="27"/>
      <c r="CC1424" s="27"/>
      <c r="CD1424" s="27"/>
      <c r="CE1424" s="27"/>
      <c r="CF1424" s="27"/>
      <c r="CG1424" s="27"/>
      <c r="CH1424" s="27"/>
      <c r="CI1424" s="27"/>
      <c r="CJ1424" s="27"/>
      <c r="CK1424" s="27"/>
      <c r="CL1424" s="27"/>
      <c r="CM1424" s="27"/>
      <c r="CN1424" s="27"/>
      <c r="CO1424" s="27"/>
    </row>
    <row r="1425" spans="1:93" ht="13">
      <c r="A1425" s="18"/>
      <c r="B1425" s="45"/>
      <c r="C1425" s="52"/>
      <c r="D1425" s="52"/>
      <c r="E1425" s="53"/>
      <c r="F1425" s="53"/>
      <c r="G1425" s="52"/>
      <c r="H1425" s="52"/>
      <c r="I1425" s="53"/>
      <c r="J1425" s="52"/>
      <c r="K1425" s="52"/>
      <c r="L1425" s="52"/>
      <c r="M1425" s="53"/>
      <c r="N1425" s="76"/>
      <c r="O1425" s="52"/>
      <c r="P1425" s="45"/>
      <c r="Q1425" s="45"/>
      <c r="R1425" s="45"/>
      <c r="S1425" s="45"/>
      <c r="T1425" s="45"/>
      <c r="U1425" s="45"/>
      <c r="V1425" s="54"/>
      <c r="W1425" s="54"/>
      <c r="X1425" s="53"/>
      <c r="Y1425" s="53"/>
      <c r="Z1425" s="53"/>
      <c r="AA1425" s="53"/>
      <c r="AB1425" s="53"/>
      <c r="AC1425" s="53"/>
      <c r="AD1425" s="54"/>
      <c r="AE1425" s="54"/>
      <c r="AF1425" s="54"/>
      <c r="AG1425" s="54"/>
      <c r="AH1425" s="54"/>
      <c r="AI1425" s="54"/>
      <c r="AJ1425" s="54"/>
      <c r="AK1425" s="54"/>
      <c r="AL1425" s="27"/>
      <c r="AM1425" s="27"/>
      <c r="AN1425" s="27"/>
      <c r="AO1425" s="27"/>
      <c r="AP1425" s="27"/>
      <c r="AQ1425" s="53"/>
      <c r="AR1425" s="53"/>
      <c r="AS1425" s="52"/>
      <c r="AT1425" s="52"/>
      <c r="AU1425" s="52"/>
      <c r="AV1425" s="52"/>
      <c r="AW1425" s="52"/>
      <c r="AX1425" s="27"/>
      <c r="AY1425" s="27"/>
      <c r="AZ1425" s="27"/>
      <c r="BA1425" s="45"/>
      <c r="BB1425" s="45"/>
      <c r="BC1425" s="45"/>
      <c r="BD1425" s="45"/>
      <c r="BE1425" s="45"/>
      <c r="BF1425" s="45"/>
      <c r="BG1425" s="45"/>
      <c r="BH1425" s="45"/>
      <c r="BI1425" s="45"/>
      <c r="BJ1425" s="45"/>
      <c r="BK1425" s="45"/>
      <c r="BL1425" s="45"/>
      <c r="BM1425" s="27"/>
      <c r="BN1425" s="27"/>
      <c r="BO1425" s="45"/>
      <c r="BP1425" s="45"/>
      <c r="BQ1425" s="45"/>
      <c r="BR1425" s="45"/>
      <c r="BS1425" s="27"/>
      <c r="BT1425" s="27"/>
      <c r="BU1425" s="27"/>
      <c r="BV1425" s="30"/>
      <c r="BW1425" s="30"/>
      <c r="BX1425" s="27"/>
      <c r="BY1425" s="27"/>
      <c r="BZ1425" s="27"/>
      <c r="CA1425" s="27"/>
      <c r="CB1425" s="27"/>
      <c r="CC1425" s="27"/>
      <c r="CD1425" s="27"/>
      <c r="CE1425" s="27"/>
      <c r="CF1425" s="27"/>
      <c r="CG1425" s="27"/>
      <c r="CH1425" s="27"/>
      <c r="CI1425" s="27"/>
      <c r="CJ1425" s="27"/>
      <c r="CK1425" s="27"/>
      <c r="CL1425" s="27"/>
      <c r="CM1425" s="27"/>
      <c r="CN1425" s="27"/>
      <c r="CO1425" s="27"/>
    </row>
    <row r="1426" spans="1:93" ht="13">
      <c r="A1426" s="18"/>
      <c r="B1426" s="45"/>
      <c r="C1426" s="52"/>
      <c r="D1426" s="52"/>
      <c r="E1426" s="53"/>
      <c r="F1426" s="53"/>
      <c r="G1426" s="52"/>
      <c r="H1426" s="52"/>
      <c r="I1426" s="53"/>
      <c r="J1426" s="52"/>
      <c r="K1426" s="52"/>
      <c r="L1426" s="52"/>
      <c r="M1426" s="53"/>
      <c r="N1426" s="76"/>
      <c r="O1426" s="52"/>
      <c r="P1426" s="45"/>
      <c r="Q1426" s="45"/>
      <c r="R1426" s="45"/>
      <c r="S1426" s="45"/>
      <c r="T1426" s="45"/>
      <c r="U1426" s="45"/>
      <c r="V1426" s="54"/>
      <c r="W1426" s="54"/>
      <c r="X1426" s="53"/>
      <c r="Y1426" s="53"/>
      <c r="Z1426" s="53"/>
      <c r="AA1426" s="53"/>
      <c r="AB1426" s="53"/>
      <c r="AC1426" s="53"/>
      <c r="AD1426" s="54"/>
      <c r="AE1426" s="54"/>
      <c r="AF1426" s="54"/>
      <c r="AG1426" s="54"/>
      <c r="AH1426" s="54"/>
      <c r="AI1426" s="54"/>
      <c r="AJ1426" s="54"/>
      <c r="AK1426" s="54"/>
      <c r="AL1426" s="27"/>
      <c r="AM1426" s="27"/>
      <c r="AN1426" s="27"/>
      <c r="AO1426" s="27"/>
      <c r="AP1426" s="27"/>
      <c r="AQ1426" s="53"/>
      <c r="AR1426" s="53"/>
      <c r="AS1426" s="52"/>
      <c r="AT1426" s="52"/>
      <c r="AU1426" s="52"/>
      <c r="AV1426" s="52"/>
      <c r="AW1426" s="52"/>
      <c r="AX1426" s="27"/>
      <c r="AY1426" s="27"/>
      <c r="AZ1426" s="27"/>
      <c r="BA1426" s="45"/>
      <c r="BB1426" s="45"/>
      <c r="BC1426" s="45"/>
      <c r="BD1426" s="45"/>
      <c r="BE1426" s="45"/>
      <c r="BF1426" s="45"/>
      <c r="BG1426" s="45"/>
      <c r="BH1426" s="45"/>
      <c r="BI1426" s="45"/>
      <c r="BJ1426" s="45"/>
      <c r="BK1426" s="45"/>
      <c r="BL1426" s="45"/>
      <c r="BM1426" s="27"/>
      <c r="BN1426" s="27"/>
      <c r="BO1426" s="45"/>
      <c r="BP1426" s="45"/>
      <c r="BQ1426" s="45"/>
      <c r="BR1426" s="45"/>
      <c r="BS1426" s="27"/>
      <c r="BT1426" s="27"/>
      <c r="BU1426" s="27"/>
      <c r="BV1426" s="30"/>
      <c r="BW1426" s="30"/>
      <c r="BX1426" s="27"/>
      <c r="BY1426" s="27"/>
      <c r="BZ1426" s="27"/>
      <c r="CA1426" s="27"/>
      <c r="CB1426" s="27"/>
      <c r="CC1426" s="27"/>
      <c r="CD1426" s="27"/>
      <c r="CE1426" s="27"/>
      <c r="CF1426" s="27"/>
      <c r="CG1426" s="27"/>
      <c r="CH1426" s="27"/>
      <c r="CI1426" s="27"/>
      <c r="CJ1426" s="27"/>
      <c r="CK1426" s="27"/>
      <c r="CL1426" s="27"/>
      <c r="CM1426" s="27"/>
      <c r="CN1426" s="27"/>
      <c r="CO1426" s="27"/>
    </row>
    <row r="1427" spans="1:93" ht="13">
      <c r="A1427" s="18"/>
      <c r="B1427" s="45"/>
      <c r="C1427" s="52"/>
      <c r="D1427" s="52"/>
      <c r="E1427" s="53"/>
      <c r="F1427" s="53"/>
      <c r="G1427" s="52"/>
      <c r="H1427" s="52"/>
      <c r="I1427" s="53"/>
      <c r="J1427" s="52"/>
      <c r="K1427" s="52"/>
      <c r="L1427" s="52"/>
      <c r="M1427" s="53"/>
      <c r="N1427" s="76"/>
      <c r="O1427" s="52"/>
      <c r="P1427" s="45"/>
      <c r="Q1427" s="45"/>
      <c r="R1427" s="45"/>
      <c r="S1427" s="45"/>
      <c r="T1427" s="45"/>
      <c r="U1427" s="45"/>
      <c r="V1427" s="54"/>
      <c r="W1427" s="54"/>
      <c r="X1427" s="53"/>
      <c r="Y1427" s="53"/>
      <c r="Z1427" s="53"/>
      <c r="AA1427" s="53"/>
      <c r="AB1427" s="53"/>
      <c r="AC1427" s="53"/>
      <c r="AD1427" s="54"/>
      <c r="AE1427" s="54"/>
      <c r="AF1427" s="54"/>
      <c r="AG1427" s="54"/>
      <c r="AH1427" s="54"/>
      <c r="AI1427" s="54"/>
      <c r="AJ1427" s="54"/>
      <c r="AK1427" s="54"/>
      <c r="AL1427" s="27"/>
      <c r="AM1427" s="27"/>
      <c r="AN1427" s="27"/>
      <c r="AO1427" s="27"/>
      <c r="AP1427" s="27"/>
      <c r="AQ1427" s="53"/>
      <c r="AR1427" s="53"/>
      <c r="AS1427" s="52"/>
      <c r="AT1427" s="52"/>
      <c r="AU1427" s="52"/>
      <c r="AV1427" s="52"/>
      <c r="AW1427" s="52"/>
      <c r="AX1427" s="27"/>
      <c r="AY1427" s="27"/>
      <c r="AZ1427" s="27"/>
      <c r="BA1427" s="45"/>
      <c r="BB1427" s="45"/>
      <c r="BC1427" s="45"/>
      <c r="BD1427" s="45"/>
      <c r="BE1427" s="45"/>
      <c r="BF1427" s="45"/>
      <c r="BG1427" s="45"/>
      <c r="BH1427" s="45"/>
      <c r="BI1427" s="45"/>
      <c r="BJ1427" s="45"/>
      <c r="BK1427" s="45"/>
      <c r="BL1427" s="45"/>
      <c r="BM1427" s="27"/>
      <c r="BN1427" s="27"/>
      <c r="BO1427" s="45"/>
      <c r="BP1427" s="45"/>
      <c r="BQ1427" s="45"/>
      <c r="BR1427" s="45"/>
      <c r="BS1427" s="27"/>
      <c r="BT1427" s="27"/>
      <c r="BU1427" s="27"/>
      <c r="BV1427" s="30"/>
      <c r="BW1427" s="30"/>
      <c r="BX1427" s="27"/>
      <c r="BY1427" s="27"/>
      <c r="BZ1427" s="27"/>
      <c r="CA1427" s="27"/>
      <c r="CB1427" s="27"/>
      <c r="CC1427" s="27"/>
      <c r="CD1427" s="27"/>
      <c r="CE1427" s="27"/>
      <c r="CF1427" s="27"/>
      <c r="CG1427" s="27"/>
      <c r="CH1427" s="27"/>
      <c r="CI1427" s="27"/>
      <c r="CJ1427" s="27"/>
      <c r="CK1427" s="27"/>
      <c r="CL1427" s="27"/>
      <c r="CM1427" s="27"/>
      <c r="CN1427" s="27"/>
      <c r="CO1427" s="27"/>
    </row>
    <row r="1428" spans="1:93" ht="13">
      <c r="A1428" s="18"/>
      <c r="B1428" s="45"/>
      <c r="C1428" s="52"/>
      <c r="D1428" s="52"/>
      <c r="E1428" s="53"/>
      <c r="F1428" s="53"/>
      <c r="G1428" s="52"/>
      <c r="H1428" s="52"/>
      <c r="I1428" s="53"/>
      <c r="J1428" s="52"/>
      <c r="K1428" s="52"/>
      <c r="L1428" s="52"/>
      <c r="M1428" s="53"/>
      <c r="N1428" s="76"/>
      <c r="O1428" s="52"/>
      <c r="P1428" s="45"/>
      <c r="Q1428" s="45"/>
      <c r="R1428" s="45"/>
      <c r="S1428" s="45"/>
      <c r="T1428" s="45"/>
      <c r="U1428" s="45"/>
      <c r="V1428" s="54"/>
      <c r="W1428" s="54"/>
      <c r="X1428" s="53"/>
      <c r="Y1428" s="53"/>
      <c r="Z1428" s="53"/>
      <c r="AA1428" s="53"/>
      <c r="AB1428" s="53"/>
      <c r="AC1428" s="53"/>
      <c r="AD1428" s="54"/>
      <c r="AE1428" s="54"/>
      <c r="AF1428" s="54"/>
      <c r="AG1428" s="54"/>
      <c r="AH1428" s="54"/>
      <c r="AI1428" s="54"/>
      <c r="AJ1428" s="54"/>
      <c r="AK1428" s="54"/>
      <c r="AL1428" s="27"/>
      <c r="AM1428" s="27"/>
      <c r="AN1428" s="27"/>
      <c r="AO1428" s="27"/>
      <c r="AP1428" s="27"/>
      <c r="AQ1428" s="53"/>
      <c r="AR1428" s="53"/>
      <c r="AS1428" s="52"/>
      <c r="AT1428" s="52"/>
      <c r="AU1428" s="52"/>
      <c r="AV1428" s="52"/>
      <c r="AW1428" s="52"/>
      <c r="AX1428" s="27"/>
      <c r="AY1428" s="27"/>
      <c r="AZ1428" s="27"/>
      <c r="BA1428" s="45"/>
      <c r="BB1428" s="45"/>
      <c r="BC1428" s="45"/>
      <c r="BD1428" s="45"/>
      <c r="BE1428" s="45"/>
      <c r="BF1428" s="45"/>
      <c r="BG1428" s="45"/>
      <c r="BH1428" s="45"/>
      <c r="BI1428" s="45"/>
      <c r="BJ1428" s="45"/>
      <c r="BK1428" s="45"/>
      <c r="BL1428" s="45"/>
      <c r="BM1428" s="27"/>
      <c r="BN1428" s="27"/>
      <c r="BO1428" s="45"/>
      <c r="BP1428" s="45"/>
      <c r="BQ1428" s="45"/>
      <c r="BR1428" s="45"/>
      <c r="BS1428" s="27"/>
      <c r="BT1428" s="27"/>
      <c r="BU1428" s="27"/>
      <c r="BV1428" s="30"/>
      <c r="BW1428" s="30"/>
      <c r="BX1428" s="27"/>
      <c r="BY1428" s="27"/>
      <c r="BZ1428" s="27"/>
      <c r="CA1428" s="27"/>
      <c r="CB1428" s="27"/>
      <c r="CC1428" s="27"/>
      <c r="CD1428" s="27"/>
      <c r="CE1428" s="27"/>
      <c r="CF1428" s="27"/>
      <c r="CG1428" s="27"/>
      <c r="CH1428" s="27"/>
      <c r="CI1428" s="27"/>
      <c r="CJ1428" s="27"/>
      <c r="CK1428" s="27"/>
      <c r="CL1428" s="27"/>
      <c r="CM1428" s="27"/>
      <c r="CN1428" s="27"/>
      <c r="CO1428" s="27"/>
    </row>
    <row r="1429" spans="1:93" ht="13">
      <c r="A1429" s="18"/>
      <c r="B1429" s="45"/>
      <c r="C1429" s="52"/>
      <c r="D1429" s="52"/>
      <c r="E1429" s="53"/>
      <c r="F1429" s="53"/>
      <c r="G1429" s="52"/>
      <c r="H1429" s="52"/>
      <c r="I1429" s="53"/>
      <c r="J1429" s="52"/>
      <c r="K1429" s="52"/>
      <c r="L1429" s="52"/>
      <c r="M1429" s="53"/>
      <c r="N1429" s="76"/>
      <c r="O1429" s="52"/>
      <c r="P1429" s="45"/>
      <c r="Q1429" s="45"/>
      <c r="R1429" s="45"/>
      <c r="S1429" s="45"/>
      <c r="T1429" s="45"/>
      <c r="U1429" s="45"/>
      <c r="V1429" s="54"/>
      <c r="W1429" s="54"/>
      <c r="X1429" s="53"/>
      <c r="Y1429" s="53"/>
      <c r="Z1429" s="53"/>
      <c r="AA1429" s="53"/>
      <c r="AB1429" s="53"/>
      <c r="AC1429" s="53"/>
      <c r="AD1429" s="54"/>
      <c r="AE1429" s="54"/>
      <c r="AF1429" s="54"/>
      <c r="AG1429" s="54"/>
      <c r="AH1429" s="54"/>
      <c r="AI1429" s="54"/>
      <c r="AJ1429" s="54"/>
      <c r="AK1429" s="54"/>
      <c r="AL1429" s="27"/>
      <c r="AM1429" s="27"/>
      <c r="AN1429" s="27"/>
      <c r="AO1429" s="27"/>
      <c r="AP1429" s="27"/>
      <c r="AQ1429" s="53"/>
      <c r="AR1429" s="53"/>
      <c r="AS1429" s="52"/>
      <c r="AT1429" s="52"/>
      <c r="AU1429" s="52"/>
      <c r="AV1429" s="52"/>
      <c r="AW1429" s="52"/>
      <c r="AX1429" s="27"/>
      <c r="AY1429" s="27"/>
      <c r="AZ1429" s="27"/>
      <c r="BA1429" s="45"/>
      <c r="BB1429" s="45"/>
      <c r="BC1429" s="45"/>
      <c r="BD1429" s="45"/>
      <c r="BE1429" s="45"/>
      <c r="BF1429" s="45"/>
      <c r="BG1429" s="45"/>
      <c r="BH1429" s="45"/>
      <c r="BI1429" s="45"/>
      <c r="BJ1429" s="45"/>
      <c r="BK1429" s="45"/>
      <c r="BL1429" s="45"/>
      <c r="BM1429" s="27"/>
      <c r="BN1429" s="27"/>
      <c r="BO1429" s="45"/>
      <c r="BP1429" s="45"/>
      <c r="BQ1429" s="45"/>
      <c r="BR1429" s="45"/>
      <c r="BS1429" s="27"/>
      <c r="BT1429" s="27"/>
      <c r="BU1429" s="27"/>
      <c r="BV1429" s="30"/>
      <c r="BW1429" s="30"/>
      <c r="BX1429" s="27"/>
      <c r="BY1429" s="27"/>
      <c r="BZ1429" s="27"/>
      <c r="CA1429" s="27"/>
      <c r="CB1429" s="27"/>
      <c r="CC1429" s="27"/>
      <c r="CD1429" s="27"/>
      <c r="CE1429" s="27"/>
      <c r="CF1429" s="27"/>
      <c r="CG1429" s="27"/>
      <c r="CH1429" s="27"/>
      <c r="CI1429" s="27"/>
      <c r="CJ1429" s="27"/>
      <c r="CK1429" s="27"/>
      <c r="CL1429" s="27"/>
      <c r="CM1429" s="27"/>
      <c r="CN1429" s="27"/>
      <c r="CO1429" s="27"/>
    </row>
    <row r="1430" spans="1:93" ht="13">
      <c r="A1430" s="18"/>
      <c r="B1430" s="45"/>
      <c r="C1430" s="52"/>
      <c r="D1430" s="52"/>
      <c r="E1430" s="53"/>
      <c r="F1430" s="53"/>
      <c r="G1430" s="52"/>
      <c r="H1430" s="52"/>
      <c r="I1430" s="53"/>
      <c r="J1430" s="52"/>
      <c r="K1430" s="52"/>
      <c r="L1430" s="52"/>
      <c r="M1430" s="53"/>
      <c r="N1430" s="76"/>
      <c r="O1430" s="52"/>
      <c r="P1430" s="45"/>
      <c r="Q1430" s="45"/>
      <c r="R1430" s="45"/>
      <c r="S1430" s="45"/>
      <c r="T1430" s="45"/>
      <c r="U1430" s="45"/>
      <c r="V1430" s="54"/>
      <c r="W1430" s="54"/>
      <c r="X1430" s="53"/>
      <c r="Y1430" s="53"/>
      <c r="Z1430" s="53"/>
      <c r="AA1430" s="53"/>
      <c r="AB1430" s="53"/>
      <c r="AC1430" s="53"/>
      <c r="AD1430" s="54"/>
      <c r="AE1430" s="54"/>
      <c r="AF1430" s="54"/>
      <c r="AG1430" s="54"/>
      <c r="AH1430" s="54"/>
      <c r="AI1430" s="54"/>
      <c r="AJ1430" s="54"/>
      <c r="AK1430" s="54"/>
      <c r="AL1430" s="27"/>
      <c r="AM1430" s="27"/>
      <c r="AN1430" s="27"/>
      <c r="AO1430" s="27"/>
      <c r="AP1430" s="27"/>
      <c r="AQ1430" s="53"/>
      <c r="AR1430" s="53"/>
      <c r="AS1430" s="52"/>
      <c r="AT1430" s="52"/>
      <c r="AU1430" s="52"/>
      <c r="AV1430" s="52"/>
      <c r="AW1430" s="52"/>
      <c r="AX1430" s="27"/>
      <c r="AY1430" s="27"/>
      <c r="AZ1430" s="27"/>
      <c r="BA1430" s="45"/>
      <c r="BB1430" s="45"/>
      <c r="BC1430" s="45"/>
      <c r="BD1430" s="45"/>
      <c r="BE1430" s="45"/>
      <c r="BF1430" s="45"/>
      <c r="BG1430" s="45"/>
      <c r="BH1430" s="45"/>
      <c r="BI1430" s="45"/>
      <c r="BJ1430" s="45"/>
      <c r="BK1430" s="45"/>
      <c r="BL1430" s="45"/>
      <c r="BM1430" s="27"/>
      <c r="BN1430" s="27"/>
      <c r="BO1430" s="45"/>
      <c r="BP1430" s="45"/>
      <c r="BQ1430" s="45"/>
      <c r="BR1430" s="45"/>
      <c r="BS1430" s="27"/>
      <c r="BT1430" s="27"/>
      <c r="BU1430" s="27"/>
      <c r="BV1430" s="30"/>
      <c r="BW1430" s="30"/>
      <c r="BX1430" s="27"/>
      <c r="BY1430" s="27"/>
      <c r="BZ1430" s="27"/>
      <c r="CA1430" s="27"/>
      <c r="CB1430" s="27"/>
      <c r="CC1430" s="27"/>
      <c r="CD1430" s="27"/>
      <c r="CE1430" s="27"/>
      <c r="CF1430" s="27"/>
      <c r="CG1430" s="27"/>
      <c r="CH1430" s="27"/>
      <c r="CI1430" s="27"/>
      <c r="CJ1430" s="27"/>
      <c r="CK1430" s="27"/>
      <c r="CL1430" s="27"/>
      <c r="CM1430" s="27"/>
      <c r="CN1430" s="27"/>
      <c r="CO1430" s="27"/>
    </row>
    <row r="1431" spans="1:93" ht="13">
      <c r="A1431" s="18"/>
      <c r="B1431" s="45"/>
      <c r="C1431" s="52"/>
      <c r="D1431" s="52"/>
      <c r="E1431" s="53"/>
      <c r="F1431" s="53"/>
      <c r="G1431" s="52"/>
      <c r="H1431" s="52"/>
      <c r="I1431" s="53"/>
      <c r="J1431" s="52"/>
      <c r="K1431" s="52"/>
      <c r="L1431" s="52"/>
      <c r="M1431" s="53"/>
      <c r="N1431" s="76"/>
      <c r="O1431" s="52"/>
      <c r="P1431" s="45"/>
      <c r="Q1431" s="45"/>
      <c r="R1431" s="45"/>
      <c r="S1431" s="45"/>
      <c r="T1431" s="45"/>
      <c r="U1431" s="45"/>
      <c r="V1431" s="54"/>
      <c r="W1431" s="54"/>
      <c r="X1431" s="53"/>
      <c r="Y1431" s="53"/>
      <c r="Z1431" s="53"/>
      <c r="AA1431" s="53"/>
      <c r="AB1431" s="53"/>
      <c r="AC1431" s="53"/>
      <c r="AD1431" s="54"/>
      <c r="AE1431" s="54"/>
      <c r="AF1431" s="54"/>
      <c r="AG1431" s="54"/>
      <c r="AH1431" s="54"/>
      <c r="AI1431" s="54"/>
      <c r="AJ1431" s="54"/>
      <c r="AK1431" s="54"/>
      <c r="AL1431" s="27"/>
      <c r="AM1431" s="27"/>
      <c r="AN1431" s="27"/>
      <c r="AO1431" s="27"/>
      <c r="AP1431" s="27"/>
      <c r="AQ1431" s="53"/>
      <c r="AR1431" s="53"/>
      <c r="AS1431" s="52"/>
      <c r="AT1431" s="52"/>
      <c r="AU1431" s="52"/>
      <c r="AV1431" s="52"/>
      <c r="AW1431" s="52"/>
      <c r="AX1431" s="27"/>
      <c r="AY1431" s="27"/>
      <c r="AZ1431" s="27"/>
      <c r="BA1431" s="45"/>
      <c r="BB1431" s="45"/>
      <c r="BC1431" s="45"/>
      <c r="BD1431" s="45"/>
      <c r="BE1431" s="45"/>
      <c r="BF1431" s="45"/>
      <c r="BG1431" s="45"/>
      <c r="BH1431" s="45"/>
      <c r="BI1431" s="45"/>
      <c r="BJ1431" s="45"/>
      <c r="BK1431" s="45"/>
      <c r="BL1431" s="45"/>
      <c r="BM1431" s="27"/>
      <c r="BN1431" s="27"/>
      <c r="BO1431" s="45"/>
      <c r="BP1431" s="45"/>
      <c r="BQ1431" s="45"/>
      <c r="BR1431" s="45"/>
      <c r="BS1431" s="27"/>
      <c r="BT1431" s="27"/>
      <c r="BU1431" s="27"/>
      <c r="BV1431" s="30"/>
      <c r="BW1431" s="30"/>
      <c r="BX1431" s="27"/>
      <c r="BY1431" s="27"/>
      <c r="BZ1431" s="27"/>
      <c r="CA1431" s="27"/>
      <c r="CB1431" s="27"/>
      <c r="CC1431" s="27"/>
      <c r="CD1431" s="27"/>
      <c r="CE1431" s="27"/>
      <c r="CF1431" s="27"/>
      <c r="CG1431" s="27"/>
      <c r="CH1431" s="27"/>
      <c r="CI1431" s="27"/>
      <c r="CJ1431" s="27"/>
      <c r="CK1431" s="27"/>
      <c r="CL1431" s="27"/>
      <c r="CM1431" s="27"/>
      <c r="CN1431" s="27"/>
      <c r="CO1431" s="27"/>
    </row>
    <row r="1432" spans="1:93" ht="13">
      <c r="A1432" s="18"/>
      <c r="B1432" s="45"/>
      <c r="C1432" s="52"/>
      <c r="D1432" s="52"/>
      <c r="E1432" s="53"/>
      <c r="F1432" s="53"/>
      <c r="G1432" s="52"/>
      <c r="H1432" s="52"/>
      <c r="I1432" s="53"/>
      <c r="J1432" s="52"/>
      <c r="K1432" s="52"/>
      <c r="L1432" s="52"/>
      <c r="M1432" s="53"/>
      <c r="N1432" s="76"/>
      <c r="O1432" s="52"/>
      <c r="P1432" s="45"/>
      <c r="Q1432" s="45"/>
      <c r="R1432" s="45"/>
      <c r="S1432" s="45"/>
      <c r="T1432" s="45"/>
      <c r="U1432" s="45"/>
      <c r="V1432" s="54"/>
      <c r="W1432" s="54"/>
      <c r="X1432" s="53"/>
      <c r="Y1432" s="53"/>
      <c r="Z1432" s="53"/>
      <c r="AA1432" s="53"/>
      <c r="AB1432" s="53"/>
      <c r="AC1432" s="53"/>
      <c r="AD1432" s="54"/>
      <c r="AE1432" s="54"/>
      <c r="AF1432" s="54"/>
      <c r="AG1432" s="54"/>
      <c r="AH1432" s="54"/>
      <c r="AI1432" s="54"/>
      <c r="AJ1432" s="54"/>
      <c r="AK1432" s="54"/>
      <c r="AL1432" s="27"/>
      <c r="AM1432" s="27"/>
      <c r="AN1432" s="27"/>
      <c r="AO1432" s="27"/>
      <c r="AP1432" s="27"/>
      <c r="AQ1432" s="53"/>
      <c r="AR1432" s="53"/>
      <c r="AS1432" s="52"/>
      <c r="AT1432" s="52"/>
      <c r="AU1432" s="52"/>
      <c r="AV1432" s="52"/>
      <c r="AW1432" s="52"/>
      <c r="AX1432" s="27"/>
      <c r="AY1432" s="27"/>
      <c r="AZ1432" s="27"/>
      <c r="BA1432" s="45"/>
      <c r="BB1432" s="45"/>
      <c r="BC1432" s="45"/>
      <c r="BD1432" s="45"/>
      <c r="BE1432" s="45"/>
      <c r="BF1432" s="45"/>
      <c r="BG1432" s="45"/>
      <c r="BH1432" s="45"/>
      <c r="BI1432" s="45"/>
      <c r="BJ1432" s="45"/>
      <c r="BK1432" s="45"/>
      <c r="BL1432" s="45"/>
      <c r="BM1432" s="27"/>
      <c r="BN1432" s="27"/>
      <c r="BO1432" s="45"/>
      <c r="BP1432" s="45"/>
      <c r="BQ1432" s="45"/>
      <c r="BR1432" s="45"/>
      <c r="BS1432" s="27"/>
      <c r="BT1432" s="27"/>
      <c r="BU1432" s="27"/>
      <c r="BV1432" s="30"/>
      <c r="BW1432" s="30"/>
      <c r="BX1432" s="27"/>
      <c r="BY1432" s="27"/>
      <c r="BZ1432" s="27"/>
      <c r="CA1432" s="27"/>
      <c r="CB1432" s="27"/>
      <c r="CC1432" s="27"/>
      <c r="CD1432" s="27"/>
      <c r="CE1432" s="27"/>
      <c r="CF1432" s="27"/>
      <c r="CG1432" s="27"/>
      <c r="CH1432" s="27"/>
      <c r="CI1432" s="27"/>
      <c r="CJ1432" s="27"/>
      <c r="CK1432" s="27"/>
      <c r="CL1432" s="27"/>
      <c r="CM1432" s="27"/>
      <c r="CN1432" s="27"/>
      <c r="CO1432" s="27"/>
    </row>
    <row r="1433" spans="1:93" ht="13">
      <c r="A1433" s="18"/>
      <c r="B1433" s="45"/>
      <c r="C1433" s="52"/>
      <c r="D1433" s="52"/>
      <c r="E1433" s="53"/>
      <c r="F1433" s="53"/>
      <c r="G1433" s="52"/>
      <c r="H1433" s="52"/>
      <c r="I1433" s="53"/>
      <c r="J1433" s="52"/>
      <c r="K1433" s="52"/>
      <c r="L1433" s="52"/>
      <c r="M1433" s="53"/>
      <c r="N1433" s="76"/>
      <c r="O1433" s="52"/>
      <c r="P1433" s="45"/>
      <c r="Q1433" s="45"/>
      <c r="R1433" s="45"/>
      <c r="S1433" s="45"/>
      <c r="T1433" s="45"/>
      <c r="U1433" s="45"/>
      <c r="V1433" s="54"/>
      <c r="W1433" s="54"/>
      <c r="X1433" s="53"/>
      <c r="Y1433" s="53"/>
      <c r="Z1433" s="53"/>
      <c r="AA1433" s="53"/>
      <c r="AB1433" s="53"/>
      <c r="AC1433" s="53"/>
      <c r="AD1433" s="54"/>
      <c r="AE1433" s="54"/>
      <c r="AF1433" s="54"/>
      <c r="AG1433" s="54"/>
      <c r="AH1433" s="54"/>
      <c r="AI1433" s="54"/>
      <c r="AJ1433" s="54"/>
      <c r="AK1433" s="54"/>
      <c r="AL1433" s="27"/>
      <c r="AM1433" s="27"/>
      <c r="AN1433" s="27"/>
      <c r="AO1433" s="27"/>
      <c r="AP1433" s="27"/>
      <c r="AQ1433" s="53"/>
      <c r="AR1433" s="53"/>
      <c r="AS1433" s="52"/>
      <c r="AT1433" s="52"/>
      <c r="AU1433" s="52"/>
      <c r="AV1433" s="52"/>
      <c r="AW1433" s="52"/>
      <c r="AX1433" s="27"/>
      <c r="AY1433" s="27"/>
      <c r="AZ1433" s="27"/>
      <c r="BA1433" s="45"/>
      <c r="BB1433" s="45"/>
      <c r="BC1433" s="45"/>
      <c r="BD1433" s="45"/>
      <c r="BE1433" s="45"/>
      <c r="BF1433" s="45"/>
      <c r="BG1433" s="45"/>
      <c r="BH1433" s="45"/>
      <c r="BI1433" s="45"/>
      <c r="BJ1433" s="45"/>
      <c r="BK1433" s="45"/>
      <c r="BL1433" s="45"/>
      <c r="BM1433" s="27"/>
      <c r="BN1433" s="27"/>
      <c r="BO1433" s="45"/>
      <c r="BP1433" s="45"/>
      <c r="BQ1433" s="45"/>
      <c r="BR1433" s="45"/>
      <c r="BS1433" s="27"/>
      <c r="BT1433" s="27"/>
      <c r="BU1433" s="27"/>
      <c r="BV1433" s="30"/>
      <c r="BW1433" s="30"/>
      <c r="BX1433" s="27"/>
      <c r="BY1433" s="27"/>
      <c r="BZ1433" s="27"/>
      <c r="CA1433" s="27"/>
      <c r="CB1433" s="27"/>
      <c r="CC1433" s="27"/>
      <c r="CD1433" s="27"/>
      <c r="CE1433" s="27"/>
      <c r="CF1433" s="27"/>
      <c r="CG1433" s="27"/>
      <c r="CH1433" s="27"/>
      <c r="CI1433" s="27"/>
      <c r="CJ1433" s="27"/>
      <c r="CK1433" s="27"/>
      <c r="CL1433" s="27"/>
      <c r="CM1433" s="27"/>
      <c r="CN1433" s="27"/>
      <c r="CO1433" s="27"/>
    </row>
    <row r="1434" spans="1:93" ht="13">
      <c r="A1434" s="18"/>
      <c r="B1434" s="45"/>
      <c r="C1434" s="52"/>
      <c r="D1434" s="52"/>
      <c r="E1434" s="53"/>
      <c r="F1434" s="53"/>
      <c r="G1434" s="52"/>
      <c r="H1434" s="52"/>
      <c r="I1434" s="53"/>
      <c r="J1434" s="52"/>
      <c r="K1434" s="52"/>
      <c r="L1434" s="52"/>
      <c r="M1434" s="53"/>
      <c r="N1434" s="76"/>
      <c r="O1434" s="52"/>
      <c r="P1434" s="45"/>
      <c r="Q1434" s="45"/>
      <c r="R1434" s="45"/>
      <c r="S1434" s="45"/>
      <c r="T1434" s="45"/>
      <c r="U1434" s="45"/>
      <c r="V1434" s="54"/>
      <c r="W1434" s="54"/>
      <c r="X1434" s="53"/>
      <c r="Y1434" s="53"/>
      <c r="Z1434" s="53"/>
      <c r="AA1434" s="53"/>
      <c r="AB1434" s="53"/>
      <c r="AC1434" s="53"/>
      <c r="AD1434" s="54"/>
      <c r="AE1434" s="54"/>
      <c r="AF1434" s="54"/>
      <c r="AG1434" s="54"/>
      <c r="AH1434" s="54"/>
      <c r="AI1434" s="54"/>
      <c r="AJ1434" s="54"/>
      <c r="AK1434" s="54"/>
      <c r="AL1434" s="27"/>
      <c r="AM1434" s="27"/>
      <c r="AN1434" s="27"/>
      <c r="AO1434" s="27"/>
      <c r="AP1434" s="27"/>
      <c r="AQ1434" s="53"/>
      <c r="AR1434" s="53"/>
      <c r="AS1434" s="52"/>
      <c r="AT1434" s="52"/>
      <c r="AU1434" s="52"/>
      <c r="AV1434" s="52"/>
      <c r="AW1434" s="52"/>
      <c r="AX1434" s="27"/>
      <c r="AY1434" s="27"/>
      <c r="AZ1434" s="27"/>
      <c r="BA1434" s="45"/>
      <c r="BB1434" s="45"/>
      <c r="BC1434" s="45"/>
      <c r="BD1434" s="45"/>
      <c r="BE1434" s="45"/>
      <c r="BF1434" s="45"/>
      <c r="BG1434" s="45"/>
      <c r="BH1434" s="45"/>
      <c r="BI1434" s="45"/>
      <c r="BJ1434" s="45"/>
      <c r="BK1434" s="45"/>
      <c r="BL1434" s="45"/>
      <c r="BM1434" s="27"/>
      <c r="BN1434" s="27"/>
      <c r="BO1434" s="45"/>
      <c r="BP1434" s="45"/>
      <c r="BQ1434" s="45"/>
      <c r="BR1434" s="45"/>
      <c r="BS1434" s="27"/>
      <c r="BT1434" s="27"/>
      <c r="BU1434" s="27"/>
      <c r="BV1434" s="30"/>
      <c r="BW1434" s="30"/>
      <c r="BX1434" s="27"/>
      <c r="BY1434" s="27"/>
      <c r="BZ1434" s="27"/>
      <c r="CA1434" s="27"/>
      <c r="CB1434" s="27"/>
      <c r="CC1434" s="27"/>
      <c r="CD1434" s="27"/>
      <c r="CE1434" s="27"/>
      <c r="CF1434" s="27"/>
      <c r="CG1434" s="27"/>
      <c r="CH1434" s="27"/>
      <c r="CI1434" s="27"/>
      <c r="CJ1434" s="27"/>
      <c r="CK1434" s="27"/>
      <c r="CL1434" s="27"/>
      <c r="CM1434" s="27"/>
      <c r="CN1434" s="27"/>
      <c r="CO1434" s="27"/>
    </row>
    <row r="1435" spans="1:93" ht="13">
      <c r="A1435" s="18"/>
      <c r="B1435" s="45"/>
      <c r="C1435" s="52"/>
      <c r="D1435" s="52"/>
      <c r="E1435" s="53"/>
      <c r="F1435" s="53"/>
      <c r="G1435" s="52"/>
      <c r="H1435" s="52"/>
      <c r="I1435" s="53"/>
      <c r="J1435" s="52"/>
      <c r="K1435" s="52"/>
      <c r="L1435" s="52"/>
      <c r="M1435" s="53"/>
      <c r="N1435" s="76"/>
      <c r="O1435" s="52"/>
      <c r="P1435" s="45"/>
      <c r="Q1435" s="45"/>
      <c r="R1435" s="45"/>
      <c r="S1435" s="45"/>
      <c r="T1435" s="45"/>
      <c r="U1435" s="45"/>
      <c r="V1435" s="54"/>
      <c r="W1435" s="54"/>
      <c r="X1435" s="53"/>
      <c r="Y1435" s="53"/>
      <c r="Z1435" s="53"/>
      <c r="AA1435" s="53"/>
      <c r="AB1435" s="53"/>
      <c r="AC1435" s="53"/>
      <c r="AD1435" s="54"/>
      <c r="AE1435" s="54"/>
      <c r="AF1435" s="54"/>
      <c r="AG1435" s="54"/>
      <c r="AH1435" s="54"/>
      <c r="AI1435" s="54"/>
      <c r="AJ1435" s="54"/>
      <c r="AK1435" s="54"/>
      <c r="AL1435" s="27"/>
      <c r="AM1435" s="27"/>
      <c r="AN1435" s="27"/>
      <c r="AO1435" s="27"/>
      <c r="AP1435" s="27"/>
      <c r="AQ1435" s="53"/>
      <c r="AR1435" s="53"/>
      <c r="AS1435" s="52"/>
      <c r="AT1435" s="52"/>
      <c r="AU1435" s="52"/>
      <c r="AV1435" s="52"/>
      <c r="AW1435" s="52"/>
      <c r="AX1435" s="27"/>
      <c r="AY1435" s="27"/>
      <c r="AZ1435" s="27"/>
      <c r="BA1435" s="45"/>
      <c r="BB1435" s="45"/>
      <c r="BC1435" s="45"/>
      <c r="BD1435" s="45"/>
      <c r="BE1435" s="45"/>
      <c r="BF1435" s="45"/>
      <c r="BG1435" s="45"/>
      <c r="BH1435" s="45"/>
      <c r="BI1435" s="45"/>
      <c r="BJ1435" s="45"/>
      <c r="BK1435" s="45"/>
      <c r="BL1435" s="45"/>
      <c r="BM1435" s="27"/>
      <c r="BN1435" s="27"/>
      <c r="BO1435" s="45"/>
      <c r="BP1435" s="45"/>
      <c r="BQ1435" s="45"/>
      <c r="BR1435" s="45"/>
      <c r="BS1435" s="27"/>
      <c r="BT1435" s="27"/>
      <c r="BU1435" s="27"/>
      <c r="BV1435" s="30"/>
      <c r="BW1435" s="30"/>
      <c r="BX1435" s="27"/>
      <c r="BY1435" s="27"/>
      <c r="BZ1435" s="27"/>
      <c r="CA1435" s="27"/>
      <c r="CB1435" s="27"/>
      <c r="CC1435" s="27"/>
      <c r="CD1435" s="27"/>
      <c r="CE1435" s="27"/>
      <c r="CF1435" s="27"/>
      <c r="CG1435" s="27"/>
      <c r="CH1435" s="27"/>
      <c r="CI1435" s="27"/>
      <c r="CJ1435" s="27"/>
      <c r="CK1435" s="27"/>
      <c r="CL1435" s="27"/>
      <c r="CM1435" s="27"/>
      <c r="CN1435" s="27"/>
      <c r="CO1435" s="27"/>
    </row>
    <row r="1436" spans="1:93" ht="13">
      <c r="A1436" s="18"/>
      <c r="B1436" s="45"/>
      <c r="C1436" s="52"/>
      <c r="D1436" s="52"/>
      <c r="E1436" s="53"/>
      <c r="F1436" s="53"/>
      <c r="G1436" s="52"/>
      <c r="H1436" s="52"/>
      <c r="I1436" s="53"/>
      <c r="J1436" s="52"/>
      <c r="K1436" s="52"/>
      <c r="L1436" s="52"/>
      <c r="M1436" s="53"/>
      <c r="N1436" s="76"/>
      <c r="O1436" s="52"/>
      <c r="P1436" s="45"/>
      <c r="Q1436" s="45"/>
      <c r="R1436" s="45"/>
      <c r="S1436" s="45"/>
      <c r="T1436" s="45"/>
      <c r="U1436" s="45"/>
      <c r="V1436" s="54"/>
      <c r="W1436" s="54"/>
      <c r="X1436" s="53"/>
      <c r="Y1436" s="53"/>
      <c r="Z1436" s="53"/>
      <c r="AA1436" s="53"/>
      <c r="AB1436" s="53"/>
      <c r="AC1436" s="53"/>
      <c r="AD1436" s="54"/>
      <c r="AE1436" s="54"/>
      <c r="AF1436" s="54"/>
      <c r="AG1436" s="54"/>
      <c r="AH1436" s="54"/>
      <c r="AI1436" s="54"/>
      <c r="AJ1436" s="54"/>
      <c r="AK1436" s="54"/>
      <c r="AL1436" s="27"/>
      <c r="AM1436" s="27"/>
      <c r="AN1436" s="27"/>
      <c r="AO1436" s="27"/>
      <c r="AP1436" s="27"/>
      <c r="AQ1436" s="53"/>
      <c r="AR1436" s="53"/>
      <c r="AS1436" s="52"/>
      <c r="AT1436" s="52"/>
      <c r="AU1436" s="52"/>
      <c r="AV1436" s="52"/>
      <c r="AW1436" s="52"/>
      <c r="AX1436" s="27"/>
      <c r="AY1436" s="27"/>
      <c r="AZ1436" s="27"/>
      <c r="BA1436" s="45"/>
      <c r="BB1436" s="45"/>
      <c r="BC1436" s="45"/>
      <c r="BD1436" s="45"/>
      <c r="BE1436" s="45"/>
      <c r="BF1436" s="45"/>
      <c r="BG1436" s="45"/>
      <c r="BH1436" s="45"/>
      <c r="BI1436" s="45"/>
      <c r="BJ1436" s="45"/>
      <c r="BK1436" s="45"/>
      <c r="BL1436" s="45"/>
      <c r="BM1436" s="27"/>
      <c r="BN1436" s="27"/>
      <c r="BO1436" s="45"/>
      <c r="BP1436" s="45"/>
      <c r="BQ1436" s="45"/>
      <c r="BR1436" s="45"/>
      <c r="BS1436" s="27"/>
      <c r="BT1436" s="27"/>
      <c r="BU1436" s="27"/>
      <c r="BV1436" s="30"/>
      <c r="BW1436" s="30"/>
      <c r="BX1436" s="27"/>
      <c r="BY1436" s="27"/>
      <c r="BZ1436" s="27"/>
      <c r="CA1436" s="27"/>
      <c r="CB1436" s="27"/>
      <c r="CC1436" s="27"/>
      <c r="CD1436" s="27"/>
      <c r="CE1436" s="27"/>
      <c r="CF1436" s="27"/>
      <c r="CG1436" s="27"/>
      <c r="CH1436" s="27"/>
      <c r="CI1436" s="27"/>
      <c r="CJ1436" s="27"/>
      <c r="CK1436" s="27"/>
      <c r="CL1436" s="27"/>
      <c r="CM1436" s="27"/>
      <c r="CN1436" s="27"/>
      <c r="CO1436" s="27"/>
    </row>
    <row r="1437" spans="1:93" ht="13">
      <c r="A1437" s="18"/>
      <c r="B1437" s="45"/>
      <c r="C1437" s="52"/>
      <c r="D1437" s="52"/>
      <c r="E1437" s="53"/>
      <c r="F1437" s="53"/>
      <c r="G1437" s="52"/>
      <c r="H1437" s="52"/>
      <c r="I1437" s="53"/>
      <c r="J1437" s="52"/>
      <c r="K1437" s="52"/>
      <c r="L1437" s="52"/>
      <c r="M1437" s="53"/>
      <c r="N1437" s="76"/>
      <c r="O1437" s="52"/>
      <c r="P1437" s="45"/>
      <c r="Q1437" s="45"/>
      <c r="R1437" s="45"/>
      <c r="S1437" s="45"/>
      <c r="T1437" s="45"/>
      <c r="U1437" s="45"/>
      <c r="V1437" s="54"/>
      <c r="W1437" s="54"/>
      <c r="X1437" s="53"/>
      <c r="Y1437" s="53"/>
      <c r="Z1437" s="53"/>
      <c r="AA1437" s="53"/>
      <c r="AB1437" s="53"/>
      <c r="AC1437" s="53"/>
      <c r="AD1437" s="54"/>
      <c r="AE1437" s="54"/>
      <c r="AF1437" s="54"/>
      <c r="AG1437" s="54"/>
      <c r="AH1437" s="54"/>
      <c r="AI1437" s="54"/>
      <c r="AJ1437" s="54"/>
      <c r="AK1437" s="54"/>
      <c r="AL1437" s="27"/>
      <c r="AM1437" s="27"/>
      <c r="AN1437" s="27"/>
      <c r="AO1437" s="27"/>
      <c r="AP1437" s="27"/>
      <c r="AQ1437" s="53"/>
      <c r="AR1437" s="53"/>
      <c r="AS1437" s="52"/>
      <c r="AT1437" s="52"/>
      <c r="AU1437" s="52"/>
      <c r="AV1437" s="52"/>
      <c r="AW1437" s="52"/>
      <c r="AX1437" s="27"/>
      <c r="AY1437" s="27"/>
      <c r="AZ1437" s="27"/>
      <c r="BA1437" s="45"/>
      <c r="BB1437" s="45"/>
      <c r="BC1437" s="45"/>
      <c r="BD1437" s="45"/>
      <c r="BE1437" s="45"/>
      <c r="BF1437" s="45"/>
      <c r="BG1437" s="45"/>
      <c r="BH1437" s="45"/>
      <c r="BI1437" s="45"/>
      <c r="BJ1437" s="45"/>
      <c r="BK1437" s="45"/>
      <c r="BL1437" s="45"/>
      <c r="BM1437" s="27"/>
      <c r="BN1437" s="27"/>
      <c r="BO1437" s="45"/>
      <c r="BP1437" s="45"/>
      <c r="BQ1437" s="45"/>
      <c r="BR1437" s="45"/>
      <c r="BS1437" s="27"/>
      <c r="BT1437" s="27"/>
      <c r="BU1437" s="27"/>
      <c r="BV1437" s="30"/>
      <c r="BW1437" s="30"/>
      <c r="BX1437" s="27"/>
      <c r="BY1437" s="27"/>
      <c r="BZ1437" s="27"/>
      <c r="CA1437" s="27"/>
      <c r="CB1437" s="27"/>
      <c r="CC1437" s="27"/>
      <c r="CD1437" s="27"/>
      <c r="CE1437" s="27"/>
      <c r="CF1437" s="27"/>
      <c r="CG1437" s="27"/>
      <c r="CH1437" s="27"/>
      <c r="CI1437" s="27"/>
      <c r="CJ1437" s="27"/>
      <c r="CK1437" s="27"/>
      <c r="CL1437" s="27"/>
      <c r="CM1437" s="27"/>
      <c r="CN1437" s="27"/>
      <c r="CO1437" s="27"/>
    </row>
    <row r="1438" spans="1:93" ht="13">
      <c r="A1438" s="18"/>
      <c r="B1438" s="45"/>
      <c r="C1438" s="52"/>
      <c r="D1438" s="52"/>
      <c r="E1438" s="53"/>
      <c r="F1438" s="53"/>
      <c r="G1438" s="52"/>
      <c r="H1438" s="52"/>
      <c r="I1438" s="53"/>
      <c r="J1438" s="52"/>
      <c r="K1438" s="52"/>
      <c r="L1438" s="52"/>
      <c r="M1438" s="53"/>
      <c r="N1438" s="76"/>
      <c r="O1438" s="52"/>
      <c r="P1438" s="45"/>
      <c r="Q1438" s="45"/>
      <c r="R1438" s="45"/>
      <c r="S1438" s="45"/>
      <c r="T1438" s="45"/>
      <c r="U1438" s="45"/>
      <c r="V1438" s="54"/>
      <c r="W1438" s="54"/>
      <c r="X1438" s="53"/>
      <c r="Y1438" s="53"/>
      <c r="Z1438" s="53"/>
      <c r="AA1438" s="53"/>
      <c r="AB1438" s="53"/>
      <c r="AC1438" s="53"/>
      <c r="AD1438" s="54"/>
      <c r="AE1438" s="54"/>
      <c r="AF1438" s="54"/>
      <c r="AG1438" s="54"/>
      <c r="AH1438" s="54"/>
      <c r="AI1438" s="54"/>
      <c r="AJ1438" s="54"/>
      <c r="AK1438" s="54"/>
      <c r="AL1438" s="27"/>
      <c r="AM1438" s="27"/>
      <c r="AN1438" s="27"/>
      <c r="AO1438" s="27"/>
      <c r="AP1438" s="27"/>
      <c r="AQ1438" s="53"/>
      <c r="AR1438" s="53"/>
      <c r="AS1438" s="52"/>
      <c r="AT1438" s="52"/>
      <c r="AU1438" s="52"/>
      <c r="AV1438" s="52"/>
      <c r="AW1438" s="52"/>
      <c r="AX1438" s="27"/>
      <c r="AY1438" s="27"/>
      <c r="AZ1438" s="27"/>
      <c r="BA1438" s="45"/>
      <c r="BB1438" s="45"/>
      <c r="BC1438" s="45"/>
      <c r="BD1438" s="45"/>
      <c r="BE1438" s="45"/>
      <c r="BF1438" s="45"/>
      <c r="BG1438" s="45"/>
      <c r="BH1438" s="45"/>
      <c r="BI1438" s="45"/>
      <c r="BJ1438" s="45"/>
      <c r="BK1438" s="45"/>
      <c r="BL1438" s="45"/>
      <c r="BM1438" s="27"/>
      <c r="BN1438" s="27"/>
      <c r="BO1438" s="45"/>
      <c r="BP1438" s="45"/>
      <c r="BQ1438" s="45"/>
      <c r="BR1438" s="45"/>
      <c r="BS1438" s="27"/>
      <c r="BT1438" s="27"/>
      <c r="BU1438" s="27"/>
      <c r="BV1438" s="30"/>
      <c r="BW1438" s="30"/>
      <c r="BX1438" s="27"/>
      <c r="BY1438" s="27"/>
      <c r="BZ1438" s="27"/>
      <c r="CA1438" s="27"/>
      <c r="CB1438" s="27"/>
      <c r="CC1438" s="27"/>
      <c r="CD1438" s="27"/>
      <c r="CE1438" s="27"/>
      <c r="CF1438" s="27"/>
      <c r="CG1438" s="27"/>
      <c r="CH1438" s="27"/>
      <c r="CI1438" s="27"/>
      <c r="CJ1438" s="27"/>
      <c r="CK1438" s="27"/>
      <c r="CL1438" s="27"/>
      <c r="CM1438" s="27"/>
      <c r="CN1438" s="27"/>
      <c r="CO1438" s="27"/>
    </row>
    <row r="1439" spans="1:93" ht="13">
      <c r="A1439" s="18"/>
      <c r="B1439" s="45"/>
      <c r="C1439" s="52"/>
      <c r="D1439" s="52"/>
      <c r="E1439" s="53"/>
      <c r="F1439" s="53"/>
      <c r="G1439" s="52"/>
      <c r="H1439" s="52"/>
      <c r="I1439" s="53"/>
      <c r="J1439" s="52"/>
      <c r="K1439" s="52"/>
      <c r="L1439" s="52"/>
      <c r="M1439" s="53"/>
      <c r="N1439" s="76"/>
      <c r="O1439" s="52"/>
      <c r="P1439" s="45"/>
      <c r="Q1439" s="45"/>
      <c r="R1439" s="45"/>
      <c r="S1439" s="45"/>
      <c r="T1439" s="45"/>
      <c r="U1439" s="45"/>
      <c r="V1439" s="54"/>
      <c r="W1439" s="54"/>
      <c r="X1439" s="53"/>
      <c r="Y1439" s="53"/>
      <c r="Z1439" s="53"/>
      <c r="AA1439" s="53"/>
      <c r="AB1439" s="53"/>
      <c r="AC1439" s="53"/>
      <c r="AD1439" s="54"/>
      <c r="AE1439" s="54"/>
      <c r="AF1439" s="54"/>
      <c r="AG1439" s="54"/>
      <c r="AH1439" s="54"/>
      <c r="AI1439" s="54"/>
      <c r="AJ1439" s="54"/>
      <c r="AK1439" s="54"/>
      <c r="AL1439" s="27"/>
      <c r="AM1439" s="27"/>
      <c r="AN1439" s="27"/>
      <c r="AO1439" s="27"/>
      <c r="AP1439" s="27"/>
      <c r="AQ1439" s="53"/>
      <c r="AR1439" s="53"/>
      <c r="AS1439" s="52"/>
      <c r="AT1439" s="52"/>
      <c r="AU1439" s="52"/>
      <c r="AV1439" s="52"/>
      <c r="AW1439" s="52"/>
      <c r="AX1439" s="27"/>
      <c r="AY1439" s="27"/>
      <c r="AZ1439" s="27"/>
      <c r="BA1439" s="45"/>
      <c r="BB1439" s="45"/>
      <c r="BC1439" s="45"/>
      <c r="BD1439" s="45"/>
      <c r="BE1439" s="45"/>
      <c r="BF1439" s="45"/>
      <c r="BG1439" s="45"/>
      <c r="BH1439" s="45"/>
      <c r="BI1439" s="45"/>
      <c r="BJ1439" s="45"/>
      <c r="BK1439" s="45"/>
      <c r="BL1439" s="45"/>
      <c r="BM1439" s="27"/>
      <c r="BN1439" s="27"/>
      <c r="BO1439" s="45"/>
      <c r="BP1439" s="45"/>
      <c r="BQ1439" s="45"/>
      <c r="BR1439" s="45"/>
      <c r="BS1439" s="27"/>
      <c r="BT1439" s="27"/>
      <c r="BU1439" s="27"/>
      <c r="BV1439" s="30"/>
      <c r="BW1439" s="30"/>
      <c r="BX1439" s="27"/>
      <c r="BY1439" s="27"/>
      <c r="BZ1439" s="27"/>
      <c r="CA1439" s="27"/>
      <c r="CB1439" s="27"/>
      <c r="CC1439" s="27"/>
      <c r="CD1439" s="27"/>
      <c r="CE1439" s="27"/>
      <c r="CF1439" s="27"/>
      <c r="CG1439" s="27"/>
      <c r="CH1439" s="27"/>
      <c r="CI1439" s="27"/>
      <c r="CJ1439" s="27"/>
      <c r="CK1439" s="27"/>
      <c r="CL1439" s="27"/>
      <c r="CM1439" s="27"/>
      <c r="CN1439" s="27"/>
      <c r="CO1439" s="27"/>
    </row>
    <row r="1440" spans="1:93" ht="13">
      <c r="A1440" s="18"/>
      <c r="B1440" s="45"/>
      <c r="C1440" s="52"/>
      <c r="D1440" s="52"/>
      <c r="E1440" s="53"/>
      <c r="F1440" s="53"/>
      <c r="G1440" s="52"/>
      <c r="H1440" s="52"/>
      <c r="I1440" s="53"/>
      <c r="J1440" s="52"/>
      <c r="K1440" s="52"/>
      <c r="L1440" s="52"/>
      <c r="M1440" s="53"/>
      <c r="N1440" s="76"/>
      <c r="O1440" s="52"/>
      <c r="P1440" s="45"/>
      <c r="Q1440" s="45"/>
      <c r="R1440" s="45"/>
      <c r="S1440" s="45"/>
      <c r="T1440" s="45"/>
      <c r="U1440" s="45"/>
      <c r="V1440" s="54"/>
      <c r="W1440" s="54"/>
      <c r="X1440" s="53"/>
      <c r="Y1440" s="53"/>
      <c r="Z1440" s="53"/>
      <c r="AA1440" s="53"/>
      <c r="AB1440" s="53"/>
      <c r="AC1440" s="53"/>
      <c r="AD1440" s="54"/>
      <c r="AE1440" s="54"/>
      <c r="AF1440" s="54"/>
      <c r="AG1440" s="54"/>
      <c r="AH1440" s="54"/>
      <c r="AI1440" s="54"/>
      <c r="AJ1440" s="54"/>
      <c r="AK1440" s="54"/>
      <c r="AL1440" s="27"/>
      <c r="AM1440" s="27"/>
      <c r="AN1440" s="27"/>
      <c r="AO1440" s="27"/>
      <c r="AP1440" s="27"/>
      <c r="AQ1440" s="53"/>
      <c r="AR1440" s="53"/>
      <c r="AS1440" s="52"/>
      <c r="AT1440" s="52"/>
      <c r="AU1440" s="52"/>
      <c r="AV1440" s="52"/>
      <c r="AW1440" s="52"/>
      <c r="AX1440" s="27"/>
      <c r="AY1440" s="27"/>
      <c r="AZ1440" s="27"/>
      <c r="BA1440" s="45"/>
      <c r="BB1440" s="45"/>
      <c r="BC1440" s="45"/>
      <c r="BD1440" s="45"/>
      <c r="BE1440" s="45"/>
      <c r="BF1440" s="45"/>
      <c r="BG1440" s="45"/>
      <c r="BH1440" s="45"/>
      <c r="BI1440" s="45"/>
      <c r="BJ1440" s="45"/>
      <c r="BK1440" s="45"/>
      <c r="BL1440" s="45"/>
      <c r="BM1440" s="27"/>
      <c r="BN1440" s="27"/>
      <c r="BO1440" s="45"/>
      <c r="BP1440" s="45"/>
      <c r="BQ1440" s="45"/>
      <c r="BR1440" s="45"/>
      <c r="BS1440" s="27"/>
      <c r="BT1440" s="27"/>
      <c r="BU1440" s="27"/>
      <c r="BV1440" s="30"/>
      <c r="BW1440" s="30"/>
      <c r="BX1440" s="27"/>
      <c r="BY1440" s="27"/>
      <c r="BZ1440" s="27"/>
      <c r="CA1440" s="27"/>
      <c r="CB1440" s="27"/>
      <c r="CC1440" s="27"/>
      <c r="CD1440" s="27"/>
      <c r="CE1440" s="27"/>
      <c r="CF1440" s="27"/>
      <c r="CG1440" s="27"/>
      <c r="CH1440" s="27"/>
      <c r="CI1440" s="27"/>
      <c r="CJ1440" s="27"/>
      <c r="CK1440" s="27"/>
      <c r="CL1440" s="27"/>
      <c r="CM1440" s="27"/>
      <c r="CN1440" s="27"/>
      <c r="CO1440" s="27"/>
    </row>
    <row r="1441" spans="1:93" ht="13">
      <c r="A1441" s="18"/>
      <c r="B1441" s="45"/>
      <c r="C1441" s="52"/>
      <c r="D1441" s="52"/>
      <c r="E1441" s="53"/>
      <c r="F1441" s="53"/>
      <c r="G1441" s="52"/>
      <c r="H1441" s="52"/>
      <c r="I1441" s="53"/>
      <c r="J1441" s="52"/>
      <c r="K1441" s="52"/>
      <c r="L1441" s="52"/>
      <c r="M1441" s="53"/>
      <c r="N1441" s="76"/>
      <c r="O1441" s="52"/>
      <c r="P1441" s="45"/>
      <c r="Q1441" s="45"/>
      <c r="R1441" s="45"/>
      <c r="S1441" s="45"/>
      <c r="T1441" s="45"/>
      <c r="U1441" s="45"/>
      <c r="V1441" s="54"/>
      <c r="W1441" s="54"/>
      <c r="X1441" s="53"/>
      <c r="Y1441" s="53"/>
      <c r="Z1441" s="53"/>
      <c r="AA1441" s="53"/>
      <c r="AB1441" s="53"/>
      <c r="AC1441" s="53"/>
      <c r="AD1441" s="54"/>
      <c r="AE1441" s="54"/>
      <c r="AF1441" s="54"/>
      <c r="AG1441" s="54"/>
      <c r="AH1441" s="54"/>
      <c r="AI1441" s="54"/>
      <c r="AJ1441" s="54"/>
      <c r="AK1441" s="54"/>
      <c r="AL1441" s="27"/>
      <c r="AM1441" s="27"/>
      <c r="AN1441" s="27"/>
      <c r="AO1441" s="27"/>
      <c r="AP1441" s="27"/>
      <c r="AQ1441" s="53"/>
      <c r="AR1441" s="53"/>
      <c r="AS1441" s="52"/>
      <c r="AT1441" s="52"/>
      <c r="AU1441" s="52"/>
      <c r="AV1441" s="52"/>
      <c r="AW1441" s="52"/>
      <c r="AX1441" s="27"/>
      <c r="AY1441" s="27"/>
      <c r="AZ1441" s="27"/>
      <c r="BA1441" s="45"/>
      <c r="BB1441" s="45"/>
      <c r="BC1441" s="45"/>
      <c r="BD1441" s="45"/>
      <c r="BE1441" s="45"/>
      <c r="BF1441" s="45"/>
      <c r="BG1441" s="45"/>
      <c r="BH1441" s="45"/>
      <c r="BI1441" s="45"/>
      <c r="BJ1441" s="45"/>
      <c r="BK1441" s="45"/>
      <c r="BL1441" s="45"/>
      <c r="BM1441" s="27"/>
      <c r="BN1441" s="27"/>
      <c r="BO1441" s="45"/>
      <c r="BP1441" s="45"/>
      <c r="BQ1441" s="45"/>
      <c r="BR1441" s="45"/>
      <c r="BS1441" s="27"/>
      <c r="BT1441" s="27"/>
      <c r="BU1441" s="27"/>
      <c r="BV1441" s="30"/>
      <c r="BW1441" s="30"/>
      <c r="BX1441" s="27"/>
      <c r="BY1441" s="27"/>
      <c r="BZ1441" s="27"/>
      <c r="CA1441" s="27"/>
      <c r="CB1441" s="27"/>
      <c r="CC1441" s="27"/>
      <c r="CD1441" s="27"/>
      <c r="CE1441" s="27"/>
      <c r="CF1441" s="27"/>
      <c r="CG1441" s="27"/>
      <c r="CH1441" s="27"/>
      <c r="CI1441" s="27"/>
      <c r="CJ1441" s="27"/>
      <c r="CK1441" s="27"/>
      <c r="CL1441" s="27"/>
      <c r="CM1441" s="27"/>
      <c r="CN1441" s="27"/>
      <c r="CO1441" s="27"/>
    </row>
    <row r="1442" spans="1:93" ht="13">
      <c r="A1442" s="18"/>
      <c r="B1442" s="45"/>
      <c r="C1442" s="52"/>
      <c r="D1442" s="52"/>
      <c r="E1442" s="53"/>
      <c r="F1442" s="53"/>
      <c r="G1442" s="52"/>
      <c r="H1442" s="52"/>
      <c r="I1442" s="53"/>
      <c r="J1442" s="52"/>
      <c r="K1442" s="52"/>
      <c r="L1442" s="52"/>
      <c r="M1442" s="53"/>
      <c r="N1442" s="76"/>
      <c r="O1442" s="52"/>
      <c r="P1442" s="45"/>
      <c r="Q1442" s="45"/>
      <c r="R1442" s="45"/>
      <c r="S1442" s="45"/>
      <c r="T1442" s="45"/>
      <c r="U1442" s="45"/>
      <c r="V1442" s="54"/>
      <c r="W1442" s="54"/>
      <c r="X1442" s="53"/>
      <c r="Y1442" s="53"/>
      <c r="Z1442" s="53"/>
      <c r="AA1442" s="53"/>
      <c r="AB1442" s="53"/>
      <c r="AC1442" s="53"/>
      <c r="AD1442" s="54"/>
      <c r="AE1442" s="54"/>
      <c r="AF1442" s="54"/>
      <c r="AG1442" s="54"/>
      <c r="AH1442" s="54"/>
      <c r="AI1442" s="54"/>
      <c r="AJ1442" s="54"/>
      <c r="AK1442" s="54"/>
      <c r="AL1442" s="27"/>
      <c r="AM1442" s="27"/>
      <c r="AN1442" s="27"/>
      <c r="AO1442" s="27"/>
      <c r="AP1442" s="27"/>
      <c r="AQ1442" s="53"/>
      <c r="AR1442" s="53"/>
      <c r="AS1442" s="52"/>
      <c r="AT1442" s="52"/>
      <c r="AU1442" s="52"/>
      <c r="AV1442" s="52"/>
      <c r="AW1442" s="52"/>
      <c r="AX1442" s="27"/>
      <c r="AY1442" s="27"/>
      <c r="AZ1442" s="27"/>
      <c r="BA1442" s="45"/>
      <c r="BB1442" s="45"/>
      <c r="BC1442" s="45"/>
      <c r="BD1442" s="45"/>
      <c r="BE1442" s="45"/>
      <c r="BF1442" s="45"/>
      <c r="BG1442" s="45"/>
      <c r="BH1442" s="45"/>
      <c r="BI1442" s="45"/>
      <c r="BJ1442" s="45"/>
      <c r="BK1442" s="45"/>
      <c r="BL1442" s="45"/>
      <c r="BM1442" s="27"/>
      <c r="BN1442" s="27"/>
      <c r="BO1442" s="45"/>
      <c r="BP1442" s="45"/>
      <c r="BQ1442" s="45"/>
      <c r="BR1442" s="45"/>
      <c r="BS1442" s="27"/>
      <c r="BT1442" s="27"/>
      <c r="BU1442" s="27"/>
      <c r="BV1442" s="30"/>
      <c r="BW1442" s="30"/>
      <c r="BX1442" s="27"/>
      <c r="BY1442" s="27"/>
      <c r="BZ1442" s="27"/>
      <c r="CA1442" s="27"/>
      <c r="CB1442" s="27"/>
      <c r="CC1442" s="27"/>
      <c r="CD1442" s="27"/>
      <c r="CE1442" s="27"/>
      <c r="CF1442" s="27"/>
      <c r="CG1442" s="27"/>
      <c r="CH1442" s="27"/>
      <c r="CI1442" s="27"/>
      <c r="CJ1442" s="27"/>
      <c r="CK1442" s="27"/>
      <c r="CL1442" s="27"/>
      <c r="CM1442" s="27"/>
      <c r="CN1442" s="27"/>
      <c r="CO1442" s="27"/>
    </row>
    <row r="1443" spans="1:93" ht="13">
      <c r="A1443" s="18"/>
      <c r="B1443" s="45"/>
      <c r="C1443" s="52"/>
      <c r="D1443" s="52"/>
      <c r="E1443" s="53"/>
      <c r="F1443" s="53"/>
      <c r="G1443" s="52"/>
      <c r="H1443" s="52"/>
      <c r="I1443" s="53"/>
      <c r="J1443" s="52"/>
      <c r="K1443" s="52"/>
      <c r="L1443" s="52"/>
      <c r="M1443" s="53"/>
      <c r="N1443" s="76"/>
      <c r="O1443" s="52"/>
      <c r="P1443" s="45"/>
      <c r="Q1443" s="45"/>
      <c r="R1443" s="45"/>
      <c r="S1443" s="45"/>
      <c r="T1443" s="45"/>
      <c r="U1443" s="45"/>
      <c r="V1443" s="54"/>
      <c r="W1443" s="54"/>
      <c r="X1443" s="53"/>
      <c r="Y1443" s="53"/>
      <c r="Z1443" s="53"/>
      <c r="AA1443" s="53"/>
      <c r="AB1443" s="53"/>
      <c r="AC1443" s="53"/>
      <c r="AD1443" s="54"/>
      <c r="AE1443" s="54"/>
      <c r="AF1443" s="54"/>
      <c r="AG1443" s="54"/>
      <c r="AH1443" s="54"/>
      <c r="AI1443" s="54"/>
      <c r="AJ1443" s="54"/>
      <c r="AK1443" s="54"/>
      <c r="AL1443" s="27"/>
      <c r="AM1443" s="27"/>
      <c r="AN1443" s="27"/>
      <c r="AO1443" s="27"/>
      <c r="AP1443" s="27"/>
      <c r="AQ1443" s="53"/>
      <c r="AR1443" s="53"/>
      <c r="AS1443" s="52"/>
      <c r="AT1443" s="52"/>
      <c r="AU1443" s="52"/>
      <c r="AV1443" s="52"/>
      <c r="AW1443" s="52"/>
      <c r="AX1443" s="27"/>
      <c r="AY1443" s="27"/>
      <c r="AZ1443" s="27"/>
      <c r="BA1443" s="45"/>
      <c r="BB1443" s="45"/>
      <c r="BC1443" s="45"/>
      <c r="BD1443" s="45"/>
      <c r="BE1443" s="45"/>
      <c r="BF1443" s="45"/>
      <c r="BG1443" s="45"/>
      <c r="BH1443" s="45"/>
      <c r="BI1443" s="45"/>
      <c r="BJ1443" s="45"/>
      <c r="BK1443" s="45"/>
      <c r="BL1443" s="45"/>
      <c r="BM1443" s="27"/>
      <c r="BN1443" s="27"/>
      <c r="BO1443" s="45"/>
      <c r="BP1443" s="45"/>
      <c r="BQ1443" s="45"/>
      <c r="BR1443" s="45"/>
      <c r="BS1443" s="27"/>
      <c r="BT1443" s="27"/>
      <c r="BU1443" s="27"/>
      <c r="BV1443" s="30"/>
      <c r="BW1443" s="30"/>
      <c r="BX1443" s="27"/>
      <c r="BY1443" s="27"/>
      <c r="BZ1443" s="27"/>
      <c r="CA1443" s="27"/>
      <c r="CB1443" s="27"/>
      <c r="CC1443" s="27"/>
      <c r="CD1443" s="27"/>
      <c r="CE1443" s="27"/>
      <c r="CF1443" s="27"/>
      <c r="CG1443" s="27"/>
      <c r="CH1443" s="27"/>
      <c r="CI1443" s="27"/>
      <c r="CJ1443" s="27"/>
      <c r="CK1443" s="27"/>
      <c r="CL1443" s="27"/>
      <c r="CM1443" s="27"/>
      <c r="CN1443" s="27"/>
      <c r="CO1443" s="27"/>
    </row>
    <row r="1444" spans="1:93" ht="13">
      <c r="A1444" s="18"/>
      <c r="B1444" s="45"/>
      <c r="C1444" s="52"/>
      <c r="D1444" s="52"/>
      <c r="E1444" s="53"/>
      <c r="F1444" s="53"/>
      <c r="G1444" s="52"/>
      <c r="H1444" s="52"/>
      <c r="I1444" s="53"/>
      <c r="J1444" s="52"/>
      <c r="K1444" s="52"/>
      <c r="L1444" s="52"/>
      <c r="M1444" s="53"/>
      <c r="N1444" s="76"/>
      <c r="O1444" s="52"/>
      <c r="P1444" s="45"/>
      <c r="Q1444" s="45"/>
      <c r="R1444" s="45"/>
      <c r="S1444" s="45"/>
      <c r="T1444" s="45"/>
      <c r="U1444" s="45"/>
      <c r="V1444" s="54"/>
      <c r="W1444" s="54"/>
      <c r="X1444" s="53"/>
      <c r="Y1444" s="53"/>
      <c r="Z1444" s="53"/>
      <c r="AA1444" s="53"/>
      <c r="AB1444" s="53"/>
      <c r="AC1444" s="53"/>
      <c r="AD1444" s="54"/>
      <c r="AE1444" s="54"/>
      <c r="AF1444" s="54"/>
      <c r="AG1444" s="54"/>
      <c r="AH1444" s="54"/>
      <c r="AI1444" s="54"/>
      <c r="AJ1444" s="54"/>
      <c r="AK1444" s="54"/>
      <c r="AL1444" s="27"/>
      <c r="AM1444" s="27"/>
      <c r="AN1444" s="27"/>
      <c r="AO1444" s="27"/>
      <c r="AP1444" s="27"/>
      <c r="AQ1444" s="53"/>
      <c r="AR1444" s="53"/>
      <c r="AS1444" s="52"/>
      <c r="AT1444" s="52"/>
      <c r="AU1444" s="52"/>
      <c r="AV1444" s="52"/>
      <c r="AW1444" s="52"/>
      <c r="AX1444" s="27"/>
      <c r="AY1444" s="27"/>
      <c r="AZ1444" s="27"/>
      <c r="BA1444" s="45"/>
      <c r="BB1444" s="45"/>
      <c r="BC1444" s="45"/>
      <c r="BD1444" s="45"/>
      <c r="BE1444" s="45"/>
      <c r="BF1444" s="45"/>
      <c r="BG1444" s="45"/>
      <c r="BH1444" s="45"/>
      <c r="BI1444" s="45"/>
      <c r="BJ1444" s="45"/>
      <c r="BK1444" s="45"/>
      <c r="BL1444" s="45"/>
      <c r="BM1444" s="27"/>
      <c r="BN1444" s="27"/>
      <c r="BO1444" s="45"/>
      <c r="BP1444" s="45"/>
      <c r="BQ1444" s="45"/>
      <c r="BR1444" s="45"/>
      <c r="BS1444" s="27"/>
      <c r="BT1444" s="27"/>
      <c r="BU1444" s="27"/>
      <c r="BV1444" s="30"/>
      <c r="BW1444" s="30"/>
      <c r="BX1444" s="27"/>
      <c r="BY1444" s="27"/>
      <c r="BZ1444" s="27"/>
      <c r="CA1444" s="27"/>
      <c r="CB1444" s="27"/>
      <c r="CC1444" s="27"/>
      <c r="CD1444" s="27"/>
      <c r="CE1444" s="27"/>
      <c r="CF1444" s="27"/>
      <c r="CG1444" s="27"/>
      <c r="CH1444" s="27"/>
      <c r="CI1444" s="27"/>
      <c r="CJ1444" s="27"/>
      <c r="CK1444" s="27"/>
      <c r="CL1444" s="27"/>
      <c r="CM1444" s="27"/>
      <c r="CN1444" s="27"/>
      <c r="CO1444" s="27"/>
    </row>
    <row r="1445" spans="1:93" ht="13">
      <c r="A1445" s="18"/>
      <c r="B1445" s="45"/>
      <c r="C1445" s="52"/>
      <c r="D1445" s="52"/>
      <c r="E1445" s="53"/>
      <c r="F1445" s="53"/>
      <c r="G1445" s="52"/>
      <c r="H1445" s="52"/>
      <c r="I1445" s="53"/>
      <c r="J1445" s="52"/>
      <c r="K1445" s="52"/>
      <c r="L1445" s="52"/>
      <c r="M1445" s="53"/>
      <c r="N1445" s="76"/>
      <c r="O1445" s="52"/>
      <c r="P1445" s="45"/>
      <c r="Q1445" s="45"/>
      <c r="R1445" s="45"/>
      <c r="S1445" s="45"/>
      <c r="T1445" s="45"/>
      <c r="U1445" s="45"/>
      <c r="V1445" s="54"/>
      <c r="W1445" s="54"/>
      <c r="X1445" s="53"/>
      <c r="Y1445" s="53"/>
      <c r="Z1445" s="53"/>
      <c r="AA1445" s="53"/>
      <c r="AB1445" s="53"/>
      <c r="AC1445" s="53"/>
      <c r="AD1445" s="54"/>
      <c r="AE1445" s="54"/>
      <c r="AF1445" s="54"/>
      <c r="AG1445" s="54"/>
      <c r="AH1445" s="54"/>
      <c r="AI1445" s="54"/>
      <c r="AJ1445" s="54"/>
      <c r="AK1445" s="54"/>
      <c r="AL1445" s="27"/>
      <c r="AM1445" s="27"/>
      <c r="AN1445" s="27"/>
      <c r="AO1445" s="27"/>
      <c r="AP1445" s="27"/>
      <c r="AQ1445" s="53"/>
      <c r="AR1445" s="53"/>
      <c r="AS1445" s="52"/>
      <c r="AT1445" s="52"/>
      <c r="AU1445" s="52"/>
      <c r="AV1445" s="52"/>
      <c r="AW1445" s="52"/>
      <c r="AX1445" s="27"/>
      <c r="AY1445" s="27"/>
      <c r="AZ1445" s="27"/>
      <c r="BA1445" s="45"/>
      <c r="BB1445" s="45"/>
      <c r="BC1445" s="45"/>
      <c r="BD1445" s="45"/>
      <c r="BE1445" s="45"/>
      <c r="BF1445" s="45"/>
      <c r="BG1445" s="45"/>
      <c r="BH1445" s="45"/>
      <c r="BI1445" s="45"/>
      <c r="BJ1445" s="45"/>
      <c r="BK1445" s="45"/>
      <c r="BL1445" s="45"/>
      <c r="BM1445" s="27"/>
      <c r="BN1445" s="27"/>
      <c r="BO1445" s="45"/>
      <c r="BP1445" s="45"/>
      <c r="BQ1445" s="45"/>
      <c r="BR1445" s="45"/>
      <c r="BS1445" s="27"/>
      <c r="BT1445" s="27"/>
      <c r="BU1445" s="27"/>
      <c r="BV1445" s="30"/>
      <c r="BW1445" s="30"/>
      <c r="BX1445" s="27"/>
      <c r="BY1445" s="27"/>
      <c r="BZ1445" s="27"/>
      <c r="CA1445" s="27"/>
      <c r="CB1445" s="27"/>
      <c r="CC1445" s="27"/>
      <c r="CD1445" s="27"/>
      <c r="CE1445" s="27"/>
      <c r="CF1445" s="27"/>
      <c r="CG1445" s="27"/>
      <c r="CH1445" s="27"/>
      <c r="CI1445" s="27"/>
      <c r="CJ1445" s="27"/>
      <c r="CK1445" s="27"/>
      <c r="CL1445" s="27"/>
      <c r="CM1445" s="27"/>
      <c r="CN1445" s="27"/>
      <c r="CO1445" s="27"/>
    </row>
    <row r="1446" spans="1:93" ht="13">
      <c r="A1446" s="18"/>
      <c r="B1446" s="45"/>
      <c r="C1446" s="52"/>
      <c r="D1446" s="52"/>
      <c r="E1446" s="53"/>
      <c r="F1446" s="53"/>
      <c r="G1446" s="52"/>
      <c r="H1446" s="52"/>
      <c r="I1446" s="53"/>
      <c r="J1446" s="52"/>
      <c r="K1446" s="52"/>
      <c r="L1446" s="52"/>
      <c r="M1446" s="53"/>
      <c r="N1446" s="76"/>
      <c r="O1446" s="52"/>
      <c r="P1446" s="45"/>
      <c r="Q1446" s="45"/>
      <c r="R1446" s="45"/>
      <c r="S1446" s="45"/>
      <c r="T1446" s="45"/>
      <c r="U1446" s="45"/>
      <c r="V1446" s="54"/>
      <c r="W1446" s="54"/>
      <c r="X1446" s="53"/>
      <c r="Y1446" s="53"/>
      <c r="Z1446" s="53"/>
      <c r="AA1446" s="53"/>
      <c r="AB1446" s="53"/>
      <c r="AC1446" s="53"/>
      <c r="AD1446" s="54"/>
      <c r="AE1446" s="54"/>
      <c r="AF1446" s="54"/>
      <c r="AG1446" s="54"/>
      <c r="AH1446" s="54"/>
      <c r="AI1446" s="54"/>
      <c r="AJ1446" s="54"/>
      <c r="AK1446" s="54"/>
      <c r="AL1446" s="27"/>
      <c r="AM1446" s="27"/>
      <c r="AN1446" s="27"/>
      <c r="AO1446" s="27"/>
      <c r="AP1446" s="27"/>
      <c r="AQ1446" s="53"/>
      <c r="AR1446" s="53"/>
      <c r="AS1446" s="52"/>
      <c r="AT1446" s="52"/>
      <c r="AU1446" s="52"/>
      <c r="AV1446" s="52"/>
      <c r="AW1446" s="52"/>
      <c r="AX1446" s="27"/>
      <c r="AY1446" s="27"/>
      <c r="AZ1446" s="27"/>
      <c r="BA1446" s="45"/>
      <c r="BB1446" s="45"/>
      <c r="BC1446" s="45"/>
      <c r="BD1446" s="45"/>
      <c r="BE1446" s="45"/>
      <c r="BF1446" s="45"/>
      <c r="BG1446" s="45"/>
      <c r="BH1446" s="45"/>
      <c r="BI1446" s="45"/>
      <c r="BJ1446" s="45"/>
      <c r="BK1446" s="45"/>
      <c r="BL1446" s="45"/>
      <c r="BM1446" s="27"/>
      <c r="BN1446" s="27"/>
      <c r="BO1446" s="45"/>
      <c r="BP1446" s="45"/>
      <c r="BQ1446" s="45"/>
      <c r="BR1446" s="45"/>
      <c r="BS1446" s="27"/>
      <c r="BT1446" s="27"/>
      <c r="BU1446" s="27"/>
      <c r="BV1446" s="30"/>
      <c r="BW1446" s="30"/>
      <c r="BX1446" s="27"/>
      <c r="BY1446" s="27"/>
      <c r="BZ1446" s="27"/>
      <c r="CA1446" s="27"/>
      <c r="CB1446" s="27"/>
      <c r="CC1446" s="27"/>
      <c r="CD1446" s="27"/>
      <c r="CE1446" s="27"/>
      <c r="CF1446" s="27"/>
      <c r="CG1446" s="27"/>
      <c r="CH1446" s="27"/>
      <c r="CI1446" s="27"/>
      <c r="CJ1446" s="27"/>
      <c r="CK1446" s="27"/>
      <c r="CL1446" s="27"/>
      <c r="CM1446" s="27"/>
      <c r="CN1446" s="27"/>
      <c r="CO1446" s="27"/>
    </row>
    <row r="1447" spans="1:93" ht="13">
      <c r="A1447" s="18"/>
      <c r="B1447" s="45"/>
      <c r="C1447" s="52"/>
      <c r="D1447" s="52"/>
      <c r="E1447" s="53"/>
      <c r="F1447" s="53"/>
      <c r="G1447" s="52"/>
      <c r="H1447" s="52"/>
      <c r="I1447" s="53"/>
      <c r="J1447" s="52"/>
      <c r="K1447" s="52"/>
      <c r="L1447" s="52"/>
      <c r="M1447" s="53"/>
      <c r="N1447" s="76"/>
      <c r="O1447" s="52"/>
      <c r="P1447" s="45"/>
      <c r="Q1447" s="45"/>
      <c r="R1447" s="45"/>
      <c r="S1447" s="45"/>
      <c r="T1447" s="45"/>
      <c r="U1447" s="45"/>
      <c r="V1447" s="54"/>
      <c r="W1447" s="54"/>
      <c r="X1447" s="53"/>
      <c r="Y1447" s="53"/>
      <c r="Z1447" s="53"/>
      <c r="AA1447" s="53"/>
      <c r="AB1447" s="53"/>
      <c r="AC1447" s="53"/>
      <c r="AD1447" s="54"/>
      <c r="AE1447" s="54"/>
      <c r="AF1447" s="54"/>
      <c r="AG1447" s="54"/>
      <c r="AH1447" s="54"/>
      <c r="AI1447" s="54"/>
      <c r="AJ1447" s="54"/>
      <c r="AK1447" s="54"/>
      <c r="AL1447" s="27"/>
      <c r="AM1447" s="27"/>
      <c r="AN1447" s="27"/>
      <c r="AO1447" s="27"/>
      <c r="AP1447" s="27"/>
      <c r="AQ1447" s="53"/>
      <c r="AR1447" s="53"/>
      <c r="AS1447" s="52"/>
      <c r="AT1447" s="52"/>
      <c r="AU1447" s="52"/>
      <c r="AV1447" s="52"/>
      <c r="AW1447" s="52"/>
      <c r="AX1447" s="27"/>
      <c r="AY1447" s="27"/>
      <c r="AZ1447" s="27"/>
      <c r="BA1447" s="45"/>
      <c r="BB1447" s="45"/>
      <c r="BC1447" s="45"/>
      <c r="BD1447" s="45"/>
      <c r="BE1447" s="45"/>
      <c r="BF1447" s="45"/>
      <c r="BG1447" s="45"/>
      <c r="BH1447" s="45"/>
      <c r="BI1447" s="45"/>
      <c r="BJ1447" s="45"/>
      <c r="BK1447" s="45"/>
      <c r="BL1447" s="45"/>
      <c r="BM1447" s="27"/>
      <c r="BN1447" s="27"/>
      <c r="BO1447" s="45"/>
      <c r="BP1447" s="45"/>
      <c r="BQ1447" s="45"/>
      <c r="BR1447" s="45"/>
      <c r="BS1447" s="27"/>
      <c r="BT1447" s="27"/>
      <c r="BU1447" s="27"/>
      <c r="BV1447" s="30"/>
      <c r="BW1447" s="30"/>
      <c r="BX1447" s="27"/>
      <c r="BY1447" s="27"/>
      <c r="BZ1447" s="27"/>
      <c r="CA1447" s="27"/>
      <c r="CB1447" s="27"/>
      <c r="CC1447" s="27"/>
      <c r="CD1447" s="27"/>
      <c r="CE1447" s="27"/>
      <c r="CF1447" s="27"/>
      <c r="CG1447" s="27"/>
      <c r="CH1447" s="27"/>
      <c r="CI1447" s="27"/>
      <c r="CJ1447" s="27"/>
      <c r="CK1447" s="27"/>
      <c r="CL1447" s="27"/>
      <c r="CM1447" s="27"/>
      <c r="CN1447" s="27"/>
      <c r="CO1447" s="27"/>
    </row>
    <row r="1448" spans="1:93" ht="13">
      <c r="A1448" s="18"/>
      <c r="B1448" s="45"/>
      <c r="C1448" s="52"/>
      <c r="D1448" s="52"/>
      <c r="E1448" s="53"/>
      <c r="F1448" s="53"/>
      <c r="G1448" s="52"/>
      <c r="H1448" s="52"/>
      <c r="I1448" s="53"/>
      <c r="J1448" s="52"/>
      <c r="K1448" s="52"/>
      <c r="L1448" s="52"/>
      <c r="M1448" s="53"/>
      <c r="N1448" s="76"/>
      <c r="O1448" s="52"/>
      <c r="P1448" s="45"/>
      <c r="Q1448" s="45"/>
      <c r="R1448" s="45"/>
      <c r="S1448" s="45"/>
      <c r="T1448" s="45"/>
      <c r="U1448" s="45"/>
      <c r="V1448" s="54"/>
      <c r="W1448" s="54"/>
      <c r="X1448" s="53"/>
      <c r="Y1448" s="53"/>
      <c r="Z1448" s="53"/>
      <c r="AA1448" s="53"/>
      <c r="AB1448" s="53"/>
      <c r="AC1448" s="53"/>
      <c r="AD1448" s="54"/>
      <c r="AE1448" s="54"/>
      <c r="AF1448" s="54"/>
      <c r="AG1448" s="54"/>
      <c r="AH1448" s="54"/>
      <c r="AI1448" s="54"/>
      <c r="AJ1448" s="54"/>
      <c r="AK1448" s="54"/>
      <c r="AL1448" s="27"/>
      <c r="AM1448" s="27"/>
      <c r="AN1448" s="27"/>
      <c r="AO1448" s="27"/>
      <c r="AP1448" s="27"/>
      <c r="AQ1448" s="53"/>
      <c r="AR1448" s="53"/>
      <c r="AS1448" s="52"/>
      <c r="AT1448" s="52"/>
      <c r="AU1448" s="52"/>
      <c r="AV1448" s="52"/>
      <c r="AW1448" s="52"/>
      <c r="AX1448" s="27"/>
      <c r="AY1448" s="27"/>
      <c r="AZ1448" s="27"/>
      <c r="BA1448" s="45"/>
      <c r="BB1448" s="45"/>
      <c r="BC1448" s="45"/>
      <c r="BD1448" s="45"/>
      <c r="BE1448" s="45"/>
      <c r="BF1448" s="45"/>
      <c r="BG1448" s="45"/>
      <c r="BH1448" s="45"/>
      <c r="BI1448" s="45"/>
      <c r="BJ1448" s="45"/>
      <c r="BK1448" s="45"/>
      <c r="BL1448" s="45"/>
      <c r="BM1448" s="27"/>
      <c r="BN1448" s="27"/>
      <c r="BO1448" s="45"/>
      <c r="BP1448" s="45"/>
      <c r="BQ1448" s="45"/>
      <c r="BR1448" s="45"/>
      <c r="BS1448" s="27"/>
      <c r="BT1448" s="27"/>
      <c r="BU1448" s="27"/>
      <c r="BV1448" s="30"/>
      <c r="BW1448" s="30"/>
      <c r="BX1448" s="27"/>
      <c r="BY1448" s="27"/>
      <c r="BZ1448" s="27"/>
      <c r="CA1448" s="27"/>
      <c r="CB1448" s="27"/>
      <c r="CC1448" s="27"/>
      <c r="CD1448" s="27"/>
      <c r="CE1448" s="27"/>
      <c r="CF1448" s="27"/>
      <c r="CG1448" s="27"/>
      <c r="CH1448" s="27"/>
      <c r="CI1448" s="27"/>
      <c r="CJ1448" s="27"/>
      <c r="CK1448" s="27"/>
      <c r="CL1448" s="27"/>
      <c r="CM1448" s="27"/>
      <c r="CN1448" s="27"/>
      <c r="CO1448" s="27"/>
    </row>
    <row r="1449" spans="1:93" ht="13">
      <c r="A1449" s="18"/>
      <c r="B1449" s="45"/>
      <c r="C1449" s="52"/>
      <c r="D1449" s="52"/>
      <c r="E1449" s="53"/>
      <c r="F1449" s="53"/>
      <c r="G1449" s="52"/>
      <c r="H1449" s="52"/>
      <c r="I1449" s="53"/>
      <c r="J1449" s="52"/>
      <c r="K1449" s="52"/>
      <c r="L1449" s="52"/>
      <c r="M1449" s="53"/>
      <c r="N1449" s="76"/>
      <c r="O1449" s="52"/>
      <c r="P1449" s="45"/>
      <c r="Q1449" s="45"/>
      <c r="R1449" s="45"/>
      <c r="S1449" s="45"/>
      <c r="T1449" s="45"/>
      <c r="U1449" s="45"/>
      <c r="V1449" s="54"/>
      <c r="W1449" s="54"/>
      <c r="X1449" s="53"/>
      <c r="Y1449" s="53"/>
      <c r="Z1449" s="53"/>
      <c r="AA1449" s="53"/>
      <c r="AB1449" s="53"/>
      <c r="AC1449" s="53"/>
      <c r="AD1449" s="54"/>
      <c r="AE1449" s="54"/>
      <c r="AF1449" s="54"/>
      <c r="AG1449" s="54"/>
      <c r="AH1449" s="54"/>
      <c r="AI1449" s="54"/>
      <c r="AJ1449" s="54"/>
      <c r="AK1449" s="54"/>
      <c r="AL1449" s="27"/>
      <c r="AM1449" s="27"/>
      <c r="AN1449" s="27"/>
      <c r="AO1449" s="27"/>
      <c r="AP1449" s="27"/>
      <c r="AQ1449" s="53"/>
      <c r="AR1449" s="53"/>
      <c r="AS1449" s="52"/>
      <c r="AT1449" s="52"/>
      <c r="AU1449" s="52"/>
      <c r="AV1449" s="52"/>
      <c r="AW1449" s="52"/>
      <c r="AX1449" s="27"/>
      <c r="AY1449" s="27"/>
      <c r="AZ1449" s="27"/>
      <c r="BA1449" s="45"/>
      <c r="BB1449" s="45"/>
      <c r="BC1449" s="45"/>
      <c r="BD1449" s="45"/>
      <c r="BE1449" s="45"/>
      <c r="BF1449" s="45"/>
      <c r="BG1449" s="45"/>
      <c r="BH1449" s="45"/>
      <c r="BI1449" s="45"/>
      <c r="BJ1449" s="45"/>
      <c r="BK1449" s="45"/>
      <c r="BL1449" s="45"/>
      <c r="BM1449" s="27"/>
      <c r="BN1449" s="27"/>
      <c r="BO1449" s="45"/>
      <c r="BP1449" s="45"/>
      <c r="BQ1449" s="45"/>
      <c r="BR1449" s="45"/>
      <c r="BS1449" s="27"/>
      <c r="BT1449" s="27"/>
      <c r="BU1449" s="27"/>
      <c r="BV1449" s="30"/>
      <c r="BW1449" s="30"/>
      <c r="BX1449" s="27"/>
      <c r="BY1449" s="27"/>
      <c r="BZ1449" s="27"/>
      <c r="CA1449" s="27"/>
      <c r="CB1449" s="27"/>
      <c r="CC1449" s="27"/>
      <c r="CD1449" s="27"/>
      <c r="CE1449" s="27"/>
      <c r="CF1449" s="27"/>
      <c r="CG1449" s="27"/>
      <c r="CH1449" s="27"/>
      <c r="CI1449" s="27"/>
      <c r="CJ1449" s="27"/>
      <c r="CK1449" s="27"/>
      <c r="CL1449" s="27"/>
      <c r="CM1449" s="27"/>
      <c r="CN1449" s="27"/>
      <c r="CO1449" s="27"/>
    </row>
    <row r="1450" spans="1:93" ht="13">
      <c r="A1450" s="18"/>
      <c r="B1450" s="45"/>
      <c r="C1450" s="52"/>
      <c r="D1450" s="52"/>
      <c r="E1450" s="53"/>
      <c r="F1450" s="53"/>
      <c r="G1450" s="52"/>
      <c r="H1450" s="52"/>
      <c r="I1450" s="53"/>
      <c r="J1450" s="52"/>
      <c r="K1450" s="52"/>
      <c r="L1450" s="52"/>
      <c r="M1450" s="53"/>
      <c r="N1450" s="76"/>
      <c r="O1450" s="52"/>
      <c r="P1450" s="45"/>
      <c r="Q1450" s="45"/>
      <c r="R1450" s="45"/>
      <c r="S1450" s="45"/>
      <c r="T1450" s="45"/>
      <c r="U1450" s="45"/>
      <c r="V1450" s="54"/>
      <c r="W1450" s="54"/>
      <c r="X1450" s="53"/>
      <c r="Y1450" s="53"/>
      <c r="Z1450" s="53"/>
      <c r="AA1450" s="53"/>
      <c r="AB1450" s="53"/>
      <c r="AC1450" s="53"/>
      <c r="AD1450" s="54"/>
      <c r="AE1450" s="54"/>
      <c r="AF1450" s="54"/>
      <c r="AG1450" s="54"/>
      <c r="AH1450" s="54"/>
      <c r="AI1450" s="54"/>
      <c r="AJ1450" s="54"/>
      <c r="AK1450" s="54"/>
      <c r="AL1450" s="27"/>
      <c r="AM1450" s="27"/>
      <c r="AN1450" s="27"/>
      <c r="AO1450" s="27"/>
      <c r="AP1450" s="27"/>
      <c r="AQ1450" s="53"/>
      <c r="AR1450" s="53"/>
      <c r="AS1450" s="52"/>
      <c r="AT1450" s="52"/>
      <c r="AU1450" s="52"/>
      <c r="AV1450" s="52"/>
      <c r="AW1450" s="52"/>
      <c r="AX1450" s="27"/>
      <c r="AY1450" s="27"/>
      <c r="AZ1450" s="27"/>
      <c r="BA1450" s="45"/>
      <c r="BB1450" s="45"/>
      <c r="BC1450" s="45"/>
      <c r="BD1450" s="45"/>
      <c r="BE1450" s="45"/>
      <c r="BF1450" s="45"/>
      <c r="BG1450" s="45"/>
      <c r="BH1450" s="45"/>
      <c r="BI1450" s="45"/>
      <c r="BJ1450" s="45"/>
      <c r="BK1450" s="45"/>
      <c r="BL1450" s="45"/>
      <c r="BM1450" s="27"/>
      <c r="BN1450" s="27"/>
      <c r="BO1450" s="45"/>
      <c r="BP1450" s="45"/>
      <c r="BQ1450" s="45"/>
      <c r="BR1450" s="45"/>
      <c r="BS1450" s="27"/>
      <c r="BT1450" s="27"/>
      <c r="BU1450" s="27"/>
      <c r="BV1450" s="30"/>
      <c r="BW1450" s="30"/>
      <c r="BX1450" s="27"/>
      <c r="BY1450" s="27"/>
      <c r="BZ1450" s="27"/>
      <c r="CA1450" s="27"/>
      <c r="CB1450" s="27"/>
      <c r="CC1450" s="27"/>
      <c r="CD1450" s="27"/>
      <c r="CE1450" s="27"/>
      <c r="CF1450" s="27"/>
      <c r="CG1450" s="27"/>
      <c r="CH1450" s="27"/>
      <c r="CI1450" s="27"/>
      <c r="CJ1450" s="27"/>
      <c r="CK1450" s="27"/>
      <c r="CL1450" s="27"/>
      <c r="CM1450" s="27"/>
      <c r="CN1450" s="27"/>
      <c r="CO1450" s="27"/>
    </row>
    <row r="1451" spans="1:93" ht="13">
      <c r="A1451" s="18"/>
      <c r="B1451" s="45"/>
      <c r="C1451" s="52"/>
      <c r="D1451" s="52"/>
      <c r="E1451" s="53"/>
      <c r="F1451" s="53"/>
      <c r="G1451" s="52"/>
      <c r="H1451" s="52"/>
      <c r="I1451" s="53"/>
      <c r="J1451" s="52"/>
      <c r="K1451" s="52"/>
      <c r="L1451" s="52"/>
      <c r="M1451" s="53"/>
      <c r="N1451" s="76"/>
      <c r="O1451" s="52"/>
      <c r="P1451" s="45"/>
      <c r="Q1451" s="45"/>
      <c r="R1451" s="45"/>
      <c r="S1451" s="45"/>
      <c r="T1451" s="45"/>
      <c r="U1451" s="45"/>
      <c r="V1451" s="54"/>
      <c r="W1451" s="54"/>
      <c r="X1451" s="53"/>
      <c r="Y1451" s="53"/>
      <c r="Z1451" s="53"/>
      <c r="AA1451" s="53"/>
      <c r="AB1451" s="53"/>
      <c r="AC1451" s="53"/>
      <c r="AD1451" s="54"/>
      <c r="AE1451" s="54"/>
      <c r="AF1451" s="54"/>
      <c r="AG1451" s="54"/>
      <c r="AH1451" s="54"/>
      <c r="AI1451" s="54"/>
      <c r="AJ1451" s="54"/>
      <c r="AK1451" s="54"/>
      <c r="AL1451" s="27"/>
      <c r="AM1451" s="27"/>
      <c r="AN1451" s="27"/>
      <c r="AO1451" s="27"/>
      <c r="AP1451" s="27"/>
      <c r="AQ1451" s="53"/>
      <c r="AR1451" s="53"/>
      <c r="AS1451" s="52"/>
      <c r="AT1451" s="52"/>
      <c r="AU1451" s="52"/>
      <c r="AV1451" s="52"/>
      <c r="AW1451" s="52"/>
      <c r="AX1451" s="27"/>
      <c r="AY1451" s="27"/>
      <c r="AZ1451" s="27"/>
      <c r="BA1451" s="45"/>
      <c r="BB1451" s="45"/>
      <c r="BC1451" s="45"/>
      <c r="BD1451" s="45"/>
      <c r="BE1451" s="45"/>
      <c r="BF1451" s="45"/>
      <c r="BG1451" s="45"/>
      <c r="BH1451" s="45"/>
      <c r="BI1451" s="45"/>
      <c r="BJ1451" s="45"/>
      <c r="BK1451" s="45"/>
      <c r="BL1451" s="45"/>
      <c r="BM1451" s="27"/>
      <c r="BN1451" s="27"/>
      <c r="BO1451" s="45"/>
      <c r="BP1451" s="45"/>
      <c r="BQ1451" s="45"/>
      <c r="BR1451" s="45"/>
      <c r="BS1451" s="27"/>
      <c r="BT1451" s="27"/>
      <c r="BU1451" s="27"/>
      <c r="BV1451" s="30"/>
      <c r="BW1451" s="30"/>
      <c r="BX1451" s="27"/>
      <c r="BY1451" s="27"/>
      <c r="BZ1451" s="27"/>
      <c r="CA1451" s="27"/>
      <c r="CB1451" s="27"/>
      <c r="CC1451" s="27"/>
      <c r="CD1451" s="27"/>
      <c r="CE1451" s="27"/>
      <c r="CF1451" s="27"/>
      <c r="CG1451" s="27"/>
      <c r="CH1451" s="27"/>
      <c r="CI1451" s="27"/>
      <c r="CJ1451" s="27"/>
      <c r="CK1451" s="27"/>
      <c r="CL1451" s="27"/>
      <c r="CM1451" s="27"/>
      <c r="CN1451" s="27"/>
      <c r="CO1451" s="27"/>
    </row>
    <row r="1452" spans="1:93" ht="13">
      <c r="A1452" s="18"/>
      <c r="B1452" s="45"/>
      <c r="C1452" s="52"/>
      <c r="D1452" s="52"/>
      <c r="E1452" s="53"/>
      <c r="F1452" s="53"/>
      <c r="G1452" s="52"/>
      <c r="H1452" s="52"/>
      <c r="I1452" s="53"/>
      <c r="J1452" s="52"/>
      <c r="K1452" s="52"/>
      <c r="L1452" s="52"/>
      <c r="M1452" s="53"/>
      <c r="N1452" s="76"/>
      <c r="O1452" s="52"/>
      <c r="P1452" s="45"/>
      <c r="Q1452" s="45"/>
      <c r="R1452" s="45"/>
      <c r="S1452" s="45"/>
      <c r="T1452" s="45"/>
      <c r="U1452" s="45"/>
      <c r="V1452" s="54"/>
      <c r="W1452" s="54"/>
      <c r="X1452" s="53"/>
      <c r="Y1452" s="53"/>
      <c r="Z1452" s="53"/>
      <c r="AA1452" s="53"/>
      <c r="AB1452" s="53"/>
      <c r="AC1452" s="53"/>
      <c r="AD1452" s="54"/>
      <c r="AE1452" s="54"/>
      <c r="AF1452" s="54"/>
      <c r="AG1452" s="54"/>
      <c r="AH1452" s="54"/>
      <c r="AI1452" s="54"/>
      <c r="AJ1452" s="54"/>
      <c r="AK1452" s="54"/>
      <c r="AL1452" s="27"/>
      <c r="AM1452" s="27"/>
      <c r="AN1452" s="27"/>
      <c r="AO1452" s="27"/>
      <c r="AP1452" s="27"/>
      <c r="AQ1452" s="53"/>
      <c r="AR1452" s="53"/>
      <c r="AS1452" s="52"/>
      <c r="AT1452" s="52"/>
      <c r="AU1452" s="52"/>
      <c r="AV1452" s="52"/>
      <c r="AW1452" s="52"/>
      <c r="AX1452" s="27"/>
      <c r="AY1452" s="27"/>
      <c r="AZ1452" s="27"/>
      <c r="BA1452" s="45"/>
      <c r="BB1452" s="45"/>
      <c r="BC1452" s="45"/>
      <c r="BD1452" s="45"/>
      <c r="BE1452" s="45"/>
      <c r="BF1452" s="45"/>
      <c r="BG1452" s="45"/>
      <c r="BH1452" s="45"/>
      <c r="BI1452" s="45"/>
      <c r="BJ1452" s="45"/>
      <c r="BK1452" s="45"/>
      <c r="BL1452" s="45"/>
      <c r="BM1452" s="27"/>
      <c r="BN1452" s="27"/>
      <c r="BO1452" s="45"/>
      <c r="BP1452" s="45"/>
      <c r="BQ1452" s="45"/>
      <c r="BR1452" s="45"/>
      <c r="BS1452" s="27"/>
      <c r="BT1452" s="27"/>
      <c r="BU1452" s="27"/>
      <c r="BV1452" s="30"/>
      <c r="BW1452" s="30"/>
      <c r="BX1452" s="27"/>
      <c r="BY1452" s="27"/>
      <c r="BZ1452" s="27"/>
      <c r="CA1452" s="27"/>
      <c r="CB1452" s="27"/>
      <c r="CC1452" s="27"/>
      <c r="CD1452" s="27"/>
      <c r="CE1452" s="27"/>
      <c r="CF1452" s="27"/>
      <c r="CG1452" s="27"/>
      <c r="CH1452" s="27"/>
      <c r="CI1452" s="27"/>
      <c r="CJ1452" s="27"/>
      <c r="CK1452" s="27"/>
      <c r="CL1452" s="27"/>
      <c r="CM1452" s="27"/>
      <c r="CN1452" s="27"/>
      <c r="CO1452" s="27"/>
    </row>
    <row r="1453" spans="1:93" ht="13">
      <c r="A1453" s="18"/>
      <c r="B1453" s="45"/>
      <c r="C1453" s="52"/>
      <c r="D1453" s="52"/>
      <c r="E1453" s="53"/>
      <c r="F1453" s="53"/>
      <c r="G1453" s="52"/>
      <c r="H1453" s="52"/>
      <c r="I1453" s="53"/>
      <c r="J1453" s="52"/>
      <c r="K1453" s="52"/>
      <c r="L1453" s="52"/>
      <c r="M1453" s="53"/>
      <c r="N1453" s="76"/>
      <c r="O1453" s="52"/>
      <c r="P1453" s="45"/>
      <c r="Q1453" s="45"/>
      <c r="R1453" s="45"/>
      <c r="S1453" s="45"/>
      <c r="T1453" s="45"/>
      <c r="U1453" s="45"/>
      <c r="V1453" s="54"/>
      <c r="W1453" s="54"/>
      <c r="X1453" s="53"/>
      <c r="Y1453" s="53"/>
      <c r="Z1453" s="53"/>
      <c r="AA1453" s="53"/>
      <c r="AB1453" s="53"/>
      <c r="AC1453" s="53"/>
      <c r="AD1453" s="54"/>
      <c r="AE1453" s="54"/>
      <c r="AF1453" s="54"/>
      <c r="AG1453" s="54"/>
      <c r="AH1453" s="54"/>
      <c r="AI1453" s="54"/>
      <c r="AJ1453" s="54"/>
      <c r="AK1453" s="54"/>
      <c r="AL1453" s="27"/>
      <c r="AM1453" s="27"/>
      <c r="AN1453" s="27"/>
      <c r="AO1453" s="27"/>
      <c r="AP1453" s="27"/>
      <c r="AQ1453" s="53"/>
      <c r="AR1453" s="53"/>
      <c r="AS1453" s="52"/>
      <c r="AT1453" s="52"/>
      <c r="AU1453" s="52"/>
      <c r="AV1453" s="52"/>
      <c r="AW1453" s="52"/>
      <c r="AX1453" s="27"/>
      <c r="AY1453" s="27"/>
      <c r="AZ1453" s="27"/>
      <c r="BA1453" s="45"/>
      <c r="BB1453" s="45"/>
      <c r="BC1453" s="45"/>
      <c r="BD1453" s="45"/>
      <c r="BE1453" s="45"/>
      <c r="BF1453" s="45"/>
      <c r="BG1453" s="45"/>
      <c r="BH1453" s="45"/>
      <c r="BI1453" s="45"/>
      <c r="BJ1453" s="45"/>
      <c r="BK1453" s="45"/>
      <c r="BL1453" s="45"/>
      <c r="BM1453" s="27"/>
      <c r="BN1453" s="27"/>
      <c r="BO1453" s="45"/>
      <c r="BP1453" s="45"/>
      <c r="BQ1453" s="45"/>
      <c r="BR1453" s="45"/>
      <c r="BS1453" s="27"/>
      <c r="BT1453" s="27"/>
      <c r="BU1453" s="27"/>
      <c r="BV1453" s="30"/>
      <c r="BW1453" s="30"/>
      <c r="BX1453" s="27"/>
      <c r="BY1453" s="27"/>
      <c r="BZ1453" s="27"/>
      <c r="CA1453" s="27"/>
      <c r="CB1453" s="27"/>
      <c r="CC1453" s="27"/>
      <c r="CD1453" s="27"/>
      <c r="CE1453" s="27"/>
      <c r="CF1453" s="27"/>
      <c r="CG1453" s="27"/>
      <c r="CH1453" s="27"/>
      <c r="CI1453" s="27"/>
      <c r="CJ1453" s="27"/>
      <c r="CK1453" s="27"/>
      <c r="CL1453" s="27"/>
      <c r="CM1453" s="27"/>
      <c r="CN1453" s="27"/>
      <c r="CO1453" s="27"/>
    </row>
    <row r="1454" spans="1:93" ht="13">
      <c r="A1454" s="18"/>
      <c r="B1454" s="45"/>
      <c r="C1454" s="52"/>
      <c r="D1454" s="52"/>
      <c r="E1454" s="53"/>
      <c r="F1454" s="53"/>
      <c r="G1454" s="52"/>
      <c r="H1454" s="52"/>
      <c r="I1454" s="53"/>
      <c r="J1454" s="52"/>
      <c r="K1454" s="52"/>
      <c r="L1454" s="52"/>
      <c r="M1454" s="53"/>
      <c r="N1454" s="76"/>
      <c r="O1454" s="52"/>
      <c r="P1454" s="45"/>
      <c r="Q1454" s="45"/>
      <c r="R1454" s="45"/>
      <c r="S1454" s="45"/>
      <c r="T1454" s="45"/>
      <c r="U1454" s="45"/>
      <c r="V1454" s="54"/>
      <c r="W1454" s="54"/>
      <c r="X1454" s="53"/>
      <c r="Y1454" s="53"/>
      <c r="Z1454" s="53"/>
      <c r="AA1454" s="53"/>
      <c r="AB1454" s="53"/>
      <c r="AC1454" s="53"/>
      <c r="AD1454" s="54"/>
      <c r="AE1454" s="54"/>
      <c r="AF1454" s="54"/>
      <c r="AG1454" s="54"/>
      <c r="AH1454" s="54"/>
      <c r="AI1454" s="54"/>
      <c r="AJ1454" s="54"/>
      <c r="AK1454" s="54"/>
      <c r="AL1454" s="27"/>
      <c r="AM1454" s="27"/>
      <c r="AN1454" s="27"/>
      <c r="AO1454" s="27"/>
      <c r="AP1454" s="27"/>
      <c r="AQ1454" s="53"/>
      <c r="AR1454" s="53"/>
      <c r="AS1454" s="52"/>
      <c r="AT1454" s="52"/>
      <c r="AU1454" s="52"/>
      <c r="AV1454" s="52"/>
      <c r="AW1454" s="52"/>
      <c r="AX1454" s="27"/>
      <c r="AY1454" s="27"/>
      <c r="AZ1454" s="27"/>
      <c r="BA1454" s="45"/>
      <c r="BB1454" s="45"/>
      <c r="BC1454" s="45"/>
      <c r="BD1454" s="45"/>
      <c r="BE1454" s="45"/>
      <c r="BF1454" s="45"/>
      <c r="BG1454" s="45"/>
      <c r="BH1454" s="45"/>
      <c r="BI1454" s="45"/>
      <c r="BJ1454" s="45"/>
      <c r="BK1454" s="45"/>
      <c r="BL1454" s="45"/>
      <c r="BM1454" s="27"/>
      <c r="BN1454" s="27"/>
      <c r="BO1454" s="45"/>
      <c r="BP1454" s="45"/>
      <c r="BQ1454" s="45"/>
      <c r="BR1454" s="45"/>
      <c r="BS1454" s="27"/>
      <c r="BT1454" s="27"/>
      <c r="BU1454" s="27"/>
      <c r="BV1454" s="30"/>
      <c r="BW1454" s="30"/>
      <c r="BX1454" s="27"/>
      <c r="BY1454" s="27"/>
      <c r="BZ1454" s="27"/>
      <c r="CA1454" s="27"/>
      <c r="CB1454" s="27"/>
      <c r="CC1454" s="27"/>
      <c r="CD1454" s="27"/>
      <c r="CE1454" s="27"/>
      <c r="CF1454" s="27"/>
      <c r="CG1454" s="27"/>
      <c r="CH1454" s="27"/>
      <c r="CI1454" s="27"/>
      <c r="CJ1454" s="27"/>
      <c r="CK1454" s="27"/>
      <c r="CL1454" s="27"/>
      <c r="CM1454" s="27"/>
      <c r="CN1454" s="27"/>
      <c r="CO1454" s="27"/>
    </row>
    <row r="1455" spans="1:93" ht="13">
      <c r="A1455" s="18"/>
      <c r="B1455" s="45"/>
      <c r="C1455" s="52"/>
      <c r="D1455" s="52"/>
      <c r="E1455" s="53"/>
      <c r="F1455" s="53"/>
      <c r="G1455" s="52"/>
      <c r="H1455" s="52"/>
      <c r="I1455" s="53"/>
      <c r="J1455" s="52"/>
      <c r="K1455" s="52"/>
      <c r="L1455" s="52"/>
      <c r="M1455" s="53"/>
      <c r="N1455" s="76"/>
      <c r="O1455" s="52"/>
      <c r="P1455" s="45"/>
      <c r="Q1455" s="45"/>
      <c r="R1455" s="45"/>
      <c r="S1455" s="45"/>
      <c r="T1455" s="45"/>
      <c r="U1455" s="45"/>
      <c r="V1455" s="54"/>
      <c r="W1455" s="54"/>
      <c r="X1455" s="53"/>
      <c r="Y1455" s="53"/>
      <c r="Z1455" s="53"/>
      <c r="AA1455" s="53"/>
      <c r="AB1455" s="53"/>
      <c r="AC1455" s="53"/>
      <c r="AD1455" s="54"/>
      <c r="AE1455" s="54"/>
      <c r="AF1455" s="54"/>
      <c r="AG1455" s="54"/>
      <c r="AH1455" s="54"/>
      <c r="AI1455" s="54"/>
      <c r="AJ1455" s="54"/>
      <c r="AK1455" s="54"/>
      <c r="AL1455" s="27"/>
      <c r="AM1455" s="27"/>
      <c r="AN1455" s="27"/>
      <c r="AO1455" s="27"/>
      <c r="AP1455" s="27"/>
      <c r="AQ1455" s="53"/>
      <c r="AR1455" s="53"/>
      <c r="AS1455" s="52"/>
      <c r="AT1455" s="52"/>
      <c r="AU1455" s="52"/>
      <c r="AV1455" s="52"/>
      <c r="AW1455" s="52"/>
      <c r="AX1455" s="27"/>
      <c r="AY1455" s="27"/>
      <c r="AZ1455" s="27"/>
      <c r="BA1455" s="45"/>
      <c r="BB1455" s="45"/>
      <c r="BC1455" s="45"/>
      <c r="BD1455" s="45"/>
      <c r="BE1455" s="45"/>
      <c r="BF1455" s="45"/>
      <c r="BG1455" s="45"/>
      <c r="BH1455" s="45"/>
      <c r="BI1455" s="45"/>
      <c r="BJ1455" s="45"/>
      <c r="BK1455" s="45"/>
      <c r="BL1455" s="45"/>
      <c r="BM1455" s="27"/>
      <c r="BN1455" s="27"/>
      <c r="BO1455" s="45"/>
      <c r="BP1455" s="45"/>
      <c r="BQ1455" s="45"/>
      <c r="BR1455" s="45"/>
      <c r="BS1455" s="27"/>
      <c r="BT1455" s="27"/>
      <c r="BU1455" s="27"/>
      <c r="BV1455" s="30"/>
      <c r="BW1455" s="30"/>
      <c r="BX1455" s="27"/>
      <c r="BY1455" s="27"/>
      <c r="BZ1455" s="27"/>
      <c r="CA1455" s="27"/>
      <c r="CB1455" s="27"/>
      <c r="CC1455" s="27"/>
      <c r="CD1455" s="27"/>
      <c r="CE1455" s="27"/>
      <c r="CF1455" s="27"/>
      <c r="CG1455" s="27"/>
      <c r="CH1455" s="27"/>
      <c r="CI1455" s="27"/>
      <c r="CJ1455" s="27"/>
      <c r="CK1455" s="27"/>
      <c r="CL1455" s="27"/>
      <c r="CM1455" s="27"/>
      <c r="CN1455" s="27"/>
      <c r="CO1455" s="27"/>
    </row>
    <row r="1456" spans="1:93" ht="13">
      <c r="A1456" s="18"/>
      <c r="B1456" s="45"/>
      <c r="C1456" s="52"/>
      <c r="D1456" s="52"/>
      <c r="E1456" s="53"/>
      <c r="F1456" s="53"/>
      <c r="G1456" s="52"/>
      <c r="H1456" s="52"/>
      <c r="I1456" s="53"/>
      <c r="J1456" s="52"/>
      <c r="K1456" s="52"/>
      <c r="L1456" s="52"/>
      <c r="M1456" s="53"/>
      <c r="N1456" s="76"/>
      <c r="O1456" s="52"/>
      <c r="P1456" s="45"/>
      <c r="Q1456" s="45"/>
      <c r="R1456" s="45"/>
      <c r="S1456" s="45"/>
      <c r="T1456" s="45"/>
      <c r="U1456" s="45"/>
      <c r="V1456" s="54"/>
      <c r="W1456" s="54"/>
      <c r="X1456" s="53"/>
      <c r="Y1456" s="53"/>
      <c r="Z1456" s="53"/>
      <c r="AA1456" s="53"/>
      <c r="AB1456" s="53"/>
      <c r="AC1456" s="53"/>
      <c r="AD1456" s="54"/>
      <c r="AE1456" s="54"/>
      <c r="AF1456" s="54"/>
      <c r="AG1456" s="54"/>
      <c r="AH1456" s="54"/>
      <c r="AI1456" s="54"/>
      <c r="AJ1456" s="54"/>
      <c r="AK1456" s="54"/>
      <c r="AL1456" s="27"/>
      <c r="AM1456" s="27"/>
      <c r="AN1456" s="27"/>
      <c r="AO1456" s="27"/>
      <c r="AP1456" s="27"/>
      <c r="AQ1456" s="53"/>
      <c r="AR1456" s="53"/>
      <c r="AS1456" s="52"/>
      <c r="AT1456" s="52"/>
      <c r="AU1456" s="52"/>
      <c r="AV1456" s="52"/>
      <c r="AW1456" s="52"/>
      <c r="AX1456" s="27"/>
      <c r="AY1456" s="27"/>
      <c r="AZ1456" s="27"/>
      <c r="BA1456" s="45"/>
      <c r="BB1456" s="45"/>
      <c r="BC1456" s="45"/>
      <c r="BD1456" s="45"/>
      <c r="BE1456" s="45"/>
      <c r="BF1456" s="45"/>
      <c r="BG1456" s="45"/>
      <c r="BH1456" s="45"/>
      <c r="BI1456" s="45"/>
      <c r="BJ1456" s="45"/>
      <c r="BK1456" s="45"/>
      <c r="BL1456" s="45"/>
      <c r="BM1456" s="27"/>
      <c r="BN1456" s="27"/>
      <c r="BO1456" s="45"/>
      <c r="BP1456" s="45"/>
      <c r="BQ1456" s="45"/>
      <c r="BR1456" s="45"/>
      <c r="BS1456" s="27"/>
      <c r="BT1456" s="27"/>
      <c r="BU1456" s="27"/>
      <c r="BV1456" s="30"/>
      <c r="BW1456" s="30"/>
      <c r="BX1456" s="27"/>
      <c r="BY1456" s="27"/>
      <c r="BZ1456" s="27"/>
      <c r="CA1456" s="27"/>
      <c r="CB1456" s="27"/>
      <c r="CC1456" s="27"/>
      <c r="CD1456" s="27"/>
      <c r="CE1456" s="27"/>
      <c r="CF1456" s="27"/>
      <c r="CG1456" s="27"/>
      <c r="CH1456" s="27"/>
      <c r="CI1456" s="27"/>
      <c r="CJ1456" s="27"/>
      <c r="CK1456" s="27"/>
      <c r="CL1456" s="27"/>
      <c r="CM1456" s="27"/>
      <c r="CN1456" s="27"/>
      <c r="CO1456" s="27"/>
    </row>
    <row r="1457" spans="1:93" ht="13">
      <c r="A1457" s="18"/>
      <c r="B1457" s="45"/>
      <c r="C1457" s="52"/>
      <c r="D1457" s="52"/>
      <c r="E1457" s="53"/>
      <c r="F1457" s="53"/>
      <c r="G1457" s="52"/>
      <c r="H1457" s="52"/>
      <c r="I1457" s="53"/>
      <c r="J1457" s="52"/>
      <c r="K1457" s="52"/>
      <c r="L1457" s="52"/>
      <c r="M1457" s="53"/>
      <c r="N1457" s="76"/>
      <c r="O1457" s="52"/>
      <c r="P1457" s="45"/>
      <c r="Q1457" s="45"/>
      <c r="R1457" s="45"/>
      <c r="S1457" s="45"/>
      <c r="T1457" s="45"/>
      <c r="U1457" s="45"/>
      <c r="V1457" s="54"/>
      <c r="W1457" s="54"/>
      <c r="X1457" s="53"/>
      <c r="Y1457" s="53"/>
      <c r="Z1457" s="53"/>
      <c r="AA1457" s="53"/>
      <c r="AB1457" s="53"/>
      <c r="AC1457" s="53"/>
      <c r="AD1457" s="54"/>
      <c r="AE1457" s="54"/>
      <c r="AF1457" s="54"/>
      <c r="AG1457" s="54"/>
      <c r="AH1457" s="54"/>
      <c r="AI1457" s="54"/>
      <c r="AJ1457" s="54"/>
      <c r="AK1457" s="54"/>
      <c r="AL1457" s="27"/>
      <c r="AM1457" s="27"/>
      <c r="AN1457" s="27"/>
      <c r="AO1457" s="27"/>
      <c r="AP1457" s="27"/>
      <c r="AQ1457" s="53"/>
      <c r="AR1457" s="53"/>
      <c r="AS1457" s="52"/>
      <c r="AT1457" s="52"/>
      <c r="AU1457" s="52"/>
      <c r="AV1457" s="52"/>
      <c r="AW1457" s="52"/>
      <c r="AX1457" s="27"/>
      <c r="AY1457" s="27"/>
      <c r="AZ1457" s="27"/>
      <c r="BA1457" s="45"/>
      <c r="BB1457" s="45"/>
      <c r="BC1457" s="45"/>
      <c r="BD1457" s="45"/>
      <c r="BE1457" s="45"/>
      <c r="BF1457" s="45"/>
      <c r="BG1457" s="45"/>
      <c r="BH1457" s="45"/>
      <c r="BI1457" s="45"/>
      <c r="BJ1457" s="45"/>
      <c r="BK1457" s="45"/>
      <c r="BL1457" s="45"/>
      <c r="BM1457" s="27"/>
      <c r="BN1457" s="27"/>
      <c r="BO1457" s="45"/>
      <c r="BP1457" s="45"/>
      <c r="BQ1457" s="45"/>
      <c r="BR1457" s="45"/>
      <c r="BS1457" s="27"/>
      <c r="BT1457" s="27"/>
      <c r="BU1457" s="27"/>
      <c r="BV1457" s="30"/>
      <c r="BW1457" s="30"/>
      <c r="BX1457" s="27"/>
      <c r="BY1457" s="27"/>
      <c r="BZ1457" s="27"/>
      <c r="CA1457" s="27"/>
      <c r="CB1457" s="27"/>
      <c r="CC1457" s="27"/>
      <c r="CD1457" s="27"/>
      <c r="CE1457" s="27"/>
      <c r="CF1457" s="27"/>
      <c r="CG1457" s="27"/>
      <c r="CH1457" s="27"/>
      <c r="CI1457" s="27"/>
      <c r="CJ1457" s="27"/>
      <c r="CK1457" s="27"/>
      <c r="CL1457" s="27"/>
      <c r="CM1457" s="27"/>
      <c r="CN1457" s="27"/>
      <c r="CO1457" s="27"/>
    </row>
    <row r="1458" spans="1:93" ht="13">
      <c r="A1458" s="18"/>
      <c r="B1458" s="45"/>
      <c r="C1458" s="52"/>
      <c r="D1458" s="52"/>
      <c r="E1458" s="53"/>
      <c r="F1458" s="53"/>
      <c r="G1458" s="52"/>
      <c r="H1458" s="52"/>
      <c r="I1458" s="53"/>
      <c r="J1458" s="52"/>
      <c r="K1458" s="52"/>
      <c r="L1458" s="52"/>
      <c r="M1458" s="53"/>
      <c r="N1458" s="76"/>
      <c r="O1458" s="52"/>
      <c r="P1458" s="45"/>
      <c r="Q1458" s="45"/>
      <c r="R1458" s="45"/>
      <c r="S1458" s="45"/>
      <c r="T1458" s="45"/>
      <c r="U1458" s="45"/>
      <c r="V1458" s="54"/>
      <c r="W1458" s="54"/>
      <c r="X1458" s="53"/>
      <c r="Y1458" s="53"/>
      <c r="Z1458" s="53"/>
      <c r="AA1458" s="53"/>
      <c r="AB1458" s="53"/>
      <c r="AC1458" s="53"/>
      <c r="AD1458" s="54"/>
      <c r="AE1458" s="54"/>
      <c r="AF1458" s="54"/>
      <c r="AG1458" s="54"/>
      <c r="AH1458" s="54"/>
      <c r="AI1458" s="54"/>
      <c r="AJ1458" s="54"/>
      <c r="AK1458" s="54"/>
      <c r="AL1458" s="27"/>
      <c r="AM1458" s="27"/>
      <c r="AN1458" s="27"/>
      <c r="AO1458" s="27"/>
      <c r="AP1458" s="27"/>
      <c r="AQ1458" s="53"/>
      <c r="AR1458" s="53"/>
      <c r="AS1458" s="52"/>
      <c r="AT1458" s="52"/>
      <c r="AU1458" s="52"/>
      <c r="AV1458" s="52"/>
      <c r="AW1458" s="52"/>
      <c r="AX1458" s="27"/>
      <c r="AY1458" s="27"/>
      <c r="AZ1458" s="27"/>
      <c r="BA1458" s="45"/>
      <c r="BB1458" s="45"/>
      <c r="BC1458" s="45"/>
      <c r="BD1458" s="45"/>
      <c r="BE1458" s="45"/>
      <c r="BF1458" s="45"/>
      <c r="BG1458" s="45"/>
      <c r="BH1458" s="45"/>
      <c r="BI1458" s="45"/>
      <c r="BJ1458" s="45"/>
      <c r="BK1458" s="45"/>
      <c r="BL1458" s="45"/>
      <c r="BM1458" s="27"/>
      <c r="BN1458" s="27"/>
      <c r="BO1458" s="45"/>
      <c r="BP1458" s="45"/>
      <c r="BQ1458" s="45"/>
      <c r="BR1458" s="45"/>
      <c r="BS1458" s="27"/>
      <c r="BT1458" s="27"/>
      <c r="BU1458" s="27"/>
      <c r="BV1458" s="30"/>
      <c r="BW1458" s="30"/>
      <c r="BX1458" s="27"/>
      <c r="BY1458" s="27"/>
      <c r="BZ1458" s="27"/>
      <c r="CA1458" s="27"/>
      <c r="CB1458" s="27"/>
      <c r="CC1458" s="27"/>
      <c r="CD1458" s="27"/>
      <c r="CE1458" s="27"/>
      <c r="CF1458" s="27"/>
      <c r="CG1458" s="27"/>
      <c r="CH1458" s="27"/>
      <c r="CI1458" s="27"/>
      <c r="CJ1458" s="27"/>
      <c r="CK1458" s="27"/>
      <c r="CL1458" s="27"/>
      <c r="CM1458" s="27"/>
      <c r="CN1458" s="27"/>
      <c r="CO1458" s="27"/>
    </row>
    <row r="1459" spans="1:93" ht="13">
      <c r="A1459" s="18"/>
      <c r="B1459" s="45"/>
      <c r="C1459" s="52"/>
      <c r="D1459" s="52"/>
      <c r="E1459" s="53"/>
      <c r="F1459" s="53"/>
      <c r="G1459" s="52"/>
      <c r="H1459" s="52"/>
      <c r="I1459" s="53"/>
      <c r="J1459" s="52"/>
      <c r="K1459" s="52"/>
      <c r="L1459" s="52"/>
      <c r="M1459" s="53"/>
      <c r="N1459" s="76"/>
      <c r="O1459" s="52"/>
      <c r="P1459" s="45"/>
      <c r="Q1459" s="45"/>
      <c r="R1459" s="45"/>
      <c r="S1459" s="45"/>
      <c r="T1459" s="45"/>
      <c r="U1459" s="45"/>
      <c r="V1459" s="54"/>
      <c r="W1459" s="54"/>
      <c r="X1459" s="53"/>
      <c r="Y1459" s="53"/>
      <c r="Z1459" s="53"/>
      <c r="AA1459" s="53"/>
      <c r="AB1459" s="53"/>
      <c r="AC1459" s="53"/>
      <c r="AD1459" s="54"/>
      <c r="AE1459" s="54"/>
      <c r="AF1459" s="54"/>
      <c r="AG1459" s="54"/>
      <c r="AH1459" s="54"/>
      <c r="AI1459" s="54"/>
      <c r="AJ1459" s="54"/>
      <c r="AK1459" s="54"/>
      <c r="AL1459" s="27"/>
      <c r="AM1459" s="27"/>
      <c r="AN1459" s="27"/>
      <c r="AO1459" s="27"/>
      <c r="AP1459" s="27"/>
      <c r="AQ1459" s="53"/>
      <c r="AR1459" s="53"/>
      <c r="AS1459" s="52"/>
      <c r="AT1459" s="52"/>
      <c r="AU1459" s="52"/>
      <c r="AV1459" s="52"/>
      <c r="AW1459" s="52"/>
      <c r="AX1459" s="27"/>
      <c r="AY1459" s="27"/>
      <c r="AZ1459" s="27"/>
      <c r="BA1459" s="45"/>
      <c r="BB1459" s="45"/>
      <c r="BC1459" s="45"/>
      <c r="BD1459" s="45"/>
      <c r="BE1459" s="45"/>
      <c r="BF1459" s="45"/>
      <c r="BG1459" s="45"/>
      <c r="BH1459" s="45"/>
      <c r="BI1459" s="45"/>
      <c r="BJ1459" s="45"/>
      <c r="BK1459" s="45"/>
      <c r="BL1459" s="45"/>
      <c r="BM1459" s="27"/>
      <c r="BN1459" s="27"/>
      <c r="BO1459" s="45"/>
      <c r="BP1459" s="45"/>
      <c r="BQ1459" s="45"/>
      <c r="BR1459" s="45"/>
      <c r="BS1459" s="27"/>
      <c r="BT1459" s="27"/>
      <c r="BU1459" s="27"/>
      <c r="BV1459" s="30"/>
      <c r="BW1459" s="30"/>
      <c r="BX1459" s="27"/>
      <c r="BY1459" s="27"/>
      <c r="BZ1459" s="27"/>
      <c r="CA1459" s="27"/>
      <c r="CB1459" s="27"/>
      <c r="CC1459" s="27"/>
      <c r="CD1459" s="27"/>
      <c r="CE1459" s="27"/>
      <c r="CF1459" s="27"/>
      <c r="CG1459" s="27"/>
      <c r="CH1459" s="27"/>
      <c r="CI1459" s="27"/>
      <c r="CJ1459" s="27"/>
      <c r="CK1459" s="27"/>
      <c r="CL1459" s="27"/>
      <c r="CM1459" s="27"/>
      <c r="CN1459" s="27"/>
      <c r="CO1459" s="27"/>
    </row>
    <row r="1460" spans="1:93" ht="12.5">
      <c r="A1460" s="18"/>
      <c r="B1460" s="45"/>
      <c r="C1460" s="52"/>
      <c r="D1460" s="52"/>
      <c r="E1460" s="53"/>
      <c r="F1460" s="53"/>
      <c r="G1460" s="52"/>
      <c r="H1460" s="52"/>
      <c r="I1460" s="53"/>
      <c r="J1460" s="52"/>
      <c r="K1460" s="52"/>
      <c r="L1460" s="52"/>
      <c r="M1460" s="53"/>
      <c r="N1460" s="76"/>
      <c r="O1460" s="52"/>
      <c r="P1460" s="45"/>
      <c r="Q1460" s="45"/>
      <c r="R1460" s="45"/>
      <c r="S1460" s="45"/>
      <c r="T1460" s="45"/>
      <c r="U1460" s="45"/>
      <c r="V1460" s="54"/>
      <c r="W1460" s="54"/>
      <c r="X1460" s="53"/>
      <c r="Y1460" s="53"/>
      <c r="Z1460" s="53"/>
      <c r="AA1460" s="53"/>
      <c r="AB1460" s="53"/>
      <c r="AC1460" s="53"/>
      <c r="AD1460" s="54"/>
      <c r="AE1460" s="54"/>
      <c r="AF1460" s="54"/>
      <c r="AG1460" s="54"/>
      <c r="AH1460" s="54"/>
      <c r="AI1460" s="54"/>
      <c r="AJ1460" s="54"/>
      <c r="AK1460" s="54"/>
      <c r="AL1460" s="27"/>
      <c r="AM1460" s="27"/>
      <c r="AN1460" s="27"/>
      <c r="AO1460" s="27"/>
      <c r="AP1460" s="27"/>
      <c r="AQ1460" s="53"/>
      <c r="AR1460" s="53"/>
      <c r="AS1460" s="52"/>
      <c r="AT1460" s="52"/>
      <c r="AU1460" s="52"/>
      <c r="AV1460" s="52"/>
      <c r="AW1460" s="52"/>
      <c r="AX1460" s="27"/>
      <c r="AY1460" s="27"/>
      <c r="AZ1460" s="27"/>
      <c r="BA1460" s="45"/>
      <c r="BB1460" s="45"/>
      <c r="BC1460" s="45"/>
      <c r="BD1460" s="45"/>
      <c r="BE1460" s="45"/>
      <c r="BF1460" s="45"/>
      <c r="BG1460" s="45"/>
      <c r="BH1460" s="45"/>
      <c r="BI1460" s="45"/>
      <c r="BJ1460" s="45"/>
      <c r="BK1460" s="45"/>
      <c r="BL1460" s="45"/>
      <c r="BM1460" s="27"/>
      <c r="BN1460" s="27"/>
      <c r="BO1460" s="45"/>
      <c r="BP1460" s="45"/>
      <c r="BQ1460" s="45"/>
      <c r="BR1460" s="45"/>
      <c r="BS1460" s="27"/>
      <c r="BT1460" s="27"/>
      <c r="CE1460" s="27"/>
      <c r="CF1460" s="27"/>
      <c r="CG1460" s="27"/>
      <c r="CH1460" s="27"/>
      <c r="CI1460" s="27"/>
      <c r="CJ1460" s="27"/>
      <c r="CK1460" s="27"/>
      <c r="CL1460" s="27"/>
      <c r="CM1460" s="27"/>
      <c r="CN1460" s="27"/>
      <c r="CO1460" s="27"/>
    </row>
    <row r="1461" spans="1:93" ht="12.5">
      <c r="A1461" s="18"/>
      <c r="B1461" s="45"/>
      <c r="C1461" s="52"/>
      <c r="D1461" s="52"/>
      <c r="E1461" s="53"/>
      <c r="F1461" s="53"/>
      <c r="G1461" s="52"/>
      <c r="H1461" s="52"/>
      <c r="I1461" s="53"/>
      <c r="J1461" s="52"/>
      <c r="K1461" s="52"/>
      <c r="L1461" s="52"/>
      <c r="M1461" s="53"/>
      <c r="N1461" s="76"/>
      <c r="O1461" s="52"/>
      <c r="P1461" s="45"/>
      <c r="Q1461" s="45"/>
      <c r="R1461" s="45"/>
      <c r="S1461" s="45"/>
      <c r="T1461" s="45"/>
      <c r="U1461" s="45"/>
      <c r="V1461" s="54"/>
      <c r="W1461" s="54"/>
      <c r="X1461" s="53"/>
      <c r="Y1461" s="53"/>
      <c r="Z1461" s="53"/>
      <c r="AA1461" s="53"/>
      <c r="AB1461" s="53"/>
      <c r="AC1461" s="53"/>
      <c r="AD1461" s="54"/>
      <c r="AE1461" s="54"/>
      <c r="AF1461" s="54"/>
      <c r="AG1461" s="54"/>
      <c r="AH1461" s="54"/>
      <c r="AI1461" s="54"/>
      <c r="AJ1461" s="54"/>
      <c r="AK1461" s="54"/>
      <c r="AL1461" s="27"/>
      <c r="AM1461" s="27"/>
      <c r="AN1461" s="27"/>
      <c r="AO1461" s="27"/>
      <c r="AP1461" s="27"/>
      <c r="AQ1461" s="53"/>
      <c r="AR1461" s="53"/>
      <c r="AS1461" s="52"/>
      <c r="AT1461" s="52"/>
      <c r="AU1461" s="52"/>
      <c r="AV1461" s="52"/>
      <c r="AW1461" s="52"/>
      <c r="AX1461" s="27"/>
      <c r="AY1461" s="27"/>
      <c r="AZ1461" s="27"/>
      <c r="BA1461" s="45"/>
      <c r="BB1461" s="45"/>
      <c r="BC1461" s="45"/>
      <c r="BD1461" s="45"/>
      <c r="BE1461" s="45"/>
      <c r="BF1461" s="45"/>
      <c r="BG1461" s="45"/>
      <c r="BH1461" s="45"/>
      <c r="BI1461" s="45"/>
      <c r="BJ1461" s="45"/>
      <c r="BK1461" s="45"/>
      <c r="BL1461" s="45"/>
      <c r="BM1461" s="27"/>
      <c r="BN1461" s="27"/>
      <c r="BO1461" s="45"/>
      <c r="BP1461" s="45"/>
      <c r="BQ1461" s="45"/>
      <c r="BR1461" s="45"/>
      <c r="BS1461" s="27"/>
      <c r="BT1461" s="27"/>
      <c r="CE1461" s="27"/>
      <c r="CF1461" s="27"/>
      <c r="CG1461" s="27"/>
      <c r="CH1461" s="27"/>
      <c r="CI1461" s="27"/>
      <c r="CJ1461" s="27"/>
      <c r="CK1461" s="27"/>
      <c r="CL1461" s="27"/>
      <c r="CM1461" s="27"/>
      <c r="CN1461" s="27"/>
      <c r="CO1461" s="27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Statistik Harian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2021-08-19T08:31:45Z</cp:lastPrinted>
  <dcterms:created xsi:type="dcterms:W3CDTF">2021-08-19T08:30:17Z</dcterms:created>
  <dcterms:modified xsi:type="dcterms:W3CDTF">2021-08-19T08:31:55Z</dcterms:modified>
</cp:coreProperties>
</file>