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comments1.xml><?xml version="1.0" encoding="utf-8"?>
<comments xmlns="http://schemas.openxmlformats.org/spreadsheetml/2006/main">
  <authors>
    <author>曹 宇晨</author>
  </authors>
  <commentList>
    <comment ref="I2" authorId="0">
      <text>
        <r>
          <rPr>
            <sz val="11"/>
            <color indexed="8"/>
            <rFont val="Helvetica Neue"/>
          </rPr>
          <t>曹 宇晨:
BE = Z+P - (Mass excess+A*u)</t>
        </r>
      </text>
    </comment>
  </commentList>
</comments>
</file>

<file path=xl/sharedStrings.xml><?xml version="1.0" encoding="utf-8"?>
<sst xmlns="http://schemas.openxmlformats.org/spreadsheetml/2006/main" uniqueCount="41">
  <si>
    <t>Table 1</t>
  </si>
  <si>
    <t>Z</t>
  </si>
  <si>
    <t>N</t>
  </si>
  <si>
    <t>A</t>
  </si>
  <si>
    <t>Nuclide</t>
  </si>
  <si>
    <t>Mass excess (KeV) JYFLTRAP</t>
  </si>
  <si>
    <t>Error (KeV) JYFLTRAP</t>
  </si>
  <si>
    <t>Z*Mp+N*Mn (KeV) JYFLTRAP</t>
  </si>
  <si>
    <t>A*1u (KeV) JYFLTRAP</t>
  </si>
  <si>
    <t>Binding of (Z,N) (KeV) JYFLTRAP</t>
  </si>
  <si>
    <t>BE/A of (Z,N) (KeV) JYFLTRAP</t>
  </si>
  <si>
    <t>BE/A of (Z,N-2) (KeV) MOST RECENT</t>
  </si>
  <si>
    <t>Binding of (Z,N-2) (KeV) MOST RECENT</t>
  </si>
  <si>
    <t>S2n (KeV)         MOST RECENT</t>
  </si>
  <si>
    <t>156Nd</t>
  </si>
  <si>
    <t>158Nd</t>
  </si>
  <si>
    <t>158Pm</t>
  </si>
  <si>
    <t>160Pm</t>
  </si>
  <si>
    <t>162Sm</t>
  </si>
  <si>
    <t>162Eu</t>
  </si>
  <si>
    <t>163Eu</t>
  </si>
  <si>
    <t>163Gd, meas</t>
  </si>
  <si>
    <t>163Gdg.s.</t>
  </si>
  <si>
    <t>164Gd</t>
  </si>
  <si>
    <t>165Gd</t>
  </si>
  <si>
    <t>166Gd</t>
  </si>
  <si>
    <t>164Tb</t>
  </si>
  <si>
    <t>B</t>
  </si>
  <si>
    <t>E</t>
  </si>
  <si>
    <t>C</t>
  </si>
  <si>
    <t>H</t>
  </si>
  <si>
    <t>M</t>
  </si>
  <si>
    <t>R</t>
  </si>
  <si>
    <t>K</t>
  </si>
  <si>
    <t>S</t>
  </si>
  <si>
    <t>AME</t>
  </si>
  <si>
    <t>S1N</t>
  </si>
  <si>
    <t>S1P</t>
  </si>
  <si>
    <t>1 u (KeV)</t>
  </si>
  <si>
    <t>1 Proton in u</t>
  </si>
  <si>
    <t>1 Neutron in u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</si>
</sst>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sz val="20"/>
      <color indexed="8"/>
      <name val="Helvetica Neue"/>
    </font>
    <font>
      <sz val="10"/>
      <color indexed="8"/>
      <name val="Times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1" applyNumberFormat="0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top" wrapText="1"/>
    </xf>
    <xf numFmtId="49" fontId="3" fillId="4" borderId="2" applyNumberFormat="1" applyFont="1" applyFill="1" applyBorder="1" applyAlignment="1" applyProtection="0">
      <alignment vertical="center" wrapText="1"/>
    </xf>
    <xf numFmtId="49" fontId="3" fillId="4" borderId="2" applyNumberFormat="1" applyFont="1" applyFill="1" applyBorder="1" applyAlignment="1" applyProtection="0">
      <alignment horizontal="left" vertical="center" wrapText="1"/>
    </xf>
    <xf numFmtId="49" fontId="3" fillId="5" borderId="2" applyNumberFormat="1" applyFont="1" applyFill="1" applyBorder="1" applyAlignment="1" applyProtection="0">
      <alignment vertical="center" wrapText="1"/>
    </xf>
    <xf numFmtId="49" fontId="3" fillId="5" borderId="3" applyNumberFormat="1" applyFont="1" applyFill="1" applyBorder="1" applyAlignment="1" applyProtection="0">
      <alignment vertical="center" wrapText="1"/>
    </xf>
    <xf numFmtId="0" fontId="3" fillId="6" borderId="4" applyNumberFormat="1" applyFont="1" applyFill="1" applyBorder="1" applyAlignment="1" applyProtection="0">
      <alignment horizontal="right" vertical="center" wrapText="1"/>
    </xf>
    <xf numFmtId="0" fontId="0" fillId="2" borderId="5" applyNumberFormat="1" applyFont="1" applyFill="1" applyBorder="1" applyAlignment="1" applyProtection="0">
      <alignment horizontal="right" vertical="center" wrapText="1"/>
    </xf>
    <xf numFmtId="0" fontId="0" fillId="2" borderId="6" applyNumberFormat="1" applyFont="1" applyFill="1" applyBorder="1" applyAlignment="1" applyProtection="0">
      <alignment horizontal="right" vertical="center" wrapText="1"/>
    </xf>
    <xf numFmtId="49" fontId="0" fillId="2" borderId="6" applyNumberFormat="1" applyFont="1" applyFill="1" applyBorder="1" applyAlignment="1" applyProtection="0">
      <alignment horizontal="left" vertical="center" wrapText="1"/>
    </xf>
    <xf numFmtId="0" fontId="0" fillId="5" borderId="6" applyNumberFormat="1" applyFont="1" applyFill="1" applyBorder="1" applyAlignment="1" applyProtection="0">
      <alignment horizontal="right" vertical="center" wrapText="1"/>
    </xf>
    <xf numFmtId="0" fontId="0" fillId="2" borderId="7" applyNumberFormat="1" applyFont="1" applyFill="1" applyBorder="1" applyAlignment="1" applyProtection="0">
      <alignment horizontal="right" vertical="center" wrapText="1"/>
    </xf>
    <xf numFmtId="0" fontId="0" fillId="5" borderId="3" applyNumberFormat="1" applyFont="1" applyFill="1" applyBorder="1" applyAlignment="1" applyProtection="0">
      <alignment horizontal="right" vertical="center" wrapText="1"/>
    </xf>
    <xf numFmtId="0" fontId="3" fillId="6" borderId="8" applyNumberFormat="1" applyFont="1" applyFill="1" applyBorder="1" applyAlignment="1" applyProtection="0">
      <alignment horizontal="right" vertical="center" wrapText="1"/>
    </xf>
    <xf numFmtId="0" fontId="0" borderId="9" applyNumberFormat="1" applyFont="1" applyFill="0" applyBorder="1" applyAlignment="1" applyProtection="0">
      <alignment horizontal="right" vertical="center" wrapText="1"/>
    </xf>
    <xf numFmtId="0" fontId="0" borderId="3" applyNumberFormat="1" applyFont="1" applyFill="0" applyBorder="1" applyAlignment="1" applyProtection="0">
      <alignment horizontal="right" vertical="center" wrapText="1"/>
    </xf>
    <xf numFmtId="49" fontId="0" borderId="3" applyNumberFormat="1" applyFont="1" applyFill="0" applyBorder="1" applyAlignment="1" applyProtection="0">
      <alignment horizontal="left" vertical="center" wrapText="1"/>
    </xf>
    <xf numFmtId="0" fontId="0" fillId="7" borderId="2" applyNumberFormat="1" applyFont="1" applyFill="1" applyBorder="1" applyAlignment="1" applyProtection="0">
      <alignment horizontal="right" vertical="center" wrapText="1"/>
    </xf>
    <xf numFmtId="0" fontId="0" fillId="7" borderId="6" applyNumberFormat="1" applyFont="1" applyFill="1" applyBorder="1" applyAlignment="1" applyProtection="0">
      <alignment horizontal="right" vertical="center" wrapText="1"/>
    </xf>
    <xf numFmtId="0" fontId="0" fillId="7" borderId="3" applyNumberFormat="1" applyFont="1" applyFill="1" applyBorder="1" applyAlignment="1" applyProtection="0">
      <alignment horizontal="right" vertical="center" wrapText="1"/>
    </xf>
    <xf numFmtId="0" fontId="3" fillId="6" borderId="10" applyNumberFormat="1" applyFont="1" applyFill="1" applyBorder="1" applyAlignment="1" applyProtection="0">
      <alignment horizontal="right" vertical="center" wrapText="1"/>
    </xf>
    <xf numFmtId="0" fontId="0" fillId="2" borderId="9" applyNumberFormat="1" applyFont="1" applyFill="1" applyBorder="1" applyAlignment="1" applyProtection="0">
      <alignment horizontal="right" vertical="center" wrapText="1"/>
    </xf>
    <xf numFmtId="0" fontId="0" fillId="2" borderId="3" applyNumberFormat="1" applyFont="1" applyFill="1" applyBorder="1" applyAlignment="1" applyProtection="0">
      <alignment horizontal="right" vertical="center" wrapText="1"/>
    </xf>
    <xf numFmtId="49" fontId="0" fillId="2" borderId="3" applyNumberFormat="1" applyFont="1" applyFill="1" applyBorder="1" applyAlignment="1" applyProtection="0">
      <alignment horizontal="left" vertical="center" wrapText="1"/>
    </xf>
    <xf numFmtId="0" fontId="0" fillId="2" borderId="2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2" applyNumberFormat="0" applyFont="1" applyFill="1" applyBorder="1" applyAlignment="1" applyProtection="0">
      <alignment horizontal="right" vertical="center" wrapText="1"/>
    </xf>
    <xf numFmtId="0" fontId="0" fillId="7" borderId="7" applyNumberFormat="1" applyFont="1" applyFill="1" applyBorder="1" applyAlignment="1" applyProtection="0">
      <alignment horizontal="right" vertical="center" wrapText="1"/>
    </xf>
    <xf numFmtId="0" fontId="3" fillId="8" borderId="10" applyNumberFormat="0" applyFont="1" applyFill="1" applyBorder="1" applyAlignment="1" applyProtection="0">
      <alignment horizontal="right" vertical="center" wrapText="1"/>
    </xf>
    <xf numFmtId="49" fontId="5" fillId="8" borderId="9" applyNumberFormat="1" applyFont="1" applyFill="1" applyBorder="1" applyAlignment="1" applyProtection="0">
      <alignment horizontal="center" vertical="center" wrapText="1"/>
    </xf>
    <xf numFmtId="49" fontId="5" fillId="8" borderId="3" applyNumberFormat="1" applyFont="1" applyFill="1" applyBorder="1" applyAlignment="1" applyProtection="0">
      <alignment horizontal="center" vertical="center" wrapText="1"/>
    </xf>
    <xf numFmtId="49" fontId="5" fillId="8" borderId="10" applyNumberFormat="1" applyFont="1" applyFill="1" applyBorder="1" applyAlignment="1" applyProtection="0">
      <alignment horizontal="center" vertical="center" wrapText="1"/>
    </xf>
    <xf numFmtId="49" fontId="5" fillId="8" borderId="11" applyNumberFormat="1" applyFont="1" applyFill="1" applyBorder="1" applyAlignment="1" applyProtection="0">
      <alignment horizontal="center" vertical="center" wrapText="1"/>
    </xf>
    <xf numFmtId="0" fontId="5" fillId="8" borderId="9" applyNumberFormat="1" applyFont="1" applyFill="1" applyBorder="1" applyAlignment="1" applyProtection="0">
      <alignment horizontal="center" vertical="center" wrapText="1"/>
    </xf>
    <xf numFmtId="0" fontId="0" fillId="2" borderId="3" applyNumberFormat="0" applyFont="1" applyFill="1" applyBorder="1" applyAlignment="1" applyProtection="0">
      <alignment horizontal="left" vertical="center" wrapText="1"/>
    </xf>
    <xf numFmtId="0" fontId="6" fillId="2" borderId="3" applyNumberFormat="1" applyFont="1" applyFill="1" applyBorder="1" applyAlignment="1" applyProtection="0">
      <alignment horizontal="right" vertical="center" wrapText="1"/>
    </xf>
    <xf numFmtId="0" fontId="0" borderId="3" applyNumberFormat="0" applyFont="1" applyFill="0" applyBorder="1" applyAlignment="1" applyProtection="0">
      <alignment horizontal="right" vertical="center" wrapText="1"/>
    </xf>
    <xf numFmtId="49" fontId="0" fillId="2" borderId="3" applyNumberFormat="1" applyFont="1" applyFill="1" applyBorder="1" applyAlignment="1" applyProtection="0">
      <alignment horizontal="right" vertical="center" wrapText="1"/>
    </xf>
    <xf numFmtId="0" fontId="3" fillId="6" borderId="10" applyNumberFormat="1" applyFont="1" applyFill="1" applyBorder="1" applyAlignment="1" applyProtection="0">
      <alignment vertical="center" wrapText="1"/>
    </xf>
    <xf numFmtId="0" fontId="0" fillId="2" borderId="9" applyNumberFormat="1" applyFont="1" applyFill="1" applyBorder="1" applyAlignment="1" applyProtection="0">
      <alignment vertical="center" wrapText="1"/>
    </xf>
    <xf numFmtId="0" fontId="6" fillId="2" borderId="3" applyNumberFormat="1" applyFont="1" applyFill="1" applyBorder="1" applyAlignment="1" applyProtection="0">
      <alignment vertical="center" wrapText="1"/>
    </xf>
    <xf numFmtId="0" fontId="0" fillId="2" borderId="3" applyNumberFormat="0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center" wrapText="1"/>
    </xf>
    <xf numFmtId="0" fontId="0" fillId="2" borderId="3" applyNumberFormat="1" applyFont="1" applyFill="1" applyBorder="1" applyAlignment="1" applyProtection="0">
      <alignment vertical="center" wrapText="1"/>
    </xf>
    <xf numFmtId="0" fontId="3" fillId="6" borderId="10" applyNumberFormat="0" applyFont="1" applyFill="1" applyBorder="1" applyAlignment="1" applyProtection="0">
      <alignment vertical="center" wrapText="1"/>
    </xf>
    <xf numFmtId="0" fontId="0" fillId="2" borderId="9" applyNumberFormat="0" applyFont="1" applyFill="1" applyBorder="1" applyAlignment="1" applyProtection="0">
      <alignment vertical="center" wrapText="1"/>
    </xf>
    <xf numFmtId="49" fontId="3" fillId="6" borderId="1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bdc0bf"/>
      <rgbColor rgb="ff3f3f3f"/>
      <rgbColor rgb="ff00fcff"/>
      <rgbColor rgb="ffdbdbdb"/>
      <rgbColor rgb="ffff9200"/>
      <rgbColor rgb="ff0081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29"/>
  <sheetViews>
    <sheetView workbookViewId="0" showGridLines="0" defaultGridColor="1">
      <pane topLeftCell="E3" xSplit="4" ySplit="2" activePane="bottomRight" state="frozen"/>
    </sheetView>
  </sheetViews>
  <sheetFormatPr defaultColWidth="16.3333" defaultRowHeight="19.9" customHeight="1" outlineLevelRow="0" outlineLevelCol="0"/>
  <cols>
    <col min="1" max="1" width="8" style="1" customWidth="1"/>
    <col min="2" max="2" width="13.3516" style="1" customWidth="1"/>
    <col min="3" max="3" width="16" style="1" customWidth="1"/>
    <col min="4" max="4" width="11.6719" style="1" customWidth="1"/>
    <col min="5" max="5" width="16.7656" style="1" customWidth="1"/>
    <col min="6" max="6" width="10.1719" style="1" customWidth="1"/>
    <col min="7" max="7" width="16.3516" style="1" customWidth="1"/>
    <col min="8" max="8" width="14.1719" style="1" customWidth="1"/>
    <col min="9" max="9" width="21.6719" style="1" customWidth="1"/>
    <col min="10" max="10" width="19.1328" style="1" customWidth="1"/>
    <col min="11" max="11" width="18.3516" style="1" customWidth="1"/>
    <col min="12" max="12" width="20.8672" style="1" customWidth="1"/>
    <col min="13" max="13" width="16.3516" style="1" customWidth="1"/>
    <col min="14" max="256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3"/>
    </row>
    <row r="2" ht="26.7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7">
        <v>9</v>
      </c>
      <c r="J2" t="s" s="5">
        <v>10</v>
      </c>
      <c r="K2" t="s" s="5">
        <v>11</v>
      </c>
      <c r="L2" t="s" s="5">
        <v>12</v>
      </c>
      <c r="M2" t="s" s="8">
        <v>13</v>
      </c>
    </row>
    <row r="3" ht="20.25" customHeight="1">
      <c r="A3" s="9">
        <v>60</v>
      </c>
      <c r="B3" s="10">
        <v>96</v>
      </c>
      <c r="C3" s="11">
        <f>$A3+B3</f>
        <v>156</v>
      </c>
      <c r="D3" t="s" s="12">
        <v>14</v>
      </c>
      <c r="E3" s="11">
        <v>-60210.17</v>
      </c>
      <c r="F3" s="11">
        <v>2.38</v>
      </c>
      <c r="G3" s="11">
        <f>$A3*$C$24+B3*$C$25</f>
        <v>146525263.6809369</v>
      </c>
      <c r="H3" s="11">
        <f>C3*$B$23</f>
        <v>145313078.8824</v>
      </c>
      <c r="I3" s="13">
        <f>G3-(E3+H3)</f>
        <v>1272394.968536913</v>
      </c>
      <c r="J3" s="11">
        <f>I3/C3</f>
        <v>8156.378003441752</v>
      </c>
      <c r="K3" s="11">
        <v>8193.9</v>
      </c>
      <c r="L3" s="14">
        <f>K3*(C3-2)</f>
        <v>1261860.6</v>
      </c>
      <c r="M3" s="15">
        <f>I3-L3</f>
        <v>10534.368536913535</v>
      </c>
    </row>
    <row r="4" ht="20.05" customHeight="1">
      <c r="A4" s="16">
        <v>60</v>
      </c>
      <c r="B4" s="17">
        <v>98</v>
      </c>
      <c r="C4" s="18">
        <f>$A4+B4</f>
        <v>158</v>
      </c>
      <c r="D4" t="s" s="19">
        <v>15</v>
      </c>
      <c r="E4" s="18">
        <v>-53897.16</v>
      </c>
      <c r="F4" s="18">
        <v>36.67</v>
      </c>
      <c r="G4" s="18">
        <f>$A4*$C$24+B4*$C$25</f>
        <v>148404394.5075466</v>
      </c>
      <c r="H4" s="18">
        <f>C4*$B$23</f>
        <v>147176067.0732</v>
      </c>
      <c r="I4" s="15">
        <f>G4-(E4+H4)</f>
        <v>1282224.594346642</v>
      </c>
      <c r="J4" s="18">
        <f>I4/C4</f>
        <v>8115.345533839510</v>
      </c>
      <c r="K4" s="20">
        <f>J3</f>
        <v>8156.378003441752</v>
      </c>
      <c r="L4" s="21">
        <f>K4*(C4-2)</f>
        <v>1272394.968536913</v>
      </c>
      <c r="M4" s="22">
        <f>I4-L4</f>
        <v>9829.625809729099</v>
      </c>
    </row>
    <row r="5" ht="20.05" customHeight="1">
      <c r="A5" s="23">
        <v>61</v>
      </c>
      <c r="B5" s="24">
        <v>97</v>
      </c>
      <c r="C5" s="25">
        <f>$A5+B5</f>
        <v>158</v>
      </c>
      <c r="D5" t="s" s="26">
        <v>16</v>
      </c>
      <c r="E5" s="25">
        <v>-59104.37</v>
      </c>
      <c r="F5" s="25">
        <v>2.03</v>
      </c>
      <c r="G5" s="25">
        <f>$A5*$C$24+B5*$C$25</f>
        <v>148403612.1609696</v>
      </c>
      <c r="H5" s="25">
        <f>C5*$B$23</f>
        <v>147176067.0732</v>
      </c>
      <c r="I5" s="15">
        <f>G5-(E5+H5)</f>
        <v>1286649.457769662</v>
      </c>
      <c r="J5" s="25">
        <f>I5/C5</f>
        <v>8143.350998542165</v>
      </c>
      <c r="K5" s="11">
        <v>8176.705</v>
      </c>
      <c r="L5" s="27">
        <f>K5*(C5-2)</f>
        <v>1275565.98</v>
      </c>
      <c r="M5" s="18">
        <f>I5-L5</f>
        <v>11083.477769662160</v>
      </c>
    </row>
    <row r="6" ht="20.05" customHeight="1">
      <c r="A6" s="23">
        <v>61</v>
      </c>
      <c r="B6" s="24">
        <v>99</v>
      </c>
      <c r="C6" s="25">
        <f>$A6+B6</f>
        <v>160</v>
      </c>
      <c r="D6" t="s" s="26">
        <v>17</v>
      </c>
      <c r="E6" s="25">
        <v>-52851.43</v>
      </c>
      <c r="F6" s="25">
        <v>16.25</v>
      </c>
      <c r="G6" s="25">
        <f>$A6*$C$24+B6*$C$25</f>
        <v>150282742.9875793</v>
      </c>
      <c r="H6" s="25">
        <f>C6*$B$23</f>
        <v>149039055.264</v>
      </c>
      <c r="I6" s="15">
        <f>G6-(E6+H6)</f>
        <v>1296539.153579354</v>
      </c>
      <c r="J6" s="25">
        <f>I6/C6</f>
        <v>8103.369709870964</v>
      </c>
      <c r="K6" s="22">
        <f>J5</f>
        <v>8143.350998542165</v>
      </c>
      <c r="L6" s="21">
        <f>K6*(C6-2)</f>
        <v>1286649.457769662</v>
      </c>
      <c r="M6" s="22">
        <f>I6-L6</f>
        <v>9889.695809692144</v>
      </c>
    </row>
    <row r="7" ht="20.05" customHeight="1">
      <c r="A7" s="23">
        <v>62</v>
      </c>
      <c r="B7" s="24">
        <v>100</v>
      </c>
      <c r="C7" s="25">
        <f>$A7+B7</f>
        <v>162</v>
      </c>
      <c r="D7" t="s" s="26">
        <v>18</v>
      </c>
      <c r="E7" s="25">
        <v>-54380.99</v>
      </c>
      <c r="F7" s="25">
        <v>4.97</v>
      </c>
      <c r="G7" s="25">
        <f>$A7*$C$24+B7*$C$25</f>
        <v>152161091.4676121</v>
      </c>
      <c r="H7" s="25">
        <f>C7*$B$23</f>
        <v>150902043.4548</v>
      </c>
      <c r="I7" s="15">
        <f>G7-(E7+H7)</f>
        <v>1313429.002812058</v>
      </c>
      <c r="J7" s="25">
        <f>I7/C7</f>
        <v>8107.586437111468</v>
      </c>
      <c r="K7" s="25">
        <v>8144.63</v>
      </c>
      <c r="L7" s="27">
        <f>K7*(C7-2)</f>
        <v>1303140.8</v>
      </c>
      <c r="M7" s="15">
        <f>I7-L7</f>
        <v>10288.202812057687</v>
      </c>
    </row>
    <row r="8" ht="20.05" customHeight="1">
      <c r="A8" s="23">
        <v>63</v>
      </c>
      <c r="B8" s="24">
        <v>99</v>
      </c>
      <c r="C8" s="25">
        <f>$A8+B8</f>
        <v>162</v>
      </c>
      <c r="D8" t="s" s="26">
        <v>19</v>
      </c>
      <c r="E8" s="25">
        <v>-58657.68</v>
      </c>
      <c r="F8" s="25">
        <v>3.51</v>
      </c>
      <c r="G8" s="25">
        <f>$A8*$C$24+B8*$C$25</f>
        <v>152160309.1210351</v>
      </c>
      <c r="H8" s="25">
        <f>C8*$B$23</f>
        <v>150902043.4548</v>
      </c>
      <c r="I8" s="15">
        <f>G8-(E8+H8)</f>
        <v>1316923.346235096</v>
      </c>
      <c r="J8" s="25">
        <f>I8/C8</f>
        <v>8129.156458241336</v>
      </c>
      <c r="K8" s="25">
        <v>8160.02</v>
      </c>
      <c r="L8" s="14">
        <f>K8*(C8-2)</f>
        <v>1305603.2</v>
      </c>
      <c r="M8" s="18">
        <f>I8-L8</f>
        <v>11320.146235096268</v>
      </c>
    </row>
    <row r="9" ht="20.05" customHeight="1">
      <c r="A9" s="23">
        <v>63</v>
      </c>
      <c r="B9" s="24">
        <v>100</v>
      </c>
      <c r="C9" s="25">
        <f>$A9+B9</f>
        <v>163</v>
      </c>
      <c r="D9" t="s" s="26">
        <v>20</v>
      </c>
      <c r="E9" s="25">
        <v>-56419.68</v>
      </c>
      <c r="F9" s="25">
        <v>4.02</v>
      </c>
      <c r="G9" s="25">
        <f>$A9*$C$24+B9*$C$25</f>
        <v>153099874.5343399</v>
      </c>
      <c r="H9" s="25">
        <f>C9*$B$23</f>
        <v>151833537.5502</v>
      </c>
      <c r="I9" s="15">
        <f>G9-(E9+H9)</f>
        <v>1322756.664139926</v>
      </c>
      <c r="J9" s="25">
        <f>I9/C9</f>
        <v>8115.071559140653</v>
      </c>
      <c r="K9" s="25">
        <v>8148.98</v>
      </c>
      <c r="L9" s="14">
        <f>K9*(C9-2)</f>
        <v>1311985.78</v>
      </c>
      <c r="M9" s="18">
        <f>I9-L9</f>
        <v>10770.884139926406</v>
      </c>
    </row>
    <row r="10" ht="20.05" customHeight="1">
      <c r="A10" s="23">
        <v>64</v>
      </c>
      <c r="B10" s="24">
        <v>99</v>
      </c>
      <c r="C10" s="25">
        <f>$A10+B10</f>
        <v>163</v>
      </c>
      <c r="D10" t="s" s="26">
        <v>21</v>
      </c>
      <c r="E10" s="25">
        <v>-61200.06</v>
      </c>
      <c r="F10" s="25">
        <v>3.97</v>
      </c>
      <c r="G10" s="25">
        <f>$A10*$C$24+B10*$C$25</f>
        <v>153099092.187763</v>
      </c>
      <c r="H10" s="25">
        <f>C10*$B$23</f>
        <v>151833537.5502</v>
      </c>
      <c r="I10" s="15">
        <f>G10-(E10+H10)</f>
        <v>1326754.697562993</v>
      </c>
      <c r="J10" s="25">
        <f>I10/C10</f>
        <v>8139.599371552102</v>
      </c>
      <c r="K10" s="25">
        <v>8167.191</v>
      </c>
      <c r="L10" s="14">
        <f>K10*(C10-2)</f>
        <v>1314917.751</v>
      </c>
      <c r="M10" s="18">
        <f>I10-L10</f>
        <v>11836.946562992642</v>
      </c>
    </row>
    <row r="11" ht="20.05" customHeight="1" hidden="1">
      <c r="A11" s="23">
        <v>64</v>
      </c>
      <c r="B11" s="24">
        <v>99</v>
      </c>
      <c r="C11" s="25">
        <f>$A11+B11</f>
        <v>163</v>
      </c>
      <c r="D11" t="s" s="26">
        <v>22</v>
      </c>
      <c r="E11" s="25">
        <v>-61337.86</v>
      </c>
      <c r="F11" s="25">
        <v>3.97</v>
      </c>
      <c r="G11" s="25">
        <f>$A11*$C$24+B11*$C$25</f>
        <v>153099092.187763</v>
      </c>
      <c r="H11" s="25">
        <f>C11*$B$23</f>
        <v>151833537.5502</v>
      </c>
      <c r="I11" s="15">
        <f>G11-(E11+H11)</f>
        <v>1326892.497563004</v>
      </c>
      <c r="J11" s="25">
        <f>I11/C11</f>
        <v>8140.444770325181</v>
      </c>
      <c r="K11" s="28"/>
      <c r="L11" s="29"/>
      <c r="M11" s="15">
        <f>I11-L11</f>
        <v>1326892.497563004</v>
      </c>
    </row>
    <row r="12" ht="20.05" customHeight="1">
      <c r="A12" s="23">
        <v>64</v>
      </c>
      <c r="B12" s="24">
        <v>100</v>
      </c>
      <c r="C12" s="25">
        <f>$A12+B12</f>
        <v>164</v>
      </c>
      <c r="D12" t="s" s="26">
        <v>23</v>
      </c>
      <c r="E12" s="25">
        <v>-59693.74</v>
      </c>
      <c r="F12" s="25">
        <v>2.89</v>
      </c>
      <c r="G12" s="25">
        <f>$A12*$C$24+B12*$C$25</f>
        <v>154038657.6010678</v>
      </c>
      <c r="H12" s="25">
        <f>C12*$B$23</f>
        <v>152765031.6456</v>
      </c>
      <c r="I12" s="15">
        <f>G12-(E12+H12)</f>
        <v>1333319.6954678</v>
      </c>
      <c r="J12" s="25">
        <f>I12/C12</f>
        <v>8129.998143096341</v>
      </c>
      <c r="K12" s="25">
        <v>8159.035</v>
      </c>
      <c r="L12" s="14">
        <f>K12*(C12-2)</f>
        <v>1321763.67</v>
      </c>
      <c r="M12" s="15">
        <f>I12-L12</f>
        <v>11556.025467799976</v>
      </c>
    </row>
    <row r="13" ht="20.05" customHeight="1">
      <c r="A13" s="23">
        <v>64</v>
      </c>
      <c r="B13" s="24">
        <v>101</v>
      </c>
      <c r="C13" s="25">
        <f>$A13+B13</f>
        <v>165</v>
      </c>
      <c r="D13" t="s" s="26">
        <v>24</v>
      </c>
      <c r="E13" s="25">
        <v>-56522.39</v>
      </c>
      <c r="F13" s="25">
        <v>4.23</v>
      </c>
      <c r="G13" s="25">
        <f>$A13*$C$24+B13*$C$25</f>
        <v>154978223.0143726</v>
      </c>
      <c r="H13" s="25">
        <f>C13*$B$23</f>
        <v>153696525.741</v>
      </c>
      <c r="I13" s="15">
        <f>G13-(E13+H13)</f>
        <v>1338219.663372636</v>
      </c>
      <c r="J13" s="25">
        <f>I13/C13</f>
        <v>8110.422202258399</v>
      </c>
      <c r="K13" s="22">
        <f>J10</f>
        <v>8139.599371552102</v>
      </c>
      <c r="L13" s="30">
        <f>K13*(C13-2)</f>
        <v>1326754.697562993</v>
      </c>
      <c r="M13" s="22">
        <f>I13-L13</f>
        <v>11464.965809643269</v>
      </c>
    </row>
    <row r="14" ht="20.05" customHeight="1">
      <c r="A14" s="23">
        <v>64</v>
      </c>
      <c r="B14" s="17">
        <v>102</v>
      </c>
      <c r="C14" s="18">
        <f>$A14+B14</f>
        <v>166</v>
      </c>
      <c r="D14" t="s" s="19">
        <v>25</v>
      </c>
      <c r="E14" s="18">
        <v>-54387.18</v>
      </c>
      <c r="F14" s="18">
        <v>3.67</v>
      </c>
      <c r="G14" s="18">
        <f>$A14*$C$24+B14*$C$25</f>
        <v>155917788.4276775</v>
      </c>
      <c r="H14" s="18">
        <f>C14*$B$23</f>
        <v>154628019.8364</v>
      </c>
      <c r="I14" s="15">
        <f>G14-(E14+H14)</f>
        <v>1344155.771277457</v>
      </c>
      <c r="J14" s="18">
        <f>I14/C14</f>
        <v>8097.323923358177</v>
      </c>
      <c r="K14" s="22">
        <f>J12</f>
        <v>8129.998143096341</v>
      </c>
      <c r="L14" s="21">
        <f>K14*(C14-2)</f>
        <v>1333319.6954678</v>
      </c>
      <c r="M14" s="22">
        <f>I14-L14</f>
        <v>10836.075809657574</v>
      </c>
    </row>
    <row r="15" ht="20.05" customHeight="1">
      <c r="A15" s="23">
        <v>65</v>
      </c>
      <c r="B15" s="24">
        <v>99</v>
      </c>
      <c r="C15" s="25">
        <f>$A15+B15</f>
        <v>164</v>
      </c>
      <c r="D15" t="s" s="26">
        <v>26</v>
      </c>
      <c r="E15" s="25">
        <v>-62090.03</v>
      </c>
      <c r="F15" s="25">
        <v>3.89</v>
      </c>
      <c r="G15" s="25">
        <f>$A15*$C$24+B15*$C$25</f>
        <v>154037875.2544909</v>
      </c>
      <c r="H15" s="25">
        <f>C15*$B$23</f>
        <v>152765031.6456</v>
      </c>
      <c r="I15" s="15">
        <f>G15-(E15+H15)</f>
        <v>1334933.638890862</v>
      </c>
      <c r="J15" s="25">
        <f>I15/C15</f>
        <v>8139.839261529649</v>
      </c>
      <c r="K15" s="25">
        <v>8162.82</v>
      </c>
      <c r="L15" s="25">
        <f>K15*(C15-2)</f>
        <v>1322376.84</v>
      </c>
      <c r="M15" s="18">
        <f>I15-L15</f>
        <v>12556.798890862614</v>
      </c>
    </row>
    <row r="16" ht="32.05" customHeight="1">
      <c r="A16" s="31"/>
      <c r="B16" t="s" s="32">
        <v>27</v>
      </c>
      <c r="C16" t="s" s="33">
        <v>28</v>
      </c>
      <c r="D16" t="s" s="34">
        <v>2</v>
      </c>
      <c r="E16" t="s" s="32">
        <v>29</v>
      </c>
      <c r="F16" t="s" s="33">
        <v>30</v>
      </c>
      <c r="G16" t="s" s="34">
        <v>31</v>
      </c>
      <c r="H16" t="s" s="32">
        <v>3</v>
      </c>
      <c r="I16" t="s" s="33">
        <v>32</v>
      </c>
      <c r="J16" t="s" s="34">
        <v>33</v>
      </c>
      <c r="K16" t="s" s="35">
        <v>34</v>
      </c>
      <c r="L16" t="s" s="35">
        <v>35</v>
      </c>
      <c r="M16" s="36">
        <v>2016</v>
      </c>
    </row>
    <row r="17" ht="21.35" customHeight="1">
      <c r="A17" s="23">
        <v>1</v>
      </c>
      <c r="B17" s="24">
        <v>1</v>
      </c>
      <c r="C17" s="25">
        <f>$A17+B17</f>
        <v>2</v>
      </c>
      <c r="D17" s="37"/>
      <c r="E17" s="38">
        <v>13135.72176</v>
      </c>
      <c r="F17" s="28"/>
      <c r="G17" s="25">
        <f>$A17*$C$24+B17*$C$25</f>
        <v>1878348.480032713</v>
      </c>
      <c r="H17" s="25">
        <f>C17*$B$23</f>
        <v>1862988.1908</v>
      </c>
      <c r="I17" s="18">
        <f>G17-(E17+H17)</f>
        <v>2224.567472712602</v>
      </c>
      <c r="J17" s="18">
        <f>I17/C17</f>
        <v>1112.283736356301</v>
      </c>
      <c r="K17" s="39"/>
      <c r="L17" s="39"/>
      <c r="M17" s="39"/>
    </row>
    <row r="18" ht="21.35" customHeight="1">
      <c r="A18" s="23">
        <v>1</v>
      </c>
      <c r="B18" s="24">
        <v>2</v>
      </c>
      <c r="C18" s="25">
        <f>$A18+B18</f>
        <v>3</v>
      </c>
      <c r="D18" s="37"/>
      <c r="E18" s="38">
        <v>14949.80993</v>
      </c>
      <c r="F18" s="28"/>
      <c r="G18" s="25">
        <f>$A18*$C$24+B18*$C$25</f>
        <v>2817913.893337551</v>
      </c>
      <c r="H18" s="25">
        <f>C18*$B$23</f>
        <v>2794482.2862</v>
      </c>
      <c r="I18" s="18">
        <f>G18-(E18+H18)</f>
        <v>8481.797207551077</v>
      </c>
      <c r="J18" s="18">
        <f>I18/C18</f>
        <v>2827.265735850359</v>
      </c>
      <c r="K18" s="39"/>
      <c r="L18" t="s" s="40">
        <v>36</v>
      </c>
      <c r="M18" s="18">
        <f>I18-I17</f>
        <v>6257.229734838475</v>
      </c>
    </row>
    <row r="19" ht="21.35" customHeight="1">
      <c r="A19" s="41">
        <v>2</v>
      </c>
      <c r="B19" s="42">
        <v>1</v>
      </c>
      <c r="C19" s="25">
        <f>$A19+B19</f>
        <v>3</v>
      </c>
      <c r="D19" s="37"/>
      <c r="E19" s="43">
        <v>14931.21793</v>
      </c>
      <c r="F19" s="44"/>
      <c r="G19" s="25">
        <f>$A19*$C$24+B19*$C$25</f>
        <v>2817131.546760587</v>
      </c>
      <c r="H19" s="25">
        <f>C19*$B$23</f>
        <v>2794482.2862</v>
      </c>
      <c r="I19" s="18">
        <f>G19-(E19+H19)</f>
        <v>7718.042630587704</v>
      </c>
      <c r="J19" s="18">
        <f>I19/C19</f>
        <v>2572.680876862568</v>
      </c>
      <c r="K19" s="39"/>
      <c r="L19" t="s" s="40">
        <v>37</v>
      </c>
      <c r="M19" s="18">
        <f>I19-I17</f>
        <v>5493.475157875102</v>
      </c>
    </row>
    <row r="20" ht="20.05" customHeight="1">
      <c r="A20" s="41">
        <v>63</v>
      </c>
      <c r="B20" s="42">
        <v>99</v>
      </c>
      <c r="C20" s="25">
        <f>$A20+B20</f>
        <v>162</v>
      </c>
      <c r="D20" s="37"/>
      <c r="E20" s="43">
        <v>-58700</v>
      </c>
      <c r="F20" s="44"/>
      <c r="G20" s="25">
        <f>$A20*$C$24+B20*$C$25</f>
        <v>152160309.1210351</v>
      </c>
      <c r="H20" s="25">
        <f>C20*$B$23</f>
        <v>150902043.4548</v>
      </c>
      <c r="I20" s="18">
        <f>G20-(E20+H20)</f>
        <v>1316965.666235089</v>
      </c>
      <c r="J20" s="18">
        <f>I20/C20</f>
        <v>8129.417692809193</v>
      </c>
      <c r="K20" s="45"/>
      <c r="L20" s="45"/>
      <c r="M20" s="45"/>
    </row>
    <row r="21" ht="20.05" customHeight="1">
      <c r="A21" s="41">
        <v>79</v>
      </c>
      <c r="B21" s="42">
        <v>92</v>
      </c>
      <c r="C21" s="25">
        <f>$A21+B21</f>
        <v>171</v>
      </c>
      <c r="D21" s="37"/>
      <c r="E21" s="46">
        <v>-7562</v>
      </c>
      <c r="F21" s="44"/>
      <c r="G21" s="25">
        <f>$A21*$C$24+B21*$C$25</f>
        <v>160603880.2955472</v>
      </c>
      <c r="H21" s="25">
        <f>C21*$B$23</f>
        <v>159285490.3134</v>
      </c>
      <c r="I21" s="18">
        <f>G21-(E21+H21)</f>
        <v>1325951.982147217</v>
      </c>
      <c r="J21" s="18">
        <f>I21/C21</f>
        <v>7754.105158755654</v>
      </c>
      <c r="K21" s="45"/>
      <c r="L21" s="45"/>
      <c r="M21" s="45"/>
    </row>
    <row r="22" ht="20.05" customHeight="1">
      <c r="A22" s="47"/>
      <c r="B22" s="48"/>
      <c r="C22" s="44"/>
      <c r="D22" s="37"/>
      <c r="E22" s="44"/>
      <c r="F22" s="44"/>
      <c r="G22" s="44"/>
      <c r="H22" s="44"/>
      <c r="I22" s="45"/>
      <c r="J22" s="45"/>
      <c r="K22" s="45"/>
      <c r="L22" s="45"/>
      <c r="M22" s="45"/>
    </row>
    <row r="23" ht="32.05" customHeight="1">
      <c r="A23" t="s" s="49">
        <v>38</v>
      </c>
      <c r="B23" s="42">
        <v>931494.0954</v>
      </c>
      <c r="C23" s="44"/>
      <c r="D23" s="37"/>
      <c r="E23" s="44"/>
      <c r="F23" s="44"/>
      <c r="G23" s="44"/>
      <c r="H23" s="44"/>
      <c r="I23" s="45"/>
      <c r="J23" s="45"/>
      <c r="K23" s="45"/>
      <c r="L23" s="45"/>
      <c r="M23" s="45"/>
    </row>
    <row r="24" ht="44.05" customHeight="1">
      <c r="A24" t="s" s="49">
        <v>39</v>
      </c>
      <c r="B24" s="42">
        <v>1.007825032240</v>
      </c>
      <c r="C24" s="46">
        <f>B24*B23</f>
        <v>938783.0667278746</v>
      </c>
      <c r="D24" s="37"/>
      <c r="E24" s="44"/>
      <c r="F24" s="44"/>
      <c r="G24" s="44"/>
      <c r="H24" s="44"/>
      <c r="I24" s="45"/>
      <c r="J24" s="45"/>
      <c r="K24" s="45"/>
      <c r="L24" s="45"/>
      <c r="M24" s="45"/>
    </row>
    <row r="25" ht="44.05" customHeight="1">
      <c r="A25" t="s" s="49">
        <v>40</v>
      </c>
      <c r="B25" s="42">
        <v>1.0086649158</v>
      </c>
      <c r="C25" s="46">
        <f>B25*B23</f>
        <v>939565.4133048382</v>
      </c>
      <c r="D25" s="37"/>
      <c r="E25" s="44"/>
      <c r="F25" s="44"/>
      <c r="G25" s="44"/>
      <c r="H25" s="44"/>
      <c r="I25" s="45"/>
      <c r="J25" s="45"/>
      <c r="K25" s="45"/>
      <c r="L25" s="45"/>
      <c r="M25" s="45"/>
    </row>
    <row r="26" ht="20.05" customHeight="1">
      <c r="A26" s="47"/>
      <c r="B26" s="48"/>
      <c r="C26" s="44"/>
      <c r="D26" s="37"/>
      <c r="E26" s="44"/>
      <c r="F26" s="44"/>
      <c r="G26" s="44"/>
      <c r="H26" s="44"/>
      <c r="I26" s="45"/>
      <c r="J26" s="45"/>
      <c r="K26" s="45"/>
      <c r="L26" s="45"/>
      <c r="M26" s="45"/>
    </row>
    <row r="27" ht="20.05" customHeight="1">
      <c r="A27" s="47"/>
      <c r="B27" s="48"/>
      <c r="C27" s="44"/>
      <c r="D27" s="37"/>
      <c r="E27" s="44"/>
      <c r="F27" s="44"/>
      <c r="G27" s="44"/>
      <c r="H27" s="44"/>
      <c r="I27" s="45"/>
      <c r="J27" s="45"/>
      <c r="K27" s="45"/>
      <c r="L27" s="45"/>
      <c r="M27" s="45"/>
    </row>
    <row r="28" ht="20.05" customHeight="1">
      <c r="A28" s="47"/>
      <c r="B28" s="48"/>
      <c r="C28" s="44"/>
      <c r="D28" s="37"/>
      <c r="E28" s="44"/>
      <c r="F28" s="44"/>
      <c r="G28" s="44"/>
      <c r="H28" s="44"/>
      <c r="I28" s="45"/>
      <c r="J28" s="45"/>
      <c r="K28" s="45"/>
      <c r="L28" s="45"/>
      <c r="M28" s="45"/>
    </row>
    <row r="29" ht="20.05" customHeight="1">
      <c r="A29" s="47"/>
      <c r="B29" s="48"/>
      <c r="C29" s="44"/>
      <c r="D29" s="37"/>
      <c r="E29" s="44"/>
      <c r="F29" s="44"/>
      <c r="G29" s="44"/>
      <c r="H29" s="44"/>
      <c r="I29" s="45"/>
      <c r="J29" s="45"/>
      <c r="K29" s="45"/>
      <c r="L29" s="45"/>
      <c r="M29" s="45"/>
    </row>
  </sheetData>
  <mergeCells count="1">
    <mergeCell ref="A1: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