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EM Characterization\TEM\LX0730R1-FMES194-150kx-200kV\"/>
    </mc:Choice>
  </mc:AlternateContent>
  <xr:revisionPtr revIDLastSave="0" documentId="13_ncr:1_{98620BA8-BDE3-41BC-9A43-F203614772D0}" xr6:coauthVersionLast="43" xr6:coauthVersionMax="43" xr10:uidLastSave="{00000000-0000-0000-0000-000000000000}"/>
  <bookViews>
    <workbookView xWindow="-108" yWindow="-108" windowWidth="30936" windowHeight="18816" xr2:uid="{00000000-000D-0000-FFFF-FFFF00000000}"/>
  </bookViews>
  <sheets>
    <sheet name="LX0730R1-FMES194-150kx-200kV-d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0" i="1" l="1"/>
  <c r="I71" i="1"/>
  <c r="I72" i="1"/>
  <c r="I73" i="1"/>
  <c r="I74" i="1"/>
  <c r="I75" i="1"/>
  <c r="I76" i="1"/>
  <c r="I77" i="1"/>
  <c r="I78" i="1"/>
  <c r="I69" i="1"/>
  <c r="G35" i="1"/>
  <c r="C8" i="1" s="1"/>
  <c r="G26" i="1"/>
  <c r="G25" i="1"/>
  <c r="G34" i="1" s="1"/>
  <c r="C1" i="1" l="1"/>
  <c r="C159" i="1"/>
  <c r="C135" i="1"/>
  <c r="C103" i="1"/>
  <c r="C79" i="1"/>
  <c r="C63" i="1"/>
  <c r="C55" i="1"/>
  <c r="C31" i="1"/>
  <c r="C23" i="1"/>
  <c r="C86" i="1"/>
  <c r="C14" i="1"/>
  <c r="C189" i="1"/>
  <c r="C181" i="1"/>
  <c r="C173" i="1"/>
  <c r="C165" i="1"/>
  <c r="C157" i="1"/>
  <c r="C149" i="1"/>
  <c r="C141" i="1"/>
  <c r="C133" i="1"/>
  <c r="C125" i="1"/>
  <c r="C117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C5" i="1"/>
  <c r="C167" i="1"/>
  <c r="C143" i="1"/>
  <c r="C119" i="1"/>
  <c r="C95" i="1"/>
  <c r="C71" i="1"/>
  <c r="C39" i="1"/>
  <c r="C7" i="1"/>
  <c r="C182" i="1"/>
  <c r="C158" i="1"/>
  <c r="C134" i="1"/>
  <c r="C102" i="1"/>
  <c r="C78" i="1"/>
  <c r="C62" i="1"/>
  <c r="C54" i="1"/>
  <c r="C46" i="1"/>
  <c r="C38" i="1"/>
  <c r="C6" i="1"/>
  <c r="C188" i="1"/>
  <c r="C180" i="1"/>
  <c r="C172" i="1"/>
  <c r="C164" i="1"/>
  <c r="C156" i="1"/>
  <c r="C148" i="1"/>
  <c r="C140" i="1"/>
  <c r="C132" i="1"/>
  <c r="C124" i="1"/>
  <c r="C116" i="1"/>
  <c r="C108" i="1"/>
  <c r="C100" i="1"/>
  <c r="C92" i="1"/>
  <c r="C84" i="1"/>
  <c r="C76" i="1"/>
  <c r="C68" i="1"/>
  <c r="C60" i="1"/>
  <c r="C52" i="1"/>
  <c r="C44" i="1"/>
  <c r="C36" i="1"/>
  <c r="C28" i="1"/>
  <c r="C20" i="1"/>
  <c r="C12" i="1"/>
  <c r="C4" i="1"/>
  <c r="C174" i="1"/>
  <c r="C150" i="1"/>
  <c r="C126" i="1"/>
  <c r="C94" i="1"/>
  <c r="C22" i="1"/>
  <c r="C187" i="1"/>
  <c r="C179" i="1"/>
  <c r="C171" i="1"/>
  <c r="C163" i="1"/>
  <c r="C155" i="1"/>
  <c r="C147" i="1"/>
  <c r="C139" i="1"/>
  <c r="C131" i="1"/>
  <c r="C123" i="1"/>
  <c r="C115" i="1"/>
  <c r="C107" i="1"/>
  <c r="C99" i="1"/>
  <c r="C91" i="1"/>
  <c r="C83" i="1"/>
  <c r="C75" i="1"/>
  <c r="C67" i="1"/>
  <c r="C59" i="1"/>
  <c r="C51" i="1"/>
  <c r="C43" i="1"/>
  <c r="C35" i="1"/>
  <c r="C27" i="1"/>
  <c r="C19" i="1"/>
  <c r="C11" i="1"/>
  <c r="C3" i="1"/>
  <c r="C175" i="1"/>
  <c r="C151" i="1"/>
  <c r="C127" i="1"/>
  <c r="C111" i="1"/>
  <c r="C87" i="1"/>
  <c r="C47" i="1"/>
  <c r="C15" i="1"/>
  <c r="C190" i="1"/>
  <c r="C166" i="1"/>
  <c r="C142" i="1"/>
  <c r="C118" i="1"/>
  <c r="C110" i="1"/>
  <c r="C70" i="1"/>
  <c r="C30" i="1"/>
  <c r="C186" i="1"/>
  <c r="C178" i="1"/>
  <c r="C170" i="1"/>
  <c r="C162" i="1"/>
  <c r="C154" i="1"/>
  <c r="C146" i="1"/>
  <c r="C138" i="1"/>
  <c r="C130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C18" i="1"/>
  <c r="C10" i="1"/>
  <c r="C2" i="1"/>
  <c r="C183" i="1"/>
  <c r="C185" i="1"/>
  <c r="C177" i="1"/>
  <c r="C169" i="1"/>
  <c r="C161" i="1"/>
  <c r="C153" i="1"/>
  <c r="C145" i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G36" i="1" l="1"/>
  <c r="G41" i="1" l="1"/>
  <c r="G47" i="1"/>
  <c r="G56" i="1"/>
  <c r="G46" i="1"/>
  <c r="G50" i="1"/>
  <c r="G62" i="1"/>
  <c r="G59" i="1"/>
  <c r="G63" i="1"/>
  <c r="G48" i="1"/>
  <c r="G64" i="1"/>
  <c r="G60" i="1"/>
  <c r="G51" i="1"/>
  <c r="G52" i="1"/>
  <c r="G61" i="1"/>
  <c r="G44" i="1"/>
  <c r="G53" i="1"/>
  <c r="G54" i="1"/>
  <c r="G43" i="1"/>
  <c r="G42" i="1"/>
  <c r="H41" i="1" s="1"/>
  <c r="H42" i="1" s="1"/>
  <c r="G58" i="1"/>
  <c r="G57" i="1"/>
  <c r="G55" i="1"/>
  <c r="G45" i="1"/>
  <c r="G49" i="1"/>
  <c r="H43" i="1" l="1"/>
  <c r="H44" i="1" s="1"/>
  <c r="H45" i="1" s="1"/>
  <c r="H46" i="1" s="1"/>
  <c r="H47" i="1" s="1"/>
  <c r="H48" i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</calcChain>
</file>

<file path=xl/sharedStrings.xml><?xml version="1.0" encoding="utf-8"?>
<sst xmlns="http://schemas.openxmlformats.org/spreadsheetml/2006/main" count="22" uniqueCount="20">
  <si>
    <t>bin</t>
  </si>
  <si>
    <t>Bin</t>
  </si>
  <si>
    <t>Frequency</t>
  </si>
  <si>
    <t>More</t>
  </si>
  <si>
    <t>average</t>
  </si>
  <si>
    <t>stdev</t>
  </si>
  <si>
    <t>Estimated size exclusion rejection from diameter distribution</t>
  </si>
  <si>
    <r>
      <rPr>
        <b/>
        <i/>
        <sz val="11"/>
        <color theme="1"/>
        <rFont val="Symbol"/>
        <family val="1"/>
        <charset val="2"/>
      </rPr>
      <t>m</t>
    </r>
    <r>
      <rPr>
        <b/>
        <i/>
        <sz val="11"/>
        <color theme="1"/>
        <rFont val="Calibri"/>
        <family val="2"/>
        <scheme val="minor"/>
      </rPr>
      <t>pore</t>
    </r>
  </si>
  <si>
    <r>
      <rPr>
        <b/>
        <i/>
        <sz val="11"/>
        <color theme="1"/>
        <rFont val="Symbol"/>
        <family val="1"/>
        <charset val="2"/>
      </rPr>
      <t>s</t>
    </r>
    <r>
      <rPr>
        <b/>
        <i/>
        <sz val="11"/>
        <color theme="1"/>
        <rFont val="Calibri"/>
        <family val="2"/>
        <scheme val="minor"/>
      </rPr>
      <t>pore</t>
    </r>
  </si>
  <si>
    <t>R theo [%]</t>
  </si>
  <si>
    <t>nm</t>
  </si>
  <si>
    <t>geometrical mean</t>
  </si>
  <si>
    <t>geometrical std dev</t>
  </si>
  <si>
    <t>[ln (dp/ geom ave)]^2</t>
  </si>
  <si>
    <t>Mn [gr/mol]</t>
  </si>
  <si>
    <t>PDI</t>
  </si>
  <si>
    <t>diameter [nm]</t>
  </si>
  <si>
    <t>PEG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</si>
  <si>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R/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(d</t>
    </r>
    <r>
      <rPr>
        <b/>
        <vertAlign val="subscript"/>
        <sz val="11"/>
        <color theme="1"/>
        <rFont val="Calibri"/>
        <family val="2"/>
        <scheme val="minor"/>
      </rPr>
      <t>pore</t>
    </r>
    <r>
      <rPr>
        <b/>
        <sz val="11"/>
        <color theme="1"/>
        <rFont val="Calibri"/>
        <family val="2"/>
        <scheme val="minor"/>
      </rPr>
      <t>)</t>
    </r>
  </si>
  <si>
    <r>
      <t xml:space="preserve">d </t>
    </r>
    <r>
      <rPr>
        <b/>
        <vertAlign val="subscript"/>
        <sz val="11"/>
        <color theme="1"/>
        <rFont val="Calibri"/>
        <family val="2"/>
        <scheme val="minor"/>
      </rPr>
      <t>pore</t>
    </r>
    <r>
      <rPr>
        <b/>
        <sz val="11"/>
        <color theme="1"/>
        <rFont val="Calibri"/>
        <family val="2"/>
        <scheme val="minor"/>
      </rPr>
      <t xml:space="preserve"> [nm]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</si>
</sst>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1"/>
      <charset val="2"/>
      <scheme val="minor"/>
    </font>
    <font>
      <b/>
      <i/>
      <sz val="11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1"/>
      <charset val="2"/>
      <scheme val="minor"/>
    </font>
    <font>
      <b/>
      <sz val="11"/>
      <color theme="1"/>
      <name val="Symbol"/>
      <family val="1"/>
      <charset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18" fillId="0" borderId="10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1" xfId="0" applyFill="1" applyBorder="1" applyAlignment="1"/>
    <xf numFmtId="0" fontId="16" fillId="0" borderId="0" xfId="0" applyFont="1"/>
    <xf numFmtId="2" fontId="16" fillId="0" borderId="0" xfId="0" applyNumberFormat="1" applyFont="1"/>
    <xf numFmtId="0" fontId="19" fillId="0" borderId="0" xfId="0" applyFont="1"/>
    <xf numFmtId="2" fontId="0" fillId="0" borderId="0" xfId="0" applyNumberFormat="1" applyFont="1"/>
    <xf numFmtId="0" fontId="22" fillId="0" borderId="0" xfId="0" applyFont="1"/>
    <xf numFmtId="164" fontId="0" fillId="0" borderId="0" xfId="0" applyNumberFormat="1" applyAlignment="1">
      <alignment horizontal="center"/>
    </xf>
    <xf numFmtId="9" fontId="0" fillId="0" borderId="0" xfId="1" applyFont="1"/>
    <xf numFmtId="0" fontId="16" fillId="0" borderId="0" xfId="0" quotePrefix="1" applyFont="1"/>
    <xf numFmtId="0" fontId="24" fillId="33" borderId="12" xfId="0" applyFont="1" applyFill="1" applyBorder="1" applyAlignment="1">
      <alignment horizontal="center" wrapText="1" readingOrder="1"/>
    </xf>
    <xf numFmtId="0" fontId="24" fillId="33" borderId="13" xfId="0" applyFont="1" applyFill="1" applyBorder="1" applyAlignment="1">
      <alignment horizontal="center" wrapText="1" readingOrder="1"/>
    </xf>
    <xf numFmtId="0" fontId="25" fillId="34" borderId="13" xfId="0" applyFont="1" applyFill="1" applyBorder="1" applyAlignment="1">
      <alignment horizontal="center" vertical="center" wrapText="1" readingOrder="1"/>
    </xf>
    <xf numFmtId="0" fontId="25" fillId="34" borderId="13" xfId="0" applyFont="1" applyFill="1" applyBorder="1" applyAlignment="1">
      <alignment horizontal="center" wrapText="1" readingOrder="1"/>
    </xf>
    <xf numFmtId="0" fontId="24" fillId="33" borderId="14" xfId="0" applyFont="1" applyFill="1" applyBorder="1" applyAlignment="1">
      <alignment horizontal="center" wrapText="1" readingOrder="1"/>
    </xf>
    <xf numFmtId="0" fontId="25" fillId="35" borderId="14" xfId="0" applyFont="1" applyFill="1" applyBorder="1" applyAlignment="1">
      <alignment horizontal="center" vertical="center" wrapText="1" readingOrder="1"/>
    </xf>
    <xf numFmtId="0" fontId="25" fillId="35" borderId="14" xfId="0" applyFont="1" applyFill="1" applyBorder="1" applyAlignment="1">
      <alignment horizontal="center" wrapText="1" readingOrder="1"/>
    </xf>
    <xf numFmtId="0" fontId="25" fillId="34" borderId="14" xfId="0" applyFont="1" applyFill="1" applyBorder="1" applyAlignment="1">
      <alignment horizontal="center" vertical="center" wrapText="1" readingOrder="1"/>
    </xf>
    <xf numFmtId="0" fontId="25" fillId="34" borderId="14" xfId="0" applyFont="1" applyFill="1" applyBorder="1" applyAlignment="1">
      <alignment horizontal="center" wrapText="1" readingOrder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0"/>
      <c:rotY val="0"/>
      <c:depthPercent val="270"/>
      <c:rAngAx val="0"/>
      <c:perspective val="0"/>
    </c:view3D>
    <c:floor>
      <c:thickness val="0"/>
    </c:floor>
    <c:sideWall>
      <c:thickness val="0"/>
      <c:spPr>
        <a:ln>
          <a:solidFill>
            <a:schemeClr val="bg1">
              <a:lumMod val="75000"/>
            </a:schemeClr>
          </a:solidFill>
        </a:ln>
      </c:spPr>
    </c:sideWall>
    <c:backWall>
      <c:thickness val="0"/>
      <c:spPr>
        <a:ln>
          <a:solidFill>
            <a:schemeClr val="bg1">
              <a:lumMod val="75000"/>
            </a:schemeClr>
          </a:solidFill>
        </a:ln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backWall>
    <c:plotArea>
      <c:layout>
        <c:manualLayout>
          <c:layoutTarget val="inner"/>
          <c:xMode val="edge"/>
          <c:yMode val="edge"/>
          <c:x val="0.16734504952924345"/>
          <c:y val="3.2623689109345919E-2"/>
          <c:w val="0.78768645581758068"/>
          <c:h val="0.74276744325909749"/>
        </c:manualLayout>
      </c:layout>
      <c:bar3DChart>
        <c:barDir val="col"/>
        <c:grouping val="clustered"/>
        <c:varyColors val="0"/>
        <c:ser>
          <c:idx val="1"/>
          <c:order val="0"/>
          <c:spPr>
            <a:solidFill>
              <a:schemeClr val="accent1">
                <a:lumMod val="75000"/>
              </a:schemeClr>
            </a:solidFill>
            <a:ln>
              <a:solidFill>
                <a:schemeClr val="bg1"/>
              </a:solidFill>
            </a:ln>
          </c:spPr>
          <c:invertIfNegative val="0"/>
          <c:cat>
            <c:numRef>
              <c:f>'LX0730R1-FMES194-150kx-200kV-di'!$G$9:$G$20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cat>
          <c:val>
            <c:numRef>
              <c:f>'LX0730R1-FMES194-150kx-200kV-di'!$H$9:$H$20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27</c:v>
                </c:pt>
                <c:pt idx="4">
                  <c:v>52</c:v>
                </c:pt>
                <c:pt idx="5">
                  <c:v>45</c:v>
                </c:pt>
                <c:pt idx="6">
                  <c:v>36</c:v>
                </c:pt>
                <c:pt idx="7">
                  <c:v>16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5-42ED-A777-BE90CA637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175773184"/>
        <c:axId val="177427584"/>
        <c:axId val="0"/>
      </c:bar3DChart>
      <c:catAx>
        <c:axId val="17577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diameter [nm]</a:t>
                </a:r>
              </a:p>
            </c:rich>
          </c:tx>
          <c:layout>
            <c:manualLayout>
              <c:xMode val="edge"/>
              <c:yMode val="edge"/>
              <c:x val="0.40106047886005153"/>
              <c:y val="0.89666384080163586"/>
            </c:manualLayout>
          </c:layout>
          <c:overlay val="0"/>
        </c:title>
        <c:numFmt formatCode="#,##0.0" sourceLinked="0"/>
        <c:majorTickMark val="cross"/>
        <c:minorTickMark val="none"/>
        <c:tickLblPos val="nextTo"/>
        <c:txPr>
          <a:bodyPr rot="120000"/>
          <a:lstStyle/>
          <a:p>
            <a:pPr>
              <a:defRPr sz="1200"/>
            </a:pPr>
            <a:endParaRPr lang="en-US"/>
          </a:p>
        </c:txPr>
        <c:crossAx val="177427584"/>
        <c:crosses val="autoZero"/>
        <c:auto val="1"/>
        <c:lblAlgn val="ctr"/>
        <c:lblOffset val="100"/>
        <c:noMultiLvlLbl val="0"/>
      </c:catAx>
      <c:valAx>
        <c:axId val="1774275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Count</a:t>
                </a:r>
              </a:p>
            </c:rich>
          </c:tx>
          <c:layout>
            <c:manualLayout>
              <c:xMode val="edge"/>
              <c:yMode val="edge"/>
              <c:x val="8.4647327118471012E-3"/>
              <c:y val="0.276603514558794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577318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solidFill>
            <a:schemeClr val="tx1">
              <a:lumMod val="75000"/>
              <a:lumOff val="2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12070396897833"/>
          <c:y val="0.12888886034112754"/>
          <c:w val="0.5755854977852719"/>
          <c:h val="0.6438538060281503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'LX0730R1-FMES194-150kx-200kV-di'!$F$41:$F$64</c:f>
              <c:numCache>
                <c:formatCode>General</c:formatCode>
                <c:ptCount val="2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</c:numCache>
            </c:numRef>
          </c:xVal>
          <c:yVal>
            <c:numRef>
              <c:f>'LX0730R1-FMES194-150kx-200kV-di'!$H$41:$H$64</c:f>
              <c:numCache>
                <c:formatCode>0%</c:formatCode>
                <c:ptCount val="24"/>
                <c:pt idx="0">
                  <c:v>4.7120817194893957E-2</c:v>
                </c:pt>
                <c:pt idx="1">
                  <c:v>9.8859161136513288E-2</c:v>
                </c:pt>
                <c:pt idx="2">
                  <c:v>0.16043098224240501</c:v>
                </c:pt>
                <c:pt idx="3">
                  <c:v>0.23500179248739192</c:v>
                </c:pt>
                <c:pt idx="4">
                  <c:v>0.32337940327748493</c:v>
                </c:pt>
                <c:pt idx="5">
                  <c:v>0.42202083197737555</c:v>
                </c:pt>
                <c:pt idx="6">
                  <c:v>0.52263742714546702</c:v>
                </c:pt>
                <c:pt idx="7">
                  <c:v>0.61569807498071905</c:v>
                </c:pt>
                <c:pt idx="8">
                  <c:v>0.69513426206644846</c:v>
                </c:pt>
                <c:pt idx="9">
                  <c:v>0.75969372083042308</c:v>
                </c:pt>
                <c:pt idx="10">
                  <c:v>0.81110980893712836</c:v>
                </c:pt>
                <c:pt idx="11">
                  <c:v>0.85200694382105346</c:v>
                </c:pt>
                <c:pt idx="12">
                  <c:v>0.88482279577114709</c:v>
                </c:pt>
                <c:pt idx="13">
                  <c:v>0.91149842594070152</c:v>
                </c:pt>
                <c:pt idx="14">
                  <c:v>0.93349176052116767</c:v>
                </c:pt>
                <c:pt idx="15">
                  <c:v>0.95187733471900537</c:v>
                </c:pt>
                <c:pt idx="16">
                  <c:v>0.96744648506920639</c:v>
                </c:pt>
                <c:pt idx="17">
                  <c:v>0.98078648085621789</c:v>
                </c:pt>
                <c:pt idx="18">
                  <c:v>0.99233818026299769</c:v>
                </c:pt>
                <c:pt idx="19">
                  <c:v>1.0024368389306022</c:v>
                </c:pt>
                <c:pt idx="20">
                  <c:v>1.0113407899186229</c:v>
                </c:pt>
                <c:pt idx="21">
                  <c:v>1.0192516658938162</c:v>
                </c:pt>
                <c:pt idx="22">
                  <c:v>1.0263287773502949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B-4C6D-A34E-0545219CE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505504"/>
        <c:axId val="1096506488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'LX0730R1-FMES194-150kx-200kV-di'!$H$69:$H$78</c:f>
              <c:numCache>
                <c:formatCode>General</c:formatCode>
                <c:ptCount val="10"/>
                <c:pt idx="0">
                  <c:v>0.64</c:v>
                </c:pt>
                <c:pt idx="1">
                  <c:v>0.94</c:v>
                </c:pt>
                <c:pt idx="2">
                  <c:v>1.46</c:v>
                </c:pt>
                <c:pt idx="3">
                  <c:v>1.89</c:v>
                </c:pt>
                <c:pt idx="4">
                  <c:v>2.31</c:v>
                </c:pt>
                <c:pt idx="5">
                  <c:v>3.4</c:v>
                </c:pt>
                <c:pt idx="6">
                  <c:v>3.84</c:v>
                </c:pt>
                <c:pt idx="7">
                  <c:v>4.26</c:v>
                </c:pt>
                <c:pt idx="8">
                  <c:v>4.93</c:v>
                </c:pt>
                <c:pt idx="9">
                  <c:v>5.66</c:v>
                </c:pt>
              </c:numCache>
            </c:numRef>
          </c:xVal>
          <c:yVal>
            <c:numRef>
              <c:f>'LX0730R1-FMES194-150kx-200kV-di'!$I$69:$I$78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880</c:v>
                </c:pt>
                <c:pt idx="3">
                  <c:v>1400</c:v>
                </c:pt>
                <c:pt idx="4">
                  <c:v>2000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7800</c:v>
                </c:pt>
                <c:pt idx="9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B-4C6D-A34E-0545219CE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481032"/>
        <c:axId val="1227467912"/>
      </c:scatterChart>
      <c:valAx>
        <c:axId val="1096505504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 diameter  [nm]</a:t>
                </a:r>
              </a:p>
            </c:rich>
          </c:tx>
          <c:layout>
            <c:manualLayout>
              <c:xMode val="edge"/>
              <c:yMode val="edge"/>
              <c:x val="0.30871628276327934"/>
              <c:y val="0.841912833889756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6506488"/>
        <c:crosses val="autoZero"/>
        <c:crossBetween val="midCat"/>
        <c:majorUnit val="1"/>
      </c:valAx>
      <c:valAx>
        <c:axId val="109650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Estimated</a:t>
                </a:r>
                <a:r>
                  <a:rPr lang="en-US" baseline="0">
                    <a:solidFill>
                      <a:schemeClr val="accent1"/>
                    </a:solidFill>
                  </a:rPr>
                  <a:t> rejection coefficient [%]</a:t>
                </a:r>
                <a:endParaRPr lang="en-US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6505504"/>
        <c:crosses val="autoZero"/>
        <c:crossBetween val="midCat"/>
      </c:valAx>
      <c:valAx>
        <c:axId val="12274679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PEG Mn [gr/mol]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accent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7481032"/>
        <c:crosses val="max"/>
        <c:crossBetween val="midCat"/>
      </c:valAx>
      <c:valAx>
        <c:axId val="12274810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22746791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6</xdr:row>
      <xdr:rowOff>85725</xdr:rowOff>
    </xdr:from>
    <xdr:to>
      <xdr:col>15</xdr:col>
      <xdr:colOff>26669</xdr:colOff>
      <xdr:row>25</xdr:row>
      <xdr:rowOff>73343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A75647-08E8-4347-9D74-6865E7EC8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295274</xdr:colOff>
      <xdr:row>40</xdr:row>
      <xdr:rowOff>57149</xdr:rowOff>
    </xdr:from>
    <xdr:to>
      <xdr:col>16</xdr:col>
      <xdr:colOff>266699</xdr:colOff>
      <xdr:row>64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28C43-1C3C-4680-9D6E-81347CB45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0.4765</cdr:x>
      <cdr:y>0.04647</cdr:y>
    </cdr:from>
    <cdr:to>
      <cdr:x>0.96274</cdr:x>
      <cdr:y>0.26962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778248" y="160718"/>
          <a:ext cx="1814582" cy="771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 eaLnBrk="1" fontAlgn="auto" latinLnBrk="0" hangingPunct="1"/>
          <a:r>
            <a:rPr lang="en-US" sz="1100" b="1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LX0730R1-FMES194</a:t>
          </a:r>
          <a:endParaRPr lang="en-US" sz="1100">
            <a:solidFill>
              <a:schemeClr val="tx1">
                <a:lumMod val="75000"/>
                <a:lumOff val="25000"/>
              </a:schemeClr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r" eaLnBrk="1" fontAlgn="auto" latinLnBrk="0" hangingPunct="1"/>
          <a:r>
            <a:rPr lang="en-US" sz="1100" i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</a:t>
          </a:r>
          <a:r>
            <a:rPr lang="en-US" sz="1100" i="1" baseline="-250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CNT</a:t>
          </a:r>
          <a:r>
            <a:rPr lang="en-US" sz="110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=2.21±0.72 nm</a:t>
          </a:r>
          <a:endParaRPr lang="en-US" sz="1100">
            <a:solidFill>
              <a:schemeClr val="tx1">
                <a:lumMod val="75000"/>
                <a:lumOff val="25000"/>
              </a:schemeClr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r"/>
          <a:endParaRPr lang="en-US" sz="11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0"/>
  <sheetViews>
    <sheetView tabSelected="1" topLeftCell="A37" workbookViewId="0">
      <selection activeCell="N68" sqref="N68"/>
    </sheetView>
  </sheetViews>
  <sheetFormatPr defaultRowHeight="15"/>
  <cols>
    <col min="6" max="6" width="12" customWidth="1"/>
    <col min="7" max="7" width="12.28515625" bestFit="1" customWidth="1"/>
  </cols>
  <sheetData>
    <row r="1" spans="1:8">
      <c r="A1" s="1">
        <v>2.3910585000000002</v>
      </c>
      <c r="C1" s="1">
        <f>(LN(A1/$G$35))^2</f>
        <v>1.7525681489960802E-2</v>
      </c>
      <c r="D1" s="13" t="s">
        <v>13</v>
      </c>
    </row>
    <row r="2" spans="1:8">
      <c r="A2" s="1">
        <v>2.7193442999999999</v>
      </c>
      <c r="C2" s="1">
        <f t="shared" ref="C2:C65" si="0">(LN(A2/$G$35))^2</f>
        <v>6.8141478042620163E-2</v>
      </c>
    </row>
    <row r="3" spans="1:8">
      <c r="A3" s="1">
        <v>1.4701044000000001</v>
      </c>
      <c r="C3" s="1">
        <f t="shared" si="0"/>
        <v>0.12532884300614361</v>
      </c>
    </row>
    <row r="4" spans="1:8">
      <c r="A4" s="1">
        <v>2.2583527000000001</v>
      </c>
      <c r="C4" s="1">
        <f t="shared" si="0"/>
        <v>5.6676950586239784E-3</v>
      </c>
    </row>
    <row r="5" spans="1:8">
      <c r="A5" s="1">
        <v>2.5595401</v>
      </c>
      <c r="C5" s="1">
        <f t="shared" si="0"/>
        <v>4.0190640955677516E-2</v>
      </c>
    </row>
    <row r="6" spans="1:8">
      <c r="A6" s="1">
        <v>2.0740820000000002</v>
      </c>
      <c r="C6" s="1">
        <f t="shared" si="0"/>
        <v>9.6686156420043004E-5</v>
      </c>
    </row>
    <row r="7" spans="1:8" ht="15.75" thickBot="1">
      <c r="A7" s="1">
        <v>1.6384304999999999</v>
      </c>
      <c r="C7" s="1">
        <f t="shared" si="0"/>
        <v>6.0325640960567868E-2</v>
      </c>
    </row>
    <row r="8" spans="1:8">
      <c r="A8" s="1">
        <v>1.8975451000000001</v>
      </c>
      <c r="C8" s="1">
        <f t="shared" si="0"/>
        <v>9.7595747313402384E-3</v>
      </c>
      <c r="E8" t="s">
        <v>0</v>
      </c>
      <c r="G8" s="2" t="s">
        <v>1</v>
      </c>
      <c r="H8" s="2" t="s">
        <v>2</v>
      </c>
    </row>
    <row r="9" spans="1:8">
      <c r="A9" s="1">
        <v>3.1151548999999998</v>
      </c>
      <c r="C9" s="1">
        <f t="shared" si="0"/>
        <v>0.15755129742465759</v>
      </c>
      <c r="E9">
        <v>0</v>
      </c>
      <c r="G9" s="3">
        <v>0</v>
      </c>
      <c r="H9" s="4">
        <v>0</v>
      </c>
    </row>
    <row r="10" spans="1:8">
      <c r="A10" s="1">
        <v>2.7442701</v>
      </c>
      <c r="C10" s="1">
        <f t="shared" si="0"/>
        <v>7.2988359911201478E-2</v>
      </c>
      <c r="E10">
        <v>0.5</v>
      </c>
      <c r="G10" s="3">
        <v>0.5</v>
      </c>
      <c r="H10" s="4">
        <v>0</v>
      </c>
    </row>
    <row r="11" spans="1:8">
      <c r="A11" s="1">
        <v>1.114511</v>
      </c>
      <c r="C11" s="1">
        <f t="shared" si="0"/>
        <v>0.39808000184152198</v>
      </c>
      <c r="E11">
        <v>1</v>
      </c>
      <c r="G11" s="3">
        <v>1</v>
      </c>
      <c r="H11" s="4">
        <v>3</v>
      </c>
    </row>
    <row r="12" spans="1:8">
      <c r="A12" s="1">
        <v>2.1240161</v>
      </c>
      <c r="C12" s="1">
        <f t="shared" si="0"/>
        <v>1.9480134767847619E-4</v>
      </c>
      <c r="E12">
        <v>1.5</v>
      </c>
      <c r="G12" s="3">
        <v>1.5</v>
      </c>
      <c r="H12" s="4">
        <v>27</v>
      </c>
    </row>
    <row r="13" spans="1:8">
      <c r="A13" s="1">
        <v>2.8924998999999998</v>
      </c>
      <c r="C13" s="1">
        <f t="shared" si="0"/>
        <v>0.10418020659045518</v>
      </c>
      <c r="E13">
        <v>2</v>
      </c>
      <c r="G13" s="3">
        <v>2</v>
      </c>
      <c r="H13" s="4">
        <v>52</v>
      </c>
    </row>
    <row r="14" spans="1:8">
      <c r="A14" s="1">
        <v>1.6929198999999999</v>
      </c>
      <c r="C14" s="1">
        <f t="shared" si="0"/>
        <v>4.5325034030409515E-2</v>
      </c>
      <c r="E14">
        <v>2.5</v>
      </c>
      <c r="G14" s="3">
        <v>2.5</v>
      </c>
      <c r="H14" s="4">
        <v>45</v>
      </c>
    </row>
    <row r="15" spans="1:8">
      <c r="A15" s="1">
        <v>1.3184537999999999</v>
      </c>
      <c r="C15" s="1">
        <f t="shared" si="0"/>
        <v>0.21426888486010209</v>
      </c>
      <c r="E15">
        <v>3</v>
      </c>
      <c r="G15" s="3">
        <v>3</v>
      </c>
      <c r="H15" s="4">
        <v>36</v>
      </c>
    </row>
    <row r="16" spans="1:8">
      <c r="A16" s="1">
        <v>2.2951578000000001</v>
      </c>
      <c r="C16" s="1">
        <f t="shared" si="0"/>
        <v>8.3631100477882334E-3</v>
      </c>
      <c r="E16">
        <v>3.5</v>
      </c>
      <c r="G16" s="3">
        <v>3.5</v>
      </c>
      <c r="H16" s="4">
        <v>16</v>
      </c>
    </row>
    <row r="17" spans="1:8">
      <c r="A17" s="1">
        <v>1.8245891000000001</v>
      </c>
      <c r="C17" s="1">
        <f t="shared" si="0"/>
        <v>1.9043102196966845E-2</v>
      </c>
      <c r="E17">
        <v>4</v>
      </c>
      <c r="G17" s="3">
        <v>4</v>
      </c>
      <c r="H17" s="4">
        <v>8</v>
      </c>
    </row>
    <row r="18" spans="1:8">
      <c r="A18" s="1">
        <v>3.3135371</v>
      </c>
      <c r="C18" s="1">
        <f t="shared" si="0"/>
        <v>0.21037328047117346</v>
      </c>
      <c r="E18">
        <v>4.5</v>
      </c>
      <c r="G18" s="3">
        <v>4.5</v>
      </c>
      <c r="H18" s="4">
        <v>2</v>
      </c>
    </row>
    <row r="19" spans="1:8">
      <c r="A19" s="1">
        <v>2.0022953999999999</v>
      </c>
      <c r="C19" s="1">
        <f t="shared" si="0"/>
        <v>2.0301634909775258E-3</v>
      </c>
      <c r="E19">
        <v>5</v>
      </c>
      <c r="G19" s="3">
        <v>5</v>
      </c>
      <c r="H19" s="4">
        <v>1</v>
      </c>
    </row>
    <row r="20" spans="1:8">
      <c r="A20" s="1">
        <v>1.9248015999999999</v>
      </c>
      <c r="C20" s="1">
        <f t="shared" si="0"/>
        <v>7.145094455779588E-3</v>
      </c>
      <c r="E20">
        <v>5.5</v>
      </c>
      <c r="G20" s="3">
        <v>5.5</v>
      </c>
      <c r="H20" s="4">
        <v>0</v>
      </c>
    </row>
    <row r="21" spans="1:8">
      <c r="A21" s="1">
        <v>3.1980331</v>
      </c>
      <c r="C21" s="1">
        <f t="shared" si="0"/>
        <v>0.17908504192647781</v>
      </c>
      <c r="E21">
        <v>6</v>
      </c>
      <c r="G21" s="3">
        <v>6</v>
      </c>
      <c r="H21" s="4">
        <v>0</v>
      </c>
    </row>
    <row r="22" spans="1:8" ht="15.75" thickBot="1">
      <c r="A22" s="1">
        <v>3.7399135999999999</v>
      </c>
      <c r="C22" s="1">
        <f t="shared" si="0"/>
        <v>0.33606478729354944</v>
      </c>
      <c r="G22" s="5" t="s">
        <v>3</v>
      </c>
      <c r="H22" s="5">
        <v>0</v>
      </c>
    </row>
    <row r="23" spans="1:8">
      <c r="A23" s="1">
        <v>1.5267942999999999</v>
      </c>
      <c r="C23" s="1">
        <f t="shared" si="0"/>
        <v>9.9970582515054571E-2</v>
      </c>
    </row>
    <row r="24" spans="1:8">
      <c r="A24" s="1">
        <v>1.5781993000000001</v>
      </c>
      <c r="C24" s="1">
        <f t="shared" si="0"/>
        <v>8.012695167630407E-2</v>
      </c>
    </row>
    <row r="25" spans="1:8">
      <c r="A25" s="1">
        <v>1.9088372</v>
      </c>
      <c r="C25" s="1">
        <f t="shared" si="0"/>
        <v>8.6224776425129039E-3</v>
      </c>
      <c r="F25" s="6" t="s">
        <v>4</v>
      </c>
      <c r="G25" s="7">
        <f>AVERAGE(A1:A190)</f>
        <v>2.2103100466842105</v>
      </c>
    </row>
    <row r="26" spans="1:8">
      <c r="A26" s="1">
        <v>2.1978255</v>
      </c>
      <c r="C26" s="1">
        <f t="shared" si="0"/>
        <v>2.3152364913057782E-3</v>
      </c>
      <c r="F26" s="6" t="s">
        <v>5</v>
      </c>
      <c r="G26" s="7">
        <f>STDEV(A1:A190)</f>
        <v>0.71754445594413552</v>
      </c>
    </row>
    <row r="27" spans="1:8">
      <c r="A27" s="1">
        <v>2.6107707000000002</v>
      </c>
      <c r="C27" s="1">
        <f t="shared" si="0"/>
        <v>4.8529405483693382E-2</v>
      </c>
    </row>
    <row r="28" spans="1:8">
      <c r="A28" s="1">
        <v>1.0639394</v>
      </c>
      <c r="C28" s="1">
        <f t="shared" si="0"/>
        <v>0.45883434863140882</v>
      </c>
    </row>
    <row r="29" spans="1:8">
      <c r="A29" s="1">
        <v>1.9077428000000001</v>
      </c>
      <c r="C29" s="1">
        <f t="shared" si="0"/>
        <v>8.7293134450547524E-3</v>
      </c>
    </row>
    <row r="30" spans="1:8">
      <c r="A30" s="1">
        <v>1.4286160999999999</v>
      </c>
      <c r="C30" s="1">
        <f t="shared" si="0"/>
        <v>0.14641745974526713</v>
      </c>
    </row>
    <row r="31" spans="1:8">
      <c r="A31" s="1">
        <v>2.6280114000000001</v>
      </c>
      <c r="C31" s="1">
        <f t="shared" si="0"/>
        <v>5.1472665134988362E-2</v>
      </c>
      <c r="F31" s="6" t="s">
        <v>6</v>
      </c>
    </row>
    <row r="32" spans="1:8">
      <c r="A32" s="1">
        <v>2.2129707000000001</v>
      </c>
      <c r="C32" s="1">
        <f t="shared" si="0"/>
        <v>3.0232691759009061E-3</v>
      </c>
    </row>
    <row r="33" spans="1:9">
      <c r="A33" s="1">
        <v>2.4269371999999998</v>
      </c>
      <c r="C33" s="1">
        <f t="shared" si="0"/>
        <v>2.1690954439000723E-2</v>
      </c>
    </row>
    <row r="34" spans="1:9">
      <c r="A34" s="1">
        <v>1.8961817000000001</v>
      </c>
      <c r="C34" s="1">
        <f t="shared" si="0"/>
        <v>9.9021058568835498E-3</v>
      </c>
      <c r="F34" s="8" t="s">
        <v>7</v>
      </c>
      <c r="G34" s="9">
        <f>G25</f>
        <v>2.2103100466842105</v>
      </c>
      <c r="H34" t="s">
        <v>10</v>
      </c>
    </row>
    <row r="35" spans="1:9">
      <c r="A35" s="1">
        <v>2.561925</v>
      </c>
      <c r="C35" s="1">
        <f t="shared" si="0"/>
        <v>4.0564929089080812E-2</v>
      </c>
      <c r="F35" s="8" t="s">
        <v>7</v>
      </c>
      <c r="G35" s="9">
        <f>GEOMEAN(A1:A190)</f>
        <v>2.0945768625363224</v>
      </c>
      <c r="I35" t="s">
        <v>11</v>
      </c>
    </row>
    <row r="36" spans="1:9">
      <c r="A36" s="1">
        <v>1.8238582999999999</v>
      </c>
      <c r="C36" s="1">
        <f t="shared" si="0"/>
        <v>1.915382809811635E-2</v>
      </c>
      <c r="F36" s="8" t="s">
        <v>8</v>
      </c>
      <c r="G36" s="9">
        <f>EXP(SQRT(SUM(C1:C190)/COUNT(A1:A190)))</f>
        <v>1.3962528531980929</v>
      </c>
      <c r="H36" t="s">
        <v>10</v>
      </c>
      <c r="I36" t="s">
        <v>12</v>
      </c>
    </row>
    <row r="37" spans="1:9">
      <c r="A37" s="1">
        <v>3.2720603000000001</v>
      </c>
      <c r="C37" s="1">
        <f t="shared" si="0"/>
        <v>0.19897691899971115</v>
      </c>
    </row>
    <row r="38" spans="1:9" ht="18">
      <c r="A38" s="1">
        <v>2.3036409</v>
      </c>
      <c r="C38" s="1">
        <f t="shared" si="0"/>
        <v>9.05148892756295E-3</v>
      </c>
      <c r="F38" s="6" t="s">
        <v>19</v>
      </c>
      <c r="G38" s="10" t="s">
        <v>18</v>
      </c>
      <c r="H38" s="6" t="s">
        <v>9</v>
      </c>
    </row>
    <row r="39" spans="1:9">
      <c r="A39" s="1">
        <v>0.97729957999999995</v>
      </c>
      <c r="C39" s="1">
        <f t="shared" si="0"/>
        <v>0.58112202389774137</v>
      </c>
    </row>
    <row r="40" spans="1:9">
      <c r="A40" s="1">
        <v>2.2291563999999999</v>
      </c>
      <c r="C40" s="1">
        <f t="shared" si="0"/>
        <v>3.8777596247720637E-3</v>
      </c>
    </row>
    <row r="41" spans="1:9">
      <c r="A41" s="1">
        <v>1.9769445000000001</v>
      </c>
      <c r="C41" s="1">
        <f t="shared" si="0"/>
        <v>3.3407344689720792E-3</v>
      </c>
      <c r="F41">
        <v>0.25</v>
      </c>
      <c r="G41" s="11">
        <f>1/(F41*LN($G$36*SQRT(2*PI())*EXP(-(LN(F41)-LN($G$35))^2/(2*(LN($G$36))^2))))</f>
        <v>0.18579120812586616</v>
      </c>
      <c r="H41" s="12">
        <f t="shared" ref="H41:H42" si="1">(G42+G41)/2*(F42-F41)+H40</f>
        <v>4.7120817194893957E-2</v>
      </c>
    </row>
    <row r="42" spans="1:9">
      <c r="A42" s="1">
        <v>1.422722</v>
      </c>
      <c r="C42" s="1">
        <f t="shared" si="0"/>
        <v>0.14959847440153906</v>
      </c>
      <c r="F42">
        <v>0.5</v>
      </c>
      <c r="G42" s="11">
        <f t="shared" ref="G42:G64" si="2">1/(F42*LN($G$36*SQRT(2*PI())*EXP(-(LN(F42)-LN($G$35))^2/(2*(LN($G$36))^2))))</f>
        <v>0.1911753294332855</v>
      </c>
      <c r="H42" s="12">
        <f t="shared" si="1"/>
        <v>9.8859161136513288E-2</v>
      </c>
    </row>
    <row r="43" spans="1:9">
      <c r="A43" s="1">
        <v>1.1908243999999999</v>
      </c>
      <c r="C43" s="1">
        <f t="shared" si="0"/>
        <v>0.31889254757513119</v>
      </c>
      <c r="F43">
        <v>0.75</v>
      </c>
      <c r="G43" s="11">
        <f t="shared" si="2"/>
        <v>0.22273142209966912</v>
      </c>
      <c r="H43" s="12">
        <f t="shared" ref="H43:H63" si="3">(G44+G43)/2*(F44-F43)+H42</f>
        <v>0.16043098224240501</v>
      </c>
    </row>
    <row r="44" spans="1:9">
      <c r="A44" s="1">
        <v>1.9336069</v>
      </c>
      <c r="C44" s="1">
        <f t="shared" si="0"/>
        <v>6.3943115329464549E-3</v>
      </c>
      <c r="F44">
        <v>1</v>
      </c>
      <c r="G44" s="11">
        <f t="shared" si="2"/>
        <v>0.26984314674746462</v>
      </c>
      <c r="H44" s="12">
        <f t="shared" si="3"/>
        <v>0.23500179248739192</v>
      </c>
    </row>
    <row r="45" spans="1:9">
      <c r="A45" s="1">
        <v>2.2733530000000002</v>
      </c>
      <c r="C45" s="1">
        <f t="shared" si="0"/>
        <v>6.708310447529336E-3</v>
      </c>
      <c r="F45">
        <v>1.25</v>
      </c>
      <c r="G45" s="11">
        <f t="shared" si="2"/>
        <v>0.32672333521243058</v>
      </c>
      <c r="H45" s="12">
        <f t="shared" si="3"/>
        <v>0.32337940327748493</v>
      </c>
    </row>
    <row r="46" spans="1:9">
      <c r="A46" s="1">
        <v>2.9424522999999998</v>
      </c>
      <c r="C46" s="1">
        <f t="shared" si="0"/>
        <v>0.11552642976885054</v>
      </c>
      <c r="F46">
        <v>1.5</v>
      </c>
      <c r="G46" s="11">
        <f t="shared" si="2"/>
        <v>0.38029755110831331</v>
      </c>
      <c r="H46" s="12">
        <f t="shared" si="3"/>
        <v>0.42202083197737555</v>
      </c>
    </row>
    <row r="47" spans="1:9">
      <c r="A47" s="1">
        <v>2.5249054000000002</v>
      </c>
      <c r="C47" s="1">
        <f t="shared" si="0"/>
        <v>3.4913684339260946E-2</v>
      </c>
      <c r="F47">
        <v>1.75</v>
      </c>
      <c r="G47" s="11">
        <f t="shared" si="2"/>
        <v>0.40883387849081171</v>
      </c>
      <c r="H47" s="12">
        <f t="shared" si="3"/>
        <v>0.52263742714546702</v>
      </c>
    </row>
    <row r="48" spans="1:9">
      <c r="A48" s="1">
        <v>2.7462765999999998</v>
      </c>
      <c r="C48" s="1">
        <f t="shared" si="0"/>
        <v>7.3383815260157054E-2</v>
      </c>
      <c r="F48">
        <v>2</v>
      </c>
      <c r="G48" s="11">
        <f t="shared" si="2"/>
        <v>0.39609888285392031</v>
      </c>
      <c r="H48" s="12">
        <f t="shared" si="3"/>
        <v>0.61569807498071905</v>
      </c>
    </row>
    <row r="49" spans="1:8">
      <c r="A49" s="1">
        <v>1.6237294</v>
      </c>
      <c r="C49" s="1">
        <f t="shared" si="0"/>
        <v>6.4834377372813237E-2</v>
      </c>
      <c r="F49">
        <v>2.25</v>
      </c>
      <c r="G49" s="11">
        <f t="shared" si="2"/>
        <v>0.34838629982809627</v>
      </c>
      <c r="H49" s="12">
        <f t="shared" si="3"/>
        <v>0.69513426206644846</v>
      </c>
    </row>
    <row r="50" spans="1:8">
      <c r="A50" s="1">
        <v>3.0149271</v>
      </c>
      <c r="C50" s="1">
        <f t="shared" si="0"/>
        <v>0.13265918972566831</v>
      </c>
      <c r="F50">
        <v>2.5</v>
      </c>
      <c r="G50" s="11">
        <f t="shared" si="2"/>
        <v>0.28710319685773855</v>
      </c>
      <c r="H50" s="12">
        <f t="shared" si="3"/>
        <v>0.75969372083042308</v>
      </c>
    </row>
    <row r="51" spans="1:8">
      <c r="A51" s="1">
        <v>2.1542602999999998</v>
      </c>
      <c r="C51" s="1">
        <f t="shared" si="0"/>
        <v>7.8937725480828392E-4</v>
      </c>
      <c r="F51">
        <v>2.75</v>
      </c>
      <c r="G51" s="11">
        <f t="shared" si="2"/>
        <v>0.22937247325405866</v>
      </c>
      <c r="H51" s="12">
        <f t="shared" si="3"/>
        <v>0.81110980893712836</v>
      </c>
    </row>
    <row r="52" spans="1:8">
      <c r="A52" s="1">
        <v>2.0242878000000002</v>
      </c>
      <c r="C52" s="1">
        <f t="shared" si="0"/>
        <v>1.1651042231254898E-3</v>
      </c>
      <c r="F52">
        <v>3</v>
      </c>
      <c r="G52" s="11">
        <f t="shared" si="2"/>
        <v>0.18195623159958391</v>
      </c>
      <c r="H52" s="12">
        <f t="shared" si="3"/>
        <v>0.85200694382105346</v>
      </c>
    </row>
    <row r="53" spans="1:8">
      <c r="A53" s="1">
        <v>1.6338162000000001</v>
      </c>
      <c r="C53" s="1">
        <f t="shared" si="0"/>
        <v>6.1718981644333364E-2</v>
      </c>
      <c r="F53">
        <v>3.25</v>
      </c>
      <c r="G53" s="11">
        <f t="shared" si="2"/>
        <v>0.14522084747181654</v>
      </c>
      <c r="H53" s="12">
        <f t="shared" si="3"/>
        <v>0.88482279577114709</v>
      </c>
    </row>
    <row r="54" spans="1:8">
      <c r="A54" s="1">
        <v>1.2898111999999999</v>
      </c>
      <c r="C54" s="1">
        <f t="shared" si="0"/>
        <v>0.23508505658929152</v>
      </c>
      <c r="F54">
        <v>3.5</v>
      </c>
      <c r="G54" s="11">
        <f t="shared" si="2"/>
        <v>0.11730596812893238</v>
      </c>
      <c r="H54" s="12">
        <f t="shared" si="3"/>
        <v>0.91149842594070152</v>
      </c>
    </row>
    <row r="55" spans="1:8">
      <c r="A55" s="1">
        <v>2.0071694999999998</v>
      </c>
      <c r="C55" s="1">
        <f t="shared" si="0"/>
        <v>1.8169790638915225E-3</v>
      </c>
      <c r="F55">
        <v>3.75</v>
      </c>
      <c r="G55" s="11">
        <f t="shared" si="2"/>
        <v>9.6099073227503412E-2</v>
      </c>
      <c r="H55" s="12">
        <f t="shared" si="3"/>
        <v>0.93349176052116767</v>
      </c>
    </row>
    <row r="56" spans="1:8">
      <c r="A56" s="1">
        <v>2.1348691999999998</v>
      </c>
      <c r="C56" s="1">
        <f t="shared" si="0"/>
        <v>3.6304813720561166E-4</v>
      </c>
      <c r="F56">
        <v>4</v>
      </c>
      <c r="G56" s="11">
        <f t="shared" si="2"/>
        <v>7.9847603416225724E-2</v>
      </c>
      <c r="H56" s="12">
        <f t="shared" si="3"/>
        <v>0.95187733471900537</v>
      </c>
    </row>
    <row r="57" spans="1:8">
      <c r="A57" s="1">
        <v>2.3120307000000002</v>
      </c>
      <c r="C57" s="1">
        <f t="shared" si="0"/>
        <v>9.7564356740781864E-3</v>
      </c>
      <c r="F57">
        <v>4.25</v>
      </c>
      <c r="G57" s="11">
        <f t="shared" si="2"/>
        <v>6.7236990166476079E-2</v>
      </c>
      <c r="H57" s="12">
        <f t="shared" si="3"/>
        <v>0.96744648506920639</v>
      </c>
    </row>
    <row r="58" spans="1:8">
      <c r="A58" s="1">
        <v>1.8893788</v>
      </c>
      <c r="C58" s="1">
        <f t="shared" si="0"/>
        <v>1.0630323516503738E-2</v>
      </c>
      <c r="F58">
        <v>4.5</v>
      </c>
      <c r="G58" s="11">
        <f t="shared" si="2"/>
        <v>5.7316212635132216E-2</v>
      </c>
      <c r="H58" s="12">
        <f t="shared" si="3"/>
        <v>0.98078648085621789</v>
      </c>
    </row>
    <row r="59" spans="1:8">
      <c r="A59" s="1">
        <v>1.5056217999999999</v>
      </c>
      <c r="C59" s="1">
        <f t="shared" si="0"/>
        <v>0.10899610995590236</v>
      </c>
      <c r="F59">
        <v>4.75</v>
      </c>
      <c r="G59" s="11">
        <f t="shared" si="2"/>
        <v>4.9403753660959802E-2</v>
      </c>
      <c r="H59" s="12">
        <f t="shared" si="3"/>
        <v>0.99233818026299769</v>
      </c>
    </row>
    <row r="60" spans="1:8">
      <c r="A60" s="1">
        <v>1.6388522000000001</v>
      </c>
      <c r="C60" s="1">
        <f t="shared" si="0"/>
        <v>6.0199291590696091E-2</v>
      </c>
      <c r="F60">
        <v>5</v>
      </c>
      <c r="G60" s="11">
        <f t="shared" si="2"/>
        <v>4.3009841593278572E-2</v>
      </c>
      <c r="H60" s="12">
        <f t="shared" si="3"/>
        <v>1.0024368389306022</v>
      </c>
    </row>
    <row r="61" spans="1:8">
      <c r="A61" s="1">
        <v>1.0267545</v>
      </c>
      <c r="C61" s="1">
        <f t="shared" si="0"/>
        <v>0.50829585089262053</v>
      </c>
      <c r="F61">
        <v>5.25</v>
      </c>
      <c r="G61" s="11">
        <f t="shared" si="2"/>
        <v>3.7779427747556701E-2</v>
      </c>
      <c r="H61" s="12">
        <f t="shared" si="3"/>
        <v>1.0113407899186229</v>
      </c>
    </row>
    <row r="62" spans="1:8">
      <c r="A62" s="1">
        <v>2.1186237000000001</v>
      </c>
      <c r="C62" s="1">
        <f t="shared" si="0"/>
        <v>1.3030500340179118E-4</v>
      </c>
      <c r="F62">
        <v>5.5</v>
      </c>
      <c r="G62" s="11">
        <f t="shared" si="2"/>
        <v>3.3452180156608904E-2</v>
      </c>
      <c r="H62" s="12">
        <f t="shared" si="3"/>
        <v>1.0192516658938162</v>
      </c>
    </row>
    <row r="63" spans="1:8">
      <c r="A63" s="1">
        <v>2.0270771999999999</v>
      </c>
      <c r="C63" s="1">
        <f t="shared" si="0"/>
        <v>1.0729952016330833E-3</v>
      </c>
      <c r="F63">
        <v>5.75</v>
      </c>
      <c r="G63" s="11">
        <f t="shared" si="2"/>
        <v>2.9834827644937414E-2</v>
      </c>
      <c r="H63" s="12">
        <f t="shared" si="3"/>
        <v>1.0263287773502949</v>
      </c>
    </row>
    <row r="64" spans="1:8">
      <c r="A64" s="1">
        <v>2.7514851999999999</v>
      </c>
      <c r="C64" s="1">
        <f t="shared" si="0"/>
        <v>7.4413991592557294E-2</v>
      </c>
      <c r="F64">
        <v>6</v>
      </c>
      <c r="G64" s="11">
        <f t="shared" si="2"/>
        <v>2.6782064006892002E-2</v>
      </c>
      <c r="H64" s="12"/>
    </row>
    <row r="65" spans="1:9">
      <c r="A65" s="1">
        <v>1.7384492</v>
      </c>
      <c r="C65" s="1">
        <f t="shared" si="0"/>
        <v>3.4729343897414881E-2</v>
      </c>
    </row>
    <row r="66" spans="1:9">
      <c r="A66" s="1">
        <v>2.3262448</v>
      </c>
      <c r="C66" s="1">
        <f t="shared" ref="C66:C129" si="4">(LN(A66/$G$35))^2</f>
        <v>1.1004793735085965E-2</v>
      </c>
    </row>
    <row r="67" spans="1:9" ht="15.75" thickBot="1">
      <c r="A67" s="1">
        <v>2.5939333000000002</v>
      </c>
      <c r="C67" s="1">
        <f t="shared" si="4"/>
        <v>4.5720623573761422E-2</v>
      </c>
      <c r="F67" t="s">
        <v>17</v>
      </c>
    </row>
    <row r="68" spans="1:9" ht="30.75" thickBot="1">
      <c r="A68" s="1">
        <v>1.720969</v>
      </c>
      <c r="C68" s="1">
        <f t="shared" si="4"/>
        <v>3.8598124422766333E-2</v>
      </c>
      <c r="F68" s="14" t="s">
        <v>14</v>
      </c>
      <c r="G68" s="14" t="s">
        <v>15</v>
      </c>
      <c r="H68" s="14" t="s">
        <v>16</v>
      </c>
    </row>
    <row r="69" spans="1:9" ht="16.5" thickTop="1" thickBot="1">
      <c r="A69" s="1">
        <v>1.8720858</v>
      </c>
      <c r="C69" s="1">
        <f t="shared" si="4"/>
        <v>1.2610918899070858E-2</v>
      </c>
      <c r="F69" s="15">
        <v>200</v>
      </c>
      <c r="G69" s="16">
        <v>1.02</v>
      </c>
      <c r="H69" s="17">
        <v>0.64</v>
      </c>
      <c r="I69">
        <f>F69</f>
        <v>200</v>
      </c>
    </row>
    <row r="70" spans="1:9" ht="15.75" thickBot="1">
      <c r="A70" s="1">
        <v>1.9550126999999999</v>
      </c>
      <c r="C70" s="1">
        <f t="shared" si="4"/>
        <v>4.7547738859233819E-3</v>
      </c>
      <c r="F70" s="18">
        <v>400</v>
      </c>
      <c r="G70" s="19">
        <v>1.08</v>
      </c>
      <c r="H70" s="20">
        <v>0.94</v>
      </c>
      <c r="I70">
        <f t="shared" ref="I70:I78" si="5">F70</f>
        <v>400</v>
      </c>
    </row>
    <row r="71" spans="1:9" ht="15.75" thickBot="1">
      <c r="A71" s="1">
        <v>0.80951057000000004</v>
      </c>
      <c r="C71" s="1">
        <f t="shared" si="4"/>
        <v>0.9037867707985584</v>
      </c>
      <c r="F71" s="18">
        <v>880</v>
      </c>
      <c r="G71" s="21">
        <v>1.06</v>
      </c>
      <c r="H71" s="22">
        <v>1.46</v>
      </c>
      <c r="I71">
        <f t="shared" si="5"/>
        <v>880</v>
      </c>
    </row>
    <row r="72" spans="1:9" ht="15.75" thickBot="1">
      <c r="A72" s="1">
        <v>3.0805099</v>
      </c>
      <c r="C72" s="1">
        <f t="shared" si="4"/>
        <v>0.14879810733554594</v>
      </c>
      <c r="F72" s="18">
        <v>1400</v>
      </c>
      <c r="G72" s="19">
        <v>1.1000000000000001</v>
      </c>
      <c r="H72" s="20">
        <v>1.89</v>
      </c>
      <c r="I72">
        <f t="shared" si="5"/>
        <v>1400</v>
      </c>
    </row>
    <row r="73" spans="1:9" ht="15.75" thickBot="1">
      <c r="A73" s="1">
        <v>3.6064783</v>
      </c>
      <c r="C73" s="1">
        <f t="shared" si="4"/>
        <v>0.29526203955478453</v>
      </c>
      <c r="F73" s="18">
        <v>2000</v>
      </c>
      <c r="G73" s="21">
        <v>1.1000000000000001</v>
      </c>
      <c r="H73" s="22">
        <v>2.31</v>
      </c>
      <c r="I73">
        <f t="shared" si="5"/>
        <v>2000</v>
      </c>
    </row>
    <row r="74" spans="1:9" ht="15.75" thickBot="1">
      <c r="A74" s="1">
        <v>3.4934910000000001</v>
      </c>
      <c r="C74" s="1">
        <f t="shared" si="4"/>
        <v>0.26168336642821671</v>
      </c>
      <c r="F74" s="18">
        <v>4000</v>
      </c>
      <c r="G74" s="19">
        <v>1.03</v>
      </c>
      <c r="H74" s="20">
        <v>3.4</v>
      </c>
      <c r="I74">
        <f t="shared" si="5"/>
        <v>4000</v>
      </c>
    </row>
    <row r="75" spans="1:9" ht="15.75" thickBot="1">
      <c r="A75" s="1">
        <v>2.1476413000000001</v>
      </c>
      <c r="C75" s="1">
        <f t="shared" si="4"/>
        <v>6.2593095136905886E-4</v>
      </c>
      <c r="F75" s="18">
        <v>5000</v>
      </c>
      <c r="G75" s="21">
        <v>1.08</v>
      </c>
      <c r="H75" s="22">
        <v>3.84</v>
      </c>
      <c r="I75">
        <f t="shared" si="5"/>
        <v>5000</v>
      </c>
    </row>
    <row r="76" spans="1:9" ht="15.75" thickBot="1">
      <c r="A76" s="1">
        <v>2.5625049</v>
      </c>
      <c r="C76" s="1">
        <f t="shared" si="4"/>
        <v>4.0656148413695449E-2</v>
      </c>
      <c r="F76" s="18">
        <v>6000</v>
      </c>
      <c r="G76" s="19">
        <v>1.02</v>
      </c>
      <c r="H76" s="20">
        <v>4.26</v>
      </c>
      <c r="I76">
        <f t="shared" si="5"/>
        <v>6000</v>
      </c>
    </row>
    <row r="77" spans="1:9" ht="15.75" thickBot="1">
      <c r="A77" s="1">
        <v>1.7418005000000001</v>
      </c>
      <c r="C77" s="1">
        <f t="shared" si="4"/>
        <v>3.4015239980578364E-2</v>
      </c>
      <c r="F77" s="18">
        <v>7800</v>
      </c>
      <c r="G77" s="21">
        <v>1.04</v>
      </c>
      <c r="H77" s="22">
        <v>4.93</v>
      </c>
      <c r="I77">
        <f t="shared" si="5"/>
        <v>7800</v>
      </c>
    </row>
    <row r="78" spans="1:9" ht="15.75" thickBot="1">
      <c r="A78" s="1">
        <v>2.8131737999999999</v>
      </c>
      <c r="C78" s="1">
        <f t="shared" si="4"/>
        <v>8.7002436393158245E-2</v>
      </c>
      <c r="F78" s="18">
        <v>10000</v>
      </c>
      <c r="G78" s="19">
        <v>1.01</v>
      </c>
      <c r="H78" s="20">
        <v>5.66</v>
      </c>
      <c r="I78">
        <f t="shared" si="5"/>
        <v>10000</v>
      </c>
    </row>
    <row r="79" spans="1:9">
      <c r="A79" s="1">
        <v>3.5241897</v>
      </c>
      <c r="C79" s="1">
        <f t="shared" si="4"/>
        <v>0.27071102801430508</v>
      </c>
    </row>
    <row r="80" spans="1:9">
      <c r="A80" s="1">
        <v>2.0598150999999998</v>
      </c>
      <c r="C80" s="1">
        <f t="shared" si="4"/>
        <v>2.80071489773546E-4</v>
      </c>
    </row>
    <row r="81" spans="1:3">
      <c r="A81" s="1">
        <v>2.2711272</v>
      </c>
      <c r="C81" s="1">
        <f t="shared" si="4"/>
        <v>6.5488093475535259E-3</v>
      </c>
    </row>
    <row r="82" spans="1:3">
      <c r="A82" s="1">
        <v>1.4489695</v>
      </c>
      <c r="C82" s="1">
        <f t="shared" si="4"/>
        <v>0.13579147168026745</v>
      </c>
    </row>
    <row r="83" spans="1:3">
      <c r="A83" s="1">
        <v>2.8910795</v>
      </c>
      <c r="C83" s="1">
        <f t="shared" si="4"/>
        <v>0.10386336951716323</v>
      </c>
    </row>
    <row r="84" spans="1:3">
      <c r="A84" s="1">
        <v>2.9010091</v>
      </c>
      <c r="C84" s="1">
        <f t="shared" si="4"/>
        <v>0.1060851045236734</v>
      </c>
    </row>
    <row r="85" spans="1:3">
      <c r="A85" s="1">
        <v>2.2000169999999999</v>
      </c>
      <c r="C85" s="1">
        <f t="shared" si="4"/>
        <v>2.4121387854205084E-3</v>
      </c>
    </row>
    <row r="86" spans="1:3">
      <c r="A86" s="1">
        <v>1.8475748999999999</v>
      </c>
      <c r="C86" s="1">
        <f t="shared" si="4"/>
        <v>1.5744639083809717E-2</v>
      </c>
    </row>
    <row r="87" spans="1:3">
      <c r="A87" s="1">
        <v>1.7360728000000001</v>
      </c>
      <c r="C87" s="1">
        <f t="shared" si="4"/>
        <v>3.524105378250636E-2</v>
      </c>
    </row>
    <row r="88" spans="1:3">
      <c r="A88" s="1">
        <v>1.3658298</v>
      </c>
      <c r="C88" s="1">
        <f t="shared" si="4"/>
        <v>0.18283269672862029</v>
      </c>
    </row>
    <row r="89" spans="1:3">
      <c r="A89" s="1">
        <v>1.6555574</v>
      </c>
      <c r="C89" s="1">
        <f t="shared" si="4"/>
        <v>5.5325535635165651E-2</v>
      </c>
    </row>
    <row r="90" spans="1:3">
      <c r="A90" s="1">
        <v>2.5230106999999999</v>
      </c>
      <c r="C90" s="1">
        <f t="shared" si="4"/>
        <v>3.4633713432649461E-2</v>
      </c>
    </row>
    <row r="91" spans="1:3">
      <c r="A91" s="1">
        <v>3.0071504</v>
      </c>
      <c r="C91" s="1">
        <f t="shared" si="4"/>
        <v>0.13078447422609663</v>
      </c>
    </row>
    <row r="92" spans="1:3">
      <c r="A92" s="1">
        <v>2.9751468000000001</v>
      </c>
      <c r="C92" s="1">
        <f t="shared" si="4"/>
        <v>0.12316016401955765</v>
      </c>
    </row>
    <row r="93" spans="1:3">
      <c r="A93" s="1">
        <v>3.5436028999999998</v>
      </c>
      <c r="C93" s="1">
        <f t="shared" si="4"/>
        <v>0.27645766880408057</v>
      </c>
    </row>
    <row r="94" spans="1:3">
      <c r="A94" s="1">
        <v>2.6069830999999999</v>
      </c>
      <c r="C94" s="1">
        <f t="shared" si="4"/>
        <v>4.7891862251590173E-2</v>
      </c>
    </row>
    <row r="95" spans="1:3">
      <c r="A95" s="1">
        <v>2.1426549000000001</v>
      </c>
      <c r="C95" s="1">
        <f t="shared" si="4"/>
        <v>5.1502260787712523E-4</v>
      </c>
    </row>
    <row r="96" spans="1:3">
      <c r="A96" s="1">
        <v>2.3340858</v>
      </c>
      <c r="C96" s="1">
        <f t="shared" si="4"/>
        <v>1.172211920861998E-2</v>
      </c>
    </row>
    <row r="97" spans="1:3">
      <c r="A97" s="1">
        <v>2.5160002000000001</v>
      </c>
      <c r="C97" s="1">
        <f t="shared" si="4"/>
        <v>3.3605804533633696E-2</v>
      </c>
    </row>
    <row r="98" spans="1:3">
      <c r="A98" s="1">
        <v>1.6686592</v>
      </c>
      <c r="C98" s="1">
        <f t="shared" si="4"/>
        <v>5.167944191706824E-2</v>
      </c>
    </row>
    <row r="99" spans="1:3">
      <c r="A99" s="1">
        <v>4.2164390000000003</v>
      </c>
      <c r="C99" s="1">
        <f t="shared" si="4"/>
        <v>0.48949525491257467</v>
      </c>
    </row>
    <row r="100" spans="1:3">
      <c r="A100" s="1">
        <v>1.9250246</v>
      </c>
      <c r="C100" s="1">
        <f t="shared" si="4"/>
        <v>7.1255226900525433E-3</v>
      </c>
    </row>
    <row r="101" spans="1:3">
      <c r="A101" s="1">
        <v>2.2735744000000002</v>
      </c>
      <c r="C101" s="1">
        <f t="shared" si="4"/>
        <v>6.7242723361720979E-3</v>
      </c>
    </row>
    <row r="102" spans="1:3">
      <c r="A102" s="1">
        <v>2.9019982999999998</v>
      </c>
      <c r="C102" s="1">
        <f t="shared" si="4"/>
        <v>0.10630730522111299</v>
      </c>
    </row>
    <row r="103" spans="1:3">
      <c r="A103" s="1">
        <v>1.0923035000000001</v>
      </c>
      <c r="C103" s="1">
        <f t="shared" si="4"/>
        <v>0.42388275514399609</v>
      </c>
    </row>
    <row r="104" spans="1:3">
      <c r="A104" s="1">
        <v>1.2169766</v>
      </c>
      <c r="C104" s="1">
        <f t="shared" si="4"/>
        <v>0.29482942174299387</v>
      </c>
    </row>
    <row r="105" spans="1:3">
      <c r="A105" s="1">
        <v>1.5806894</v>
      </c>
      <c r="C105" s="1">
        <f t="shared" si="4"/>
        <v>7.9236888676868469E-2</v>
      </c>
    </row>
    <row r="106" spans="1:3">
      <c r="A106" s="1">
        <v>1.2786493999999999</v>
      </c>
      <c r="C106" s="1">
        <f t="shared" si="4"/>
        <v>0.24358883215166277</v>
      </c>
    </row>
    <row r="107" spans="1:3">
      <c r="A107" s="1">
        <v>2.7349945999999998</v>
      </c>
      <c r="C107" s="1">
        <f t="shared" si="4"/>
        <v>7.1170449750354928E-2</v>
      </c>
    </row>
    <row r="108" spans="1:3">
      <c r="A108" s="1">
        <v>1.8167521</v>
      </c>
      <c r="C108" s="1">
        <f t="shared" si="4"/>
        <v>2.0249634830570153E-2</v>
      </c>
    </row>
    <row r="109" spans="1:3">
      <c r="A109" s="1">
        <v>2.2559824000000002</v>
      </c>
      <c r="C109" s="1">
        <f t="shared" si="4"/>
        <v>5.5106829159528468E-3</v>
      </c>
    </row>
    <row r="110" spans="1:3">
      <c r="A110" s="1">
        <v>2.1354476</v>
      </c>
      <c r="C110" s="1">
        <f t="shared" si="4"/>
        <v>3.7344462404991175E-4</v>
      </c>
    </row>
    <row r="111" spans="1:3">
      <c r="A111" s="1">
        <v>3.0069588</v>
      </c>
      <c r="C111" s="1">
        <f t="shared" si="4"/>
        <v>0.13073839300044682</v>
      </c>
    </row>
    <row r="112" spans="1:3">
      <c r="A112" s="1">
        <v>3.5957659999999998</v>
      </c>
      <c r="C112" s="1">
        <f t="shared" si="4"/>
        <v>0.29203808728653241</v>
      </c>
    </row>
    <row r="113" spans="1:3">
      <c r="A113" s="1">
        <v>3.7585872999999999</v>
      </c>
      <c r="C113" s="1">
        <f t="shared" si="4"/>
        <v>0.34186427958267479</v>
      </c>
    </row>
    <row r="114" spans="1:3">
      <c r="A114" s="1">
        <v>2.278003</v>
      </c>
      <c r="C114" s="1">
        <f t="shared" si="4"/>
        <v>7.0472035613752997E-3</v>
      </c>
    </row>
    <row r="115" spans="1:3">
      <c r="A115" s="1">
        <v>2.4969065000000001</v>
      </c>
      <c r="C115" s="1">
        <f t="shared" si="4"/>
        <v>3.0870844075595729E-2</v>
      </c>
    </row>
    <row r="116" spans="1:3">
      <c r="A116" s="1">
        <v>1.4528359</v>
      </c>
      <c r="C116" s="1">
        <f t="shared" si="4"/>
        <v>0.13383460232361261</v>
      </c>
    </row>
    <row r="117" spans="1:3">
      <c r="A117" s="1">
        <v>4.6297484000000004</v>
      </c>
      <c r="C117" s="1">
        <f t="shared" si="4"/>
        <v>0.62908845695665527</v>
      </c>
    </row>
    <row r="118" spans="1:3">
      <c r="A118" s="1">
        <v>2.4656840999999998</v>
      </c>
      <c r="C118" s="1">
        <f t="shared" si="4"/>
        <v>2.6607395894058108E-2</v>
      </c>
    </row>
    <row r="119" spans="1:3">
      <c r="A119" s="1">
        <v>2.4435783999999998</v>
      </c>
      <c r="C119" s="1">
        <f t="shared" si="4"/>
        <v>2.3750497536006311E-2</v>
      </c>
    </row>
    <row r="120" spans="1:3">
      <c r="A120" s="1">
        <v>1.6954004</v>
      </c>
      <c r="C120" s="1">
        <f t="shared" si="4"/>
        <v>4.4703753191958705E-2</v>
      </c>
    </row>
    <row r="121" spans="1:3">
      <c r="A121" s="1">
        <v>2.1107947999999999</v>
      </c>
      <c r="C121" s="1">
        <f t="shared" si="4"/>
        <v>5.9490384024589914E-5</v>
      </c>
    </row>
    <row r="122" spans="1:3">
      <c r="A122" s="1">
        <v>4.2162055000000001</v>
      </c>
      <c r="C122" s="1">
        <f t="shared" si="4"/>
        <v>0.4894177658978468</v>
      </c>
    </row>
    <row r="123" spans="1:3">
      <c r="A123" s="1">
        <v>2.0370797</v>
      </c>
      <c r="C123" s="1">
        <f t="shared" si="4"/>
        <v>7.7474800076140625E-4</v>
      </c>
    </row>
    <row r="124" spans="1:3">
      <c r="A124" s="1">
        <v>1.5084299999999999</v>
      </c>
      <c r="C124" s="1">
        <f t="shared" si="4"/>
        <v>0.10776919182193959</v>
      </c>
    </row>
    <row r="125" spans="1:3">
      <c r="A125" s="1">
        <v>1.974969</v>
      </c>
      <c r="C125" s="1">
        <f t="shared" si="4"/>
        <v>3.4573054697376753E-3</v>
      </c>
    </row>
    <row r="126" spans="1:3">
      <c r="A126" s="1">
        <v>2.7114620999999999</v>
      </c>
      <c r="C126" s="1">
        <f t="shared" si="4"/>
        <v>6.6634427668719173E-2</v>
      </c>
    </row>
    <row r="127" spans="1:3">
      <c r="A127" s="1">
        <v>2.2907369000000002</v>
      </c>
      <c r="C127" s="1">
        <f t="shared" si="4"/>
        <v>8.0141881517506106E-3</v>
      </c>
    </row>
    <row r="128" spans="1:3">
      <c r="A128" s="1">
        <v>1.4483473</v>
      </c>
      <c r="C128" s="1">
        <f t="shared" si="4"/>
        <v>0.13610819736819457</v>
      </c>
    </row>
    <row r="129" spans="1:3">
      <c r="A129" s="1">
        <v>1.0187092</v>
      </c>
      <c r="C129" s="1">
        <f t="shared" si="4"/>
        <v>0.51957458478622487</v>
      </c>
    </row>
    <row r="130" spans="1:3">
      <c r="A130" s="1">
        <v>1.9255968999999999</v>
      </c>
      <c r="C130" s="1">
        <f t="shared" ref="C130:C190" si="6">(LN(A130/$G$35))^2</f>
        <v>7.0754275104604018E-3</v>
      </c>
    </row>
    <row r="131" spans="1:3">
      <c r="A131" s="1">
        <v>1.7755517000000001</v>
      </c>
      <c r="C131" s="1">
        <f t="shared" si="6"/>
        <v>2.730437872640866E-2</v>
      </c>
    </row>
    <row r="132" spans="1:3">
      <c r="A132" s="1">
        <v>2.1013755999999999</v>
      </c>
      <c r="C132" s="1">
        <f t="shared" si="6"/>
        <v>1.0501616992479356E-5</v>
      </c>
    </row>
    <row r="133" spans="1:3">
      <c r="A133" s="1">
        <v>2.5390573000000001</v>
      </c>
      <c r="C133" s="1">
        <f t="shared" si="6"/>
        <v>3.7033658701530574E-2</v>
      </c>
    </row>
    <row r="134" spans="1:3">
      <c r="A134" s="1">
        <v>1.7599514000000001</v>
      </c>
      <c r="C134" s="1">
        <f t="shared" si="6"/>
        <v>3.0298750602932648E-2</v>
      </c>
    </row>
    <row r="135" spans="1:3">
      <c r="A135" s="1">
        <v>3.1808442000000001</v>
      </c>
      <c r="C135" s="1">
        <f t="shared" si="6"/>
        <v>0.1745527248675568</v>
      </c>
    </row>
    <row r="136" spans="1:3">
      <c r="A136" s="1">
        <v>2.7935723000000001</v>
      </c>
      <c r="C136" s="1">
        <f t="shared" si="6"/>
        <v>8.2926498035197985E-2</v>
      </c>
    </row>
    <row r="137" spans="1:3">
      <c r="A137" s="1">
        <v>3.0859733</v>
      </c>
      <c r="C137" s="1">
        <f t="shared" si="6"/>
        <v>0.15016829674508483</v>
      </c>
    </row>
    <row r="138" spans="1:3">
      <c r="A138" s="1">
        <v>1.2811292000000001</v>
      </c>
      <c r="C138" s="1">
        <f t="shared" si="6"/>
        <v>0.24168007896280511</v>
      </c>
    </row>
    <row r="139" spans="1:3">
      <c r="A139" s="1">
        <v>1.5856636</v>
      </c>
      <c r="C139" s="1">
        <f t="shared" si="6"/>
        <v>7.7477922670726715E-2</v>
      </c>
    </row>
    <row r="140" spans="1:3">
      <c r="A140" s="1">
        <v>1.5940445000000001</v>
      </c>
      <c r="C140" s="1">
        <f t="shared" si="6"/>
        <v>7.4571081180834484E-2</v>
      </c>
    </row>
    <row r="141" spans="1:3">
      <c r="A141" s="1">
        <v>3.9736820000000002</v>
      </c>
      <c r="C141" s="1">
        <f t="shared" si="6"/>
        <v>0.41003731697943901</v>
      </c>
    </row>
    <row r="142" spans="1:3">
      <c r="A142" s="1">
        <v>2.5211977999999999</v>
      </c>
      <c r="C142" s="1">
        <f t="shared" si="6"/>
        <v>3.4366689104702045E-2</v>
      </c>
    </row>
    <row r="143" spans="1:3">
      <c r="A143" s="1">
        <v>1.2039207999999999</v>
      </c>
      <c r="C143" s="1">
        <f t="shared" si="6"/>
        <v>0.30665899124450297</v>
      </c>
    </row>
    <row r="144" spans="1:3">
      <c r="A144" s="1">
        <v>1.9807352</v>
      </c>
      <c r="C144" s="1">
        <f t="shared" si="6"/>
        <v>3.1229621223754821E-3</v>
      </c>
    </row>
    <row r="145" spans="1:3">
      <c r="A145" s="1">
        <v>2.8307760000000002</v>
      </c>
      <c r="C145" s="1">
        <f t="shared" si="6"/>
        <v>9.0721030948821821E-2</v>
      </c>
    </row>
    <row r="146" spans="1:3">
      <c r="A146" s="1">
        <v>2.6030883</v>
      </c>
      <c r="C146" s="1">
        <f t="shared" si="6"/>
        <v>4.7239713967682749E-2</v>
      </c>
    </row>
    <row r="147" spans="1:3">
      <c r="A147" s="1">
        <v>3.0761123000000001</v>
      </c>
      <c r="C147" s="1">
        <f t="shared" si="6"/>
        <v>0.1476980202842437</v>
      </c>
    </row>
    <row r="148" spans="1:3">
      <c r="A148" s="1">
        <v>2.7982193</v>
      </c>
      <c r="C148" s="1">
        <f t="shared" si="6"/>
        <v>8.3886517319504153E-2</v>
      </c>
    </row>
    <row r="149" spans="1:3">
      <c r="A149" s="1">
        <v>1.8136331999999999</v>
      </c>
      <c r="C149" s="1">
        <f t="shared" si="6"/>
        <v>2.0741596757985082E-2</v>
      </c>
    </row>
    <row r="150" spans="1:3">
      <c r="A150" s="1">
        <v>2.6597585000000001</v>
      </c>
      <c r="C150" s="1">
        <f t="shared" si="6"/>
        <v>5.7065456117358242E-2</v>
      </c>
    </row>
    <row r="151" spans="1:3">
      <c r="A151" s="1">
        <v>2.0353571000000001</v>
      </c>
      <c r="C151" s="1">
        <f t="shared" si="6"/>
        <v>8.2255819908737444E-4</v>
      </c>
    </row>
    <row r="152" spans="1:3">
      <c r="A152" s="1">
        <v>3.6563997000000001</v>
      </c>
      <c r="C152" s="1">
        <f t="shared" si="6"/>
        <v>0.31039095843679232</v>
      </c>
    </row>
    <row r="153" spans="1:3">
      <c r="A153" s="1">
        <v>1.9059889000000001</v>
      </c>
      <c r="C153" s="1">
        <f t="shared" si="6"/>
        <v>8.902031295497808E-3</v>
      </c>
    </row>
    <row r="154" spans="1:3">
      <c r="A154" s="1">
        <v>1.6703161</v>
      </c>
      <c r="C154" s="1">
        <f t="shared" si="6"/>
        <v>5.1229192675971251E-2</v>
      </c>
    </row>
    <row r="155" spans="1:3">
      <c r="A155" s="1">
        <v>2.342489</v>
      </c>
      <c r="C155" s="1">
        <f t="shared" si="6"/>
        <v>1.2513214706979464E-2</v>
      </c>
    </row>
    <row r="156" spans="1:3">
      <c r="A156" s="1">
        <v>0.99206952000000004</v>
      </c>
      <c r="C156" s="1">
        <f t="shared" si="6"/>
        <v>0.55847769380653556</v>
      </c>
    </row>
    <row r="157" spans="1:3">
      <c r="A157" s="1">
        <v>2.9784378999999999</v>
      </c>
      <c r="C157" s="1">
        <f t="shared" si="6"/>
        <v>0.12393737916722002</v>
      </c>
    </row>
    <row r="158" spans="1:3">
      <c r="A158" s="1">
        <v>1.3921703999999999</v>
      </c>
      <c r="C158" s="1">
        <f t="shared" si="6"/>
        <v>0.16686211105169788</v>
      </c>
    </row>
    <row r="159" spans="1:3">
      <c r="A159" s="1">
        <v>2.4188572000000002</v>
      </c>
      <c r="C159" s="1">
        <f t="shared" si="6"/>
        <v>2.0719771259186767E-2</v>
      </c>
    </row>
    <row r="160" spans="1:3">
      <c r="A160" s="1">
        <v>1.5976855999999999</v>
      </c>
      <c r="C160" s="1">
        <f t="shared" si="6"/>
        <v>7.3330189820320246E-2</v>
      </c>
    </row>
    <row r="161" spans="1:3">
      <c r="A161" s="1">
        <v>2.7025876000000002</v>
      </c>
      <c r="C161" s="1">
        <f t="shared" si="6"/>
        <v>6.4952664584752698E-2</v>
      </c>
    </row>
    <row r="162" spans="1:3">
      <c r="A162" s="1">
        <v>2.6260385999999998</v>
      </c>
      <c r="C162" s="1">
        <f t="shared" si="6"/>
        <v>5.1132478035512643E-2</v>
      </c>
    </row>
    <row r="163" spans="1:3">
      <c r="A163" s="1">
        <v>2.2736917999999999</v>
      </c>
      <c r="C163" s="1">
        <f t="shared" si="6"/>
        <v>6.7327433827557891E-3</v>
      </c>
    </row>
    <row r="164" spans="1:3">
      <c r="A164" s="1">
        <v>3.2562316</v>
      </c>
      <c r="C164" s="1">
        <f t="shared" si="6"/>
        <v>0.19467422165107176</v>
      </c>
    </row>
    <row r="165" spans="1:3">
      <c r="A165" s="1">
        <v>1.2048677999999999</v>
      </c>
      <c r="C165" s="1">
        <f t="shared" si="6"/>
        <v>0.30578876791266713</v>
      </c>
    </row>
    <row r="166" spans="1:3">
      <c r="A166" s="1">
        <v>2.0718863999999999</v>
      </c>
      <c r="C166" s="1">
        <f t="shared" si="6"/>
        <v>1.1863700180335942E-4</v>
      </c>
    </row>
    <row r="167" spans="1:3">
      <c r="A167" s="1">
        <v>2.9685356000000001</v>
      </c>
      <c r="C167" s="1">
        <f t="shared" si="6"/>
        <v>0.12160369198812816</v>
      </c>
    </row>
    <row r="168" spans="1:3">
      <c r="A168" s="1">
        <v>1.8887537000000001</v>
      </c>
      <c r="C168" s="1">
        <f t="shared" si="6"/>
        <v>1.0698667755579717E-2</v>
      </c>
    </row>
    <row r="169" spans="1:3">
      <c r="A169" s="1">
        <v>1.016289</v>
      </c>
      <c r="C169" s="1">
        <f t="shared" si="6"/>
        <v>0.52300927311653567</v>
      </c>
    </row>
    <row r="170" spans="1:3">
      <c r="A170" s="1">
        <v>1.1428033</v>
      </c>
      <c r="C170" s="1">
        <f t="shared" si="6"/>
        <v>0.3670751598073696</v>
      </c>
    </row>
    <row r="171" spans="1:3">
      <c r="A171" s="1">
        <v>3.1136092999999998</v>
      </c>
      <c r="C171" s="1">
        <f t="shared" si="6"/>
        <v>0.1571575709421674</v>
      </c>
    </row>
    <row r="172" spans="1:3">
      <c r="A172" s="1">
        <v>2.6722608999999999</v>
      </c>
      <c r="C172" s="1">
        <f t="shared" si="6"/>
        <v>5.9327969558025821E-2</v>
      </c>
    </row>
    <row r="173" spans="1:3">
      <c r="A173" s="1">
        <v>1.8755036</v>
      </c>
      <c r="C173" s="1">
        <f t="shared" si="6"/>
        <v>1.2204581571620333E-2</v>
      </c>
    </row>
    <row r="174" spans="1:3">
      <c r="A174" s="1">
        <v>1.8137525999999999</v>
      </c>
      <c r="C174" s="1">
        <f t="shared" si="6"/>
        <v>2.0722638763530848E-2</v>
      </c>
    </row>
    <row r="175" spans="1:3">
      <c r="A175" s="1">
        <v>2.4094375000000001</v>
      </c>
      <c r="C175" s="1">
        <f t="shared" si="6"/>
        <v>1.9611694465170051E-2</v>
      </c>
    </row>
    <row r="176" spans="1:3">
      <c r="A176" s="1">
        <v>2.4806151999999999</v>
      </c>
      <c r="C176" s="1">
        <f t="shared" si="6"/>
        <v>2.8613426163118214E-2</v>
      </c>
    </row>
    <row r="177" spans="1:3">
      <c r="A177" s="1">
        <v>1.6956255</v>
      </c>
      <c r="C177" s="1">
        <f t="shared" si="6"/>
        <v>4.4647630305186502E-2</v>
      </c>
    </row>
    <row r="178" spans="1:3">
      <c r="A178" s="1">
        <v>3.0616680999999999</v>
      </c>
      <c r="C178" s="1">
        <f t="shared" si="6"/>
        <v>0.1441024918750311</v>
      </c>
    </row>
    <row r="179" spans="1:3">
      <c r="A179" s="1">
        <v>2.8100238000000002</v>
      </c>
      <c r="C179" s="1">
        <f t="shared" si="6"/>
        <v>8.6342765420983847E-2</v>
      </c>
    </row>
    <row r="180" spans="1:3">
      <c r="A180" s="1">
        <v>1.0401978000000001</v>
      </c>
      <c r="C180" s="1">
        <f t="shared" si="6"/>
        <v>0.48991694246456735</v>
      </c>
    </row>
    <row r="181" spans="1:3">
      <c r="A181" s="1">
        <v>1.6780176</v>
      </c>
      <c r="C181" s="1">
        <f t="shared" si="6"/>
        <v>4.9167945257128969E-2</v>
      </c>
    </row>
    <row r="182" spans="1:3">
      <c r="A182" s="1">
        <v>3.0362274999999999</v>
      </c>
      <c r="C182" s="1">
        <f t="shared" si="6"/>
        <v>0.13783713055537447</v>
      </c>
    </row>
    <row r="183" spans="1:3">
      <c r="A183" s="1">
        <v>1.4947163000000001</v>
      </c>
      <c r="C183" s="1">
        <f t="shared" si="6"/>
        <v>0.11384897339649799</v>
      </c>
    </row>
    <row r="184" spans="1:3">
      <c r="A184" s="1">
        <v>1.780014</v>
      </c>
      <c r="C184" s="1">
        <f t="shared" si="6"/>
        <v>2.6481159849460048E-2</v>
      </c>
    </row>
    <row r="185" spans="1:3">
      <c r="A185" s="1">
        <v>1.9282271</v>
      </c>
      <c r="C185" s="1">
        <f t="shared" si="6"/>
        <v>6.8476582161652944E-3</v>
      </c>
    </row>
    <row r="186" spans="1:3">
      <c r="A186" s="1">
        <v>1.4897548</v>
      </c>
      <c r="C186" s="1">
        <f t="shared" si="6"/>
        <v>0.116103758091075</v>
      </c>
    </row>
    <row r="187" spans="1:3">
      <c r="A187" s="1">
        <v>1.9022349999999999</v>
      </c>
      <c r="C187" s="1">
        <f t="shared" si="6"/>
        <v>9.2779368166547079E-3</v>
      </c>
    </row>
    <row r="188" spans="1:3">
      <c r="A188" s="1">
        <v>2.1727599</v>
      </c>
      <c r="C188" s="1">
        <f t="shared" si="6"/>
        <v>1.3429765685979442E-3</v>
      </c>
    </row>
    <row r="189" spans="1:3">
      <c r="A189" s="1">
        <v>1.0964046000000001</v>
      </c>
      <c r="C189" s="1">
        <f t="shared" si="6"/>
        <v>0.4190170679212985</v>
      </c>
    </row>
    <row r="190" spans="1:3">
      <c r="A190" s="1">
        <v>1.9059835999999999</v>
      </c>
      <c r="C190" s="1">
        <f t="shared" si="6"/>
        <v>8.9025560269061499E-3</v>
      </c>
    </row>
  </sheetData>
  <sortState xmlns:xlrd2="http://schemas.microsoft.com/office/spreadsheetml/2017/richdata2" ref="G9:G21">
    <sortCondition ref="G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LX0730R1-FMES194-150kx-200kV-di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Fornasiero, Francesco</dc:creator>
  <cp:lastModifiedBy>Fornasiero, Francesco</cp:lastModifiedBy>
  <dcterms:created xsi:type="dcterms:W3CDTF">2019-06-11T20:52:44Z</dcterms:created>
  <dcterms:modified xsi:type="dcterms:W3CDTF">2019-06-11T22:47:37Z</dcterms:modified>
</cp:coreProperties>
</file>