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360" windowHeight="7650" activeTab="2"/>
  </bookViews>
  <sheets>
    <sheet name="Tabelle 1 HW" sheetId="3" r:id="rId1"/>
    <sheet name="Tabelle2 DL" sheetId="5" r:id="rId2"/>
    <sheet name="Tabelle 3 Gesamt - Verkauf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3" l="1"/>
  <c r="D22" i="3"/>
  <c r="F22" i="3"/>
  <c r="F39" i="3"/>
  <c r="E38" i="3" s="1"/>
  <c r="H39" i="3"/>
  <c r="H38" i="3"/>
  <c r="G38" i="3" s="1"/>
  <c r="D39" i="3"/>
  <c r="C38" i="3"/>
  <c r="H23" i="3" l="1"/>
  <c r="F23" i="3"/>
  <c r="H10" i="4" s="1"/>
  <c r="E36" i="4"/>
  <c r="E34" i="4"/>
  <c r="F19" i="3"/>
  <c r="F28" i="4"/>
  <c r="H28" i="4"/>
  <c r="H30" i="4" s="1"/>
  <c r="F26" i="4"/>
  <c r="H26" i="4"/>
  <c r="D28" i="4"/>
  <c r="D26" i="4"/>
  <c r="F12" i="4"/>
  <c r="H12" i="4"/>
  <c r="C21" i="3"/>
  <c r="H8" i="5"/>
  <c r="H9" i="5"/>
  <c r="H10" i="5"/>
  <c r="H11" i="5"/>
  <c r="H12" i="5"/>
  <c r="H13" i="5"/>
  <c r="F9" i="5"/>
  <c r="F10" i="5"/>
  <c r="F11" i="5"/>
  <c r="F12" i="5"/>
  <c r="F13" i="5"/>
  <c r="D11" i="5"/>
  <c r="D10" i="5"/>
  <c r="D9" i="5"/>
  <c r="F30" i="4" l="1"/>
  <c r="D12" i="4"/>
  <c r="H37" i="3"/>
  <c r="G37" i="3" s="1"/>
  <c r="D37" i="3"/>
  <c r="F37" i="3"/>
  <c r="G29" i="3"/>
  <c r="E29" i="3"/>
  <c r="F17" i="3"/>
  <c r="H29" i="3"/>
  <c r="H30" i="3" s="1"/>
  <c r="F29" i="3"/>
  <c r="F30" i="3"/>
  <c r="D29" i="3"/>
  <c r="D20" i="3"/>
  <c r="D19" i="3"/>
  <c r="D17" i="3"/>
  <c r="G21" i="3" l="1"/>
  <c r="F40" i="3"/>
  <c r="H14" i="4" s="1"/>
  <c r="H40" i="3"/>
  <c r="G36" i="3"/>
  <c r="C11" i="3"/>
  <c r="E21" i="3" l="1"/>
  <c r="D40" i="3"/>
  <c r="C36" i="3"/>
  <c r="C37" i="3"/>
  <c r="E36" i="3"/>
  <c r="E37" i="3"/>
  <c r="E11" i="3"/>
  <c r="E14" i="3"/>
  <c r="E15" i="3"/>
  <c r="E19" i="3"/>
  <c r="E12" i="3"/>
  <c r="E16" i="3"/>
  <c r="E20" i="3"/>
  <c r="E13" i="3"/>
  <c r="E17" i="3"/>
  <c r="E18" i="3"/>
  <c r="G13" i="3"/>
  <c r="G17" i="3"/>
  <c r="G11" i="3"/>
  <c r="G14" i="3"/>
  <c r="G18" i="3"/>
  <c r="G16" i="3"/>
  <c r="G20" i="3"/>
  <c r="G15" i="3"/>
  <c r="G19" i="3"/>
  <c r="G12" i="3"/>
  <c r="H18" i="4"/>
  <c r="F45" i="3"/>
  <c r="D23" i="3"/>
  <c r="C15" i="3"/>
  <c r="C12" i="3"/>
  <c r="C19" i="3"/>
  <c r="C17" i="3"/>
  <c r="C13" i="3"/>
  <c r="C18" i="3"/>
  <c r="C14" i="3"/>
  <c r="C20" i="3"/>
  <c r="C16" i="3"/>
  <c r="F8" i="5"/>
  <c r="F10" i="4" l="1"/>
  <c r="D10" i="4"/>
  <c r="F14" i="4"/>
  <c r="D14" i="4"/>
  <c r="H20" i="4"/>
  <c r="H22" i="4" s="1"/>
  <c r="A2" i="4"/>
  <c r="A1" i="5"/>
  <c r="F18" i="4" l="1"/>
  <c r="F20" i="4"/>
  <c r="F22" i="4" s="1"/>
  <c r="D30" i="3"/>
  <c r="C29" i="3" l="1"/>
  <c r="D45" i="3"/>
  <c r="B24" i="4"/>
  <c r="A24" i="4"/>
  <c r="B12" i="4"/>
  <c r="B14" i="4"/>
  <c r="B10" i="4"/>
  <c r="A10" i="4"/>
  <c r="A12" i="4"/>
  <c r="C33" i="3"/>
  <c r="C26" i="3" s="1"/>
  <c r="E33" i="3"/>
  <c r="G33" i="3"/>
  <c r="F46" i="3" l="1"/>
  <c r="G7" i="3"/>
  <c r="A14" i="4"/>
  <c r="D15" i="5"/>
  <c r="F18" i="5" l="1"/>
  <c r="H46" i="3"/>
  <c r="H45" i="3" s="1"/>
  <c r="D46" i="3"/>
  <c r="H15" i="5"/>
  <c r="H18" i="5" s="1"/>
  <c r="F15" i="5"/>
  <c r="D18" i="4" l="1"/>
  <c r="D20" i="4" l="1"/>
  <c r="D22" i="4" s="1"/>
  <c r="D34" i="4" s="1"/>
  <c r="D36" i="4" s="1"/>
  <c r="D38" i="4" s="1"/>
  <c r="D40" i="4" s="1"/>
  <c r="D42" i="4" s="1"/>
  <c r="D44" i="4" s="1"/>
  <c r="D30" i="4"/>
  <c r="D46" i="4" l="1"/>
</calcChain>
</file>

<file path=xl/sharedStrings.xml><?xml version="1.0" encoding="utf-8"?>
<sst xmlns="http://schemas.openxmlformats.org/spreadsheetml/2006/main" count="105" uniqueCount="84">
  <si>
    <t>Kalkulation</t>
  </si>
  <si>
    <t>EUR</t>
  </si>
  <si>
    <t>Liefererrabatt</t>
  </si>
  <si>
    <t xml:space="preserve">Produkt: </t>
  </si>
  <si>
    <t xml:space="preserve">a) Einkauf Hardware  </t>
  </si>
  <si>
    <t xml:space="preserve"> c) Verkauf</t>
  </si>
  <si>
    <t xml:space="preserve">Gesamtsumme: </t>
  </si>
  <si>
    <t>Konzeption, Planung</t>
  </si>
  <si>
    <t>Summe (€)</t>
  </si>
  <si>
    <t>Stunden</t>
  </si>
  <si>
    <t>Mitarbeiter</t>
  </si>
  <si>
    <t>Ges.Std.</t>
  </si>
  <si>
    <t>Zwischensumme (2)</t>
  </si>
  <si>
    <t>Zwischensumme (HW):</t>
  </si>
  <si>
    <t>Zwischensumme (DL):</t>
  </si>
  <si>
    <t>Gewinnaufschlag</t>
  </si>
  <si>
    <t>C) Gesamtangebot</t>
  </si>
  <si>
    <t>Barverkaufspreis (HW)</t>
  </si>
  <si>
    <t>Barverkaufspreis (DL)</t>
  </si>
  <si>
    <t>Barverkaufspreis (gesamt)</t>
  </si>
  <si>
    <t>Listenverkaufspreis (Brutto)</t>
  </si>
  <si>
    <t xml:space="preserve">Durchschnittliche HW-Nutzungsdauer: </t>
  </si>
  <si>
    <t>Jahre</t>
  </si>
  <si>
    <t>Monate</t>
  </si>
  <si>
    <t>Pro Monat</t>
  </si>
  <si>
    <t xml:space="preserve">aa) Einkauf Hardware  </t>
  </si>
  <si>
    <t>Kauf</t>
  </si>
  <si>
    <t>%</t>
  </si>
  <si>
    <t>2.)</t>
  </si>
  <si>
    <t xml:space="preserve">1.) </t>
  </si>
  <si>
    <t>Server</t>
  </si>
  <si>
    <t>3.)</t>
  </si>
  <si>
    <t>Miete a)</t>
  </si>
  <si>
    <t>Miete b)</t>
  </si>
  <si>
    <t xml:space="preserve">laufende Kosten (je Jahr) </t>
  </si>
  <si>
    <t>Gesamt</t>
  </si>
  <si>
    <t>Projekt Dienstplan-App</t>
  </si>
  <si>
    <t xml:space="preserve">b) </t>
  </si>
  <si>
    <t>Dienstleistung</t>
  </si>
  <si>
    <t xml:space="preserve"> </t>
  </si>
  <si>
    <t>Projekt DienstPlan-App</t>
  </si>
  <si>
    <t>(eigene Leistung, daher jeweils identisch)</t>
  </si>
  <si>
    <t>€ /Std.</t>
  </si>
  <si>
    <r>
      <t xml:space="preserve">Kalkulation: a)  Hardware  </t>
    </r>
    <r>
      <rPr>
        <b/>
        <sz val="14"/>
        <color theme="1"/>
        <rFont val="Calibri"/>
        <family val="2"/>
        <scheme val="minor"/>
      </rPr>
      <t xml:space="preserve">b) Dienstleistung </t>
    </r>
    <r>
      <rPr>
        <sz val="14"/>
        <color theme="1"/>
        <rFont val="Calibri"/>
        <family val="2"/>
        <scheme val="minor"/>
      </rPr>
      <t>c) Verkauf</t>
    </r>
  </si>
  <si>
    <r>
      <t>Kalkulation:</t>
    </r>
    <r>
      <rPr>
        <b/>
        <sz val="14"/>
        <color theme="1"/>
        <rFont val="Calibri"/>
        <family val="2"/>
        <scheme val="minor"/>
      </rPr>
      <t xml:space="preserve"> a) Einkauf Hardware</t>
    </r>
    <r>
      <rPr>
        <sz val="14"/>
        <color theme="1"/>
        <rFont val="Calibri"/>
        <family val="2"/>
        <scheme val="minor"/>
      </rPr>
      <t xml:space="preserve">  b) Dienstleistung c) Verkauf</t>
    </r>
  </si>
  <si>
    <r>
      <t>Kalkulation: a) Einkauf /Miete Hardware  b) Dienstleistung</t>
    </r>
    <r>
      <rPr>
        <b/>
        <sz val="14"/>
        <color theme="1"/>
        <rFont val="Calibri"/>
        <family val="2"/>
        <scheme val="minor"/>
      </rPr>
      <t xml:space="preserve"> c) Verkauf</t>
    </r>
  </si>
  <si>
    <t>Summe:</t>
  </si>
  <si>
    <t>Monatlich (</t>
  </si>
  <si>
    <t>)</t>
  </si>
  <si>
    <t xml:space="preserve"> Ust.</t>
  </si>
  <si>
    <t>Projekt: Haushüter</t>
  </si>
  <si>
    <t xml:space="preserve">Kalkulation </t>
  </si>
  <si>
    <t>Kauf a)</t>
  </si>
  <si>
    <t>Kauf B)</t>
  </si>
  <si>
    <t>Hardware</t>
  </si>
  <si>
    <t>Gewinnaufschlag (%)</t>
  </si>
  <si>
    <t>Fritzbox™ 7590</t>
  </si>
  <si>
    <t>24" Monitor</t>
  </si>
  <si>
    <t>Maus und Tastatur</t>
  </si>
  <si>
    <t>Multifunktionsgerät</t>
  </si>
  <si>
    <t>Desktop-PC</t>
  </si>
  <si>
    <t>Surface und Dockingstation</t>
  </si>
  <si>
    <t>Access Point</t>
  </si>
  <si>
    <t>Tablets (inkl. Schutzhülle)</t>
  </si>
  <si>
    <t>Telefon + Headset</t>
  </si>
  <si>
    <t>Amazon</t>
  </si>
  <si>
    <t>Diverse</t>
  </si>
  <si>
    <t>Notebooksbilliger</t>
  </si>
  <si>
    <t>Support</t>
  </si>
  <si>
    <t>Software</t>
  </si>
  <si>
    <t>Office</t>
  </si>
  <si>
    <t>Acronis</t>
  </si>
  <si>
    <t>Listenverkaufspreis (Netto)</t>
  </si>
  <si>
    <t>Rechnungspreis</t>
  </si>
  <si>
    <t>Zielverkaufspreis</t>
  </si>
  <si>
    <t>Selbstkosten</t>
  </si>
  <si>
    <t>Schulung</t>
  </si>
  <si>
    <t>Dokumentation</t>
  </si>
  <si>
    <t>Abschluss</t>
  </si>
  <si>
    <t xml:space="preserve">    Gruppe: ISCH Mir EGAL 42</t>
  </si>
  <si>
    <t>Switch</t>
  </si>
  <si>
    <t>Kauf (Ang.a))</t>
  </si>
  <si>
    <t>Kauf (Ang.b))</t>
  </si>
  <si>
    <t>Kaspersky Total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</si>
</sst>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\ %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66CC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u/>
      <sz val="14"/>
      <color rgb="FFFF0000"/>
      <name val="Calibri"/>
      <family val="2"/>
      <scheme val="minor"/>
    </font>
    <font>
      <b/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B0F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8"/>
      <color rgb="FF00B0F0"/>
      <name val="Calibri"/>
      <family val="2"/>
      <scheme val="minor"/>
    </font>
    <font>
      <b/>
      <sz val="11"/>
      <color rgb="FF00B0F0"/>
      <name val="Arial"/>
      <family val="2"/>
    </font>
    <font>
      <sz val="11"/>
      <color rgb="FF00B0F0"/>
      <name val="Arial"/>
      <family val="2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8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14" fillId="0" borderId="0" xfId="0" applyFont="1" applyAlignment="1"/>
    <xf numFmtId="0" fontId="8" fillId="0" borderId="0" xfId="0" applyFont="1" applyAlignment="1"/>
    <xf numFmtId="0" fontId="7" fillId="4" borderId="0" xfId="0" applyFont="1" applyFill="1" applyAlignment="1"/>
    <xf numFmtId="0" fontId="12" fillId="4" borderId="0" xfId="0" applyFont="1" applyFill="1" applyAlignment="1"/>
    <xf numFmtId="0" fontId="0" fillId="4" borderId="0" xfId="0" applyFill="1" applyAlignment="1"/>
    <xf numFmtId="0" fontId="0" fillId="0" borderId="0" xfId="0" applyBorder="1" applyAlignment="1"/>
    <xf numFmtId="0" fontId="7" fillId="0" borderId="0" xfId="0" applyFont="1" applyBorder="1" applyAlignment="1"/>
    <xf numFmtId="0" fontId="3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13" fillId="0" borderId="0" xfId="0" applyFont="1" applyBorder="1" applyAlignment="1">
      <alignment horizontal="center" wrapText="1"/>
    </xf>
    <xf numFmtId="9" fontId="4" fillId="0" borderId="0" xfId="0" applyNumberFormat="1" applyFont="1" applyBorder="1" applyAlignment="1">
      <alignment horizontal="center" wrapText="1"/>
    </xf>
    <xf numFmtId="0" fontId="4" fillId="0" borderId="0" xfId="0" applyFont="1" applyBorder="1" applyAlignment="1">
      <alignment wrapText="1"/>
    </xf>
    <xf numFmtId="2" fontId="5" fillId="0" borderId="0" xfId="0" applyNumberFormat="1" applyFont="1" applyBorder="1" applyAlignment="1">
      <alignment horizontal="right" wrapText="1"/>
    </xf>
    <xf numFmtId="0" fontId="9" fillId="4" borderId="0" xfId="0" applyFont="1" applyFill="1" applyAlignment="1"/>
    <xf numFmtId="0" fontId="0" fillId="5" borderId="0" xfId="0" applyFill="1" applyAlignment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9" fillId="5" borderId="0" xfId="0" applyFont="1" applyFill="1" applyAlignment="1"/>
    <xf numFmtId="0" fontId="12" fillId="5" borderId="0" xfId="0" applyFont="1" applyFill="1" applyAlignment="1">
      <alignment horizontal="left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" fontId="0" fillId="0" borderId="0" xfId="0" applyNumberFormat="1" applyAlignment="1"/>
    <xf numFmtId="43" fontId="0" fillId="0" borderId="0" xfId="0" applyNumberFormat="1" applyAlignment="1"/>
    <xf numFmtId="2" fontId="0" fillId="0" borderId="0" xfId="0" applyNumberFormat="1" applyAlignment="1">
      <alignment horizontal="right" vertical="center"/>
    </xf>
    <xf numFmtId="0" fontId="10" fillId="5" borderId="0" xfId="0" applyFont="1" applyFill="1" applyAlignment="1"/>
    <xf numFmtId="0" fontId="2" fillId="5" borderId="0" xfId="0" applyFont="1" applyFill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9" fillId="5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8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15" fillId="0" borderId="0" xfId="0" applyFont="1" applyBorder="1" applyAlignment="1">
      <alignment horizontal="center" wrapText="1"/>
    </xf>
    <xf numFmtId="0" fontId="17" fillId="0" borderId="0" xfId="0" applyFont="1" applyAlignment="1">
      <alignment vertical="center"/>
    </xf>
    <xf numFmtId="4" fontId="21" fillId="4" borderId="0" xfId="0" applyNumberFormat="1" applyFont="1" applyFill="1" applyBorder="1" applyAlignment="1">
      <alignment horizontal="right" vertical="center" wrapText="1"/>
    </xf>
    <xf numFmtId="0" fontId="22" fillId="0" borderId="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1" xfId="0" applyBorder="1" applyAlignment="1"/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/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11" fillId="0" borderId="12" xfId="0" applyFont="1" applyBorder="1" applyAlignment="1"/>
    <xf numFmtId="0" fontId="3" fillId="4" borderId="12" xfId="0" applyFont="1" applyFill="1" applyBorder="1" applyAlignment="1">
      <alignment horizontal="center" wrapText="1"/>
    </xf>
    <xf numFmtId="43" fontId="3" fillId="4" borderId="12" xfId="1" applyFont="1" applyFill="1" applyBorder="1" applyAlignment="1">
      <alignment horizontal="center" wrapText="1"/>
    </xf>
    <xf numFmtId="44" fontId="6" fillId="0" borderId="13" xfId="2" applyFont="1" applyBorder="1" applyAlignment="1"/>
    <xf numFmtId="0" fontId="7" fillId="2" borderId="14" xfId="0" applyFont="1" applyFill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4" fontId="6" fillId="2" borderId="12" xfId="0" applyNumberFormat="1" applyFont="1" applyFill="1" applyBorder="1" applyAlignment="1">
      <alignment vertical="center"/>
    </xf>
    <xf numFmtId="4" fontId="2" fillId="2" borderId="12" xfId="0" applyNumberFormat="1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4" fontId="18" fillId="2" borderId="12" xfId="0" applyNumberFormat="1" applyFont="1" applyFill="1" applyBorder="1" applyAlignment="1">
      <alignment vertical="center"/>
    </xf>
    <xf numFmtId="4" fontId="2" fillId="0" borderId="12" xfId="0" applyNumberFormat="1" applyFont="1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4" fontId="7" fillId="2" borderId="12" xfId="0" applyNumberFormat="1" applyFont="1" applyFill="1" applyBorder="1" applyAlignment="1">
      <alignment vertical="center"/>
    </xf>
    <xf numFmtId="43" fontId="6" fillId="3" borderId="12" xfId="1" applyNumberFormat="1" applyFont="1" applyFill="1" applyBorder="1" applyAlignment="1">
      <alignment horizontal="right" vertical="center"/>
    </xf>
    <xf numFmtId="0" fontId="16" fillId="0" borderId="12" xfId="0" applyFont="1" applyFill="1" applyBorder="1" applyAlignment="1">
      <alignment horizontal="left" vertical="center"/>
    </xf>
    <xf numFmtId="4" fontId="6" fillId="4" borderId="12" xfId="0" applyNumberFormat="1" applyFont="1" applyFill="1" applyBorder="1" applyAlignment="1">
      <alignment vertical="center"/>
    </xf>
    <xf numFmtId="4" fontId="19" fillId="4" borderId="12" xfId="0" applyNumberFormat="1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2" borderId="14" xfId="0" applyFont="1" applyFill="1" applyBorder="1" applyAlignment="1">
      <alignment horizontal="center" vertical="center"/>
    </xf>
    <xf numFmtId="4" fontId="23" fillId="2" borderId="12" xfId="0" applyNumberFormat="1" applyFont="1" applyFill="1" applyBorder="1" applyAlignment="1">
      <alignment vertical="center"/>
    </xf>
    <xf numFmtId="0" fontId="24" fillId="0" borderId="0" xfId="0" applyFont="1" applyAlignment="1">
      <alignment vertical="center"/>
    </xf>
    <xf numFmtId="0" fontId="6" fillId="0" borderId="0" xfId="0" applyFont="1" applyAlignment="1">
      <alignment horizontal="right"/>
    </xf>
    <xf numFmtId="0" fontId="2" fillId="0" borderId="0" xfId="0" applyFont="1" applyAlignment="1"/>
    <xf numFmtId="4" fontId="8" fillId="2" borderId="12" xfId="0" applyNumberFormat="1" applyFont="1" applyFill="1" applyBorder="1" applyAlignment="1">
      <alignment vertical="center"/>
    </xf>
    <xf numFmtId="0" fontId="26" fillId="5" borderId="0" xfId="0" applyFont="1" applyFill="1" applyAlignment="1"/>
    <xf numFmtId="0" fontId="27" fillId="4" borderId="0" xfId="0" applyFont="1" applyFill="1" applyAlignment="1"/>
    <xf numFmtId="0" fontId="28" fillId="0" borderId="1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5" xfId="0" applyFont="1" applyBorder="1" applyAlignment="1">
      <alignment horizontal="left" vertical="center"/>
    </xf>
    <xf numFmtId="0" fontId="33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left" vertical="center" wrapText="1"/>
    </xf>
    <xf numFmtId="0" fontId="33" fillId="0" borderId="2" xfId="0" applyFont="1" applyBorder="1" applyAlignment="1">
      <alignment horizontal="center" vertical="center" wrapText="1"/>
    </xf>
    <xf numFmtId="44" fontId="29" fillId="0" borderId="2" xfId="2" applyFont="1" applyBorder="1" applyAlignment="1">
      <alignment horizontal="right" vertical="center" wrapText="1"/>
    </xf>
    <xf numFmtId="44" fontId="34" fillId="5" borderId="2" xfId="2" applyFont="1" applyFill="1" applyBorder="1" applyAlignment="1">
      <alignment horizontal="right" vertical="center" wrapText="1"/>
    </xf>
    <xf numFmtId="44" fontId="0" fillId="0" borderId="11" xfId="2" applyFont="1" applyBorder="1" applyAlignment="1">
      <alignment horizontal="right" vertical="center"/>
    </xf>
    <xf numFmtId="44" fontId="0" fillId="0" borderId="12" xfId="2" applyFont="1" applyBorder="1" applyAlignment="1">
      <alignment horizontal="right" vertical="center"/>
    </xf>
    <xf numFmtId="0" fontId="31" fillId="0" borderId="0" xfId="0" applyFont="1" applyAlignment="1"/>
    <xf numFmtId="0" fontId="9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4" fontId="19" fillId="5" borderId="15" xfId="2" applyFont="1" applyFill="1" applyBorder="1" applyAlignment="1">
      <alignment horizontal="right"/>
    </xf>
    <xf numFmtId="44" fontId="19" fillId="5" borderId="16" xfId="2" applyFont="1" applyFill="1" applyBorder="1" applyAlignment="1">
      <alignment horizontal="right"/>
    </xf>
    <xf numFmtId="44" fontId="30" fillId="0" borderId="2" xfId="2" applyFont="1" applyBorder="1" applyAlignment="1">
      <alignment horizontal="right" vertical="center" wrapText="1"/>
    </xf>
    <xf numFmtId="44" fontId="29" fillId="0" borderId="2" xfId="2" applyFont="1" applyBorder="1" applyAlignment="1">
      <alignment horizontal="center" vertical="center" wrapText="1"/>
    </xf>
    <xf numFmtId="164" fontId="28" fillId="0" borderId="1" xfId="3" applyNumberFormat="1" applyFont="1" applyBorder="1" applyAlignment="1">
      <alignment horizontal="center" vertical="center" wrapText="1"/>
    </xf>
    <xf numFmtId="164" fontId="29" fillId="0" borderId="1" xfId="0" applyNumberFormat="1" applyFont="1" applyBorder="1" applyAlignment="1">
      <alignment horizontal="center" vertical="center" wrapText="1"/>
    </xf>
    <xf numFmtId="164" fontId="29" fillId="0" borderId="1" xfId="3" applyNumberFormat="1" applyFont="1" applyBorder="1" applyAlignment="1">
      <alignment horizontal="center" vertical="center" wrapText="1"/>
    </xf>
    <xf numFmtId="164" fontId="29" fillId="0" borderId="2" xfId="2" applyNumberFormat="1" applyFont="1" applyBorder="1" applyAlignment="1">
      <alignment horizontal="right" vertical="center" wrapText="1"/>
    </xf>
    <xf numFmtId="164" fontId="30" fillId="0" borderId="2" xfId="2" applyNumberFormat="1" applyFont="1" applyBorder="1" applyAlignment="1">
      <alignment horizontal="right" vertical="center" wrapText="1"/>
    </xf>
    <xf numFmtId="0" fontId="0" fillId="0" borderId="0" xfId="0" applyBorder="1" applyAlignment="1">
      <alignment horizontal="center"/>
    </xf>
    <xf numFmtId="44" fontId="19" fillId="0" borderId="17" xfId="2" applyFont="1" applyFill="1" applyBorder="1" applyAlignment="1">
      <alignment horizontal="right"/>
    </xf>
    <xf numFmtId="9" fontId="12" fillId="0" borderId="0" xfId="3" applyFont="1" applyAlignment="1">
      <alignment horizontal="center" vertical="center"/>
    </xf>
    <xf numFmtId="44" fontId="21" fillId="4" borderId="6" xfId="2" applyFont="1" applyFill="1" applyBorder="1" applyAlignment="1">
      <alignment horizontal="right" vertical="center" wrapText="1"/>
    </xf>
    <xf numFmtId="9" fontId="7" fillId="3" borderId="14" xfId="3" applyFont="1" applyFill="1" applyBorder="1" applyAlignment="1">
      <alignment horizontal="center" vertical="center"/>
    </xf>
    <xf numFmtId="9" fontId="7" fillId="3" borderId="14" xfId="0" applyNumberFormat="1" applyFont="1" applyFill="1" applyBorder="1" applyAlignment="1">
      <alignment horizontal="center" vertical="center"/>
    </xf>
    <xf numFmtId="9" fontId="16" fillId="0" borderId="12" xfId="0" applyNumberFormat="1" applyFont="1" applyFill="1" applyBorder="1" applyAlignment="1">
      <alignment horizontal="left" vertical="center"/>
    </xf>
    <xf numFmtId="4" fontId="11" fillId="0" borderId="12" xfId="0" applyNumberFormat="1" applyFont="1" applyBorder="1" applyAlignment="1">
      <alignment vertical="center"/>
    </xf>
    <xf numFmtId="2" fontId="11" fillId="0" borderId="12" xfId="0" applyNumberFormat="1" applyFont="1" applyBorder="1" applyAlignment="1">
      <alignment vertical="center"/>
    </xf>
    <xf numFmtId="0" fontId="25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32" fillId="0" borderId="3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</cellXfs>
  <cellStyles count="4">
    <cellStyle name="Komma" xfId="1" builtinId="3"/>
    <cellStyle name="Prozent" xfId="3" builtinId="5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6"/>
  <sheetViews>
    <sheetView showWhiteSpace="0" topLeftCell="A22" zoomScale="70" zoomScaleNormal="70" workbookViewId="0">
      <selection activeCell="H23" sqref="H23"/>
    </sheetView>
  </sheetViews>
  <sheetFormatPr baseColWidth="10" defaultRowHeight="15" x14ac:dyDescent="0.25"/>
  <cols>
    <col min="1" max="1" width="5" style="3" customWidth="1"/>
    <col min="2" max="2" width="38" style="2" customWidth="1"/>
    <col min="3" max="3" width="11" style="1" customWidth="1"/>
    <col min="4" max="4" width="21.42578125" style="25" bestFit="1" customWidth="1"/>
    <col min="5" max="5" width="12" style="1" bestFit="1" customWidth="1"/>
    <col min="6" max="6" width="21.42578125" style="25" bestFit="1" customWidth="1"/>
    <col min="7" max="7" width="14" style="1" bestFit="1" customWidth="1"/>
    <col min="8" max="8" width="23.140625" style="25" bestFit="1" customWidth="1"/>
    <col min="9" max="9" width="4.42578125" style="1" customWidth="1"/>
    <col min="10" max="10" width="3.28515625" style="1" customWidth="1"/>
    <col min="11" max="12" width="2.7109375" style="1" customWidth="1"/>
    <col min="13" max="13" width="3.28515625" style="1" customWidth="1"/>
    <col min="14" max="21" width="5.28515625" style="1" customWidth="1"/>
    <col min="22" max="16384" width="11.42578125" style="1"/>
  </cols>
  <sheetData>
    <row r="1" spans="1:11" ht="17.25" customHeight="1" x14ac:dyDescent="0.25">
      <c r="A1" s="18"/>
      <c r="B1" s="19"/>
      <c r="C1" s="20"/>
      <c r="D1" s="24"/>
      <c r="E1" s="39"/>
      <c r="F1" s="24"/>
      <c r="G1" s="20"/>
      <c r="H1" s="24"/>
    </row>
    <row r="2" spans="1:11" ht="31.5" x14ac:dyDescent="0.5">
      <c r="A2" s="18"/>
      <c r="B2" s="141" t="s">
        <v>79</v>
      </c>
      <c r="C2" s="142"/>
      <c r="D2" s="142"/>
      <c r="E2" s="142"/>
      <c r="F2" s="142"/>
      <c r="G2" s="142"/>
      <c r="H2" s="24"/>
    </row>
    <row r="3" spans="1:11" ht="17.25" customHeight="1" x14ac:dyDescent="0.25">
      <c r="A3" s="18"/>
      <c r="B3" s="19"/>
      <c r="C3" s="20"/>
      <c r="D3" s="24"/>
      <c r="E3" s="39"/>
      <c r="F3" s="24"/>
      <c r="G3" s="20"/>
      <c r="H3" s="24"/>
    </row>
    <row r="4" spans="1:11" ht="19.5" customHeight="1" x14ac:dyDescent="0.4">
      <c r="A4" s="38" t="s">
        <v>50</v>
      </c>
      <c r="B4" s="19"/>
      <c r="C4" s="20"/>
      <c r="D4" s="24"/>
      <c r="E4" s="20"/>
      <c r="F4" s="24"/>
      <c r="G4" s="20"/>
      <c r="H4" s="24"/>
    </row>
    <row r="5" spans="1:11" ht="17.25" customHeight="1" x14ac:dyDescent="0.35">
      <c r="A5" s="21"/>
      <c r="B5" s="22" t="s">
        <v>44</v>
      </c>
      <c r="C5" s="20"/>
      <c r="D5" s="24"/>
      <c r="E5" s="20"/>
      <c r="F5" s="24"/>
      <c r="G5" s="20"/>
      <c r="H5" s="24"/>
    </row>
    <row r="6" spans="1:11" ht="34.5" thickBot="1" x14ac:dyDescent="0.55000000000000004">
      <c r="A6" s="102" t="s">
        <v>25</v>
      </c>
      <c r="B6" s="22"/>
      <c r="C6" s="20"/>
      <c r="D6" s="24"/>
      <c r="E6" s="20"/>
      <c r="F6" s="24"/>
      <c r="G6" s="20"/>
      <c r="H6" s="24"/>
    </row>
    <row r="7" spans="1:11" ht="19.5" customHeight="1" thickBot="1" x14ac:dyDescent="0.35">
      <c r="A7" s="4" t="s">
        <v>3</v>
      </c>
      <c r="C7" s="1" t="s">
        <v>21</v>
      </c>
      <c r="E7" s="94">
        <v>5</v>
      </c>
      <c r="F7" s="41" t="s">
        <v>22</v>
      </c>
      <c r="G7" s="43">
        <f>E7*12</f>
        <v>60</v>
      </c>
      <c r="H7" s="42" t="s">
        <v>23</v>
      </c>
    </row>
    <row r="8" spans="1:11" s="109" customFormat="1" ht="35.25" customHeight="1" thickBot="1" x14ac:dyDescent="0.3">
      <c r="A8" s="108" t="s">
        <v>29</v>
      </c>
      <c r="B8" s="40" t="s">
        <v>54</v>
      </c>
      <c r="C8" s="145" t="s">
        <v>52</v>
      </c>
      <c r="D8" s="146"/>
      <c r="E8" s="145" t="s">
        <v>53</v>
      </c>
      <c r="F8" s="146"/>
      <c r="G8" s="145" t="s">
        <v>32</v>
      </c>
      <c r="H8" s="146"/>
    </row>
    <row r="9" spans="1:11" s="109" customFormat="1" ht="24" customHeight="1" x14ac:dyDescent="0.25">
      <c r="A9" s="110"/>
      <c r="B9" s="111"/>
      <c r="C9" s="143" t="s">
        <v>65</v>
      </c>
      <c r="D9" s="144"/>
      <c r="E9" s="143" t="s">
        <v>67</v>
      </c>
      <c r="F9" s="144"/>
      <c r="G9" s="143" t="s">
        <v>66</v>
      </c>
      <c r="H9" s="144"/>
    </row>
    <row r="10" spans="1:11" s="109" customFormat="1" ht="29.25" customHeight="1" thickBot="1" x14ac:dyDescent="0.3">
      <c r="A10" s="112"/>
      <c r="B10" s="113" t="s">
        <v>0</v>
      </c>
      <c r="C10" s="112" t="s">
        <v>27</v>
      </c>
      <c r="D10" s="114" t="s">
        <v>1</v>
      </c>
      <c r="E10" s="112" t="s">
        <v>27</v>
      </c>
      <c r="F10" s="114" t="s">
        <v>1</v>
      </c>
      <c r="G10" s="112" t="s">
        <v>27</v>
      </c>
      <c r="H10" s="114" t="s">
        <v>1</v>
      </c>
    </row>
    <row r="11" spans="1:11" s="106" customFormat="1" ht="30" customHeight="1" thickBot="1" x14ac:dyDescent="0.3">
      <c r="A11" s="104">
        <v>1</v>
      </c>
      <c r="B11" s="105" t="s">
        <v>30</v>
      </c>
      <c r="C11" s="127">
        <f t="shared" ref="C11:C21" si="0">A11*D11/$D$22</f>
        <v>0.11669315735468686</v>
      </c>
      <c r="D11" s="115">
        <v>754</v>
      </c>
      <c r="E11" s="127">
        <f t="shared" ref="E11:E21" si="1">A11*F11/$F$22</f>
        <v>0.10297518064220229</v>
      </c>
      <c r="F11" s="115">
        <v>648.86</v>
      </c>
      <c r="G11" s="127">
        <f t="shared" ref="G11:G21" si="2">A11*H11/$H$22</f>
        <v>6.7254611552443791E-2</v>
      </c>
      <c r="H11" s="126">
        <v>9.99</v>
      </c>
      <c r="K11" s="134"/>
    </row>
    <row r="12" spans="1:11" s="106" customFormat="1" ht="30" customHeight="1" thickBot="1" x14ac:dyDescent="0.3">
      <c r="A12" s="104">
        <v>1</v>
      </c>
      <c r="B12" s="105" t="s">
        <v>56</v>
      </c>
      <c r="C12" s="127">
        <f t="shared" si="0"/>
        <v>3.0953092136521712E-2</v>
      </c>
      <c r="D12" s="115">
        <v>200</v>
      </c>
      <c r="E12" s="127">
        <f t="shared" si="1"/>
        <v>3.4898502332121384E-2</v>
      </c>
      <c r="F12" s="126">
        <v>219.9</v>
      </c>
      <c r="G12" s="127">
        <f t="shared" si="2"/>
        <v>3.3660966742964857E-2</v>
      </c>
      <c r="H12" s="126">
        <v>5</v>
      </c>
      <c r="K12" s="134"/>
    </row>
    <row r="13" spans="1:11" s="106" customFormat="1" ht="30" customHeight="1" thickBot="1" x14ac:dyDescent="0.3">
      <c r="A13" s="104">
        <v>6</v>
      </c>
      <c r="B13" s="105" t="s">
        <v>57</v>
      </c>
      <c r="C13" s="127">
        <f t="shared" si="0"/>
        <v>0.14625336034506509</v>
      </c>
      <c r="D13" s="115">
        <v>157.5</v>
      </c>
      <c r="E13" s="127">
        <f t="shared" si="1"/>
        <v>0.141784092694485</v>
      </c>
      <c r="F13" s="115">
        <v>148.9</v>
      </c>
      <c r="G13" s="127">
        <f t="shared" si="2"/>
        <v>7.6343072573044304E-2</v>
      </c>
      <c r="H13" s="126">
        <v>1.89</v>
      </c>
      <c r="K13" s="134"/>
    </row>
    <row r="14" spans="1:11" s="106" customFormat="1" ht="30" customHeight="1" thickBot="1" x14ac:dyDescent="0.3">
      <c r="A14" s="104">
        <v>4</v>
      </c>
      <c r="B14" s="105" t="s">
        <v>58</v>
      </c>
      <c r="C14" s="127">
        <f t="shared" si="0"/>
        <v>1.547035544983355E-2</v>
      </c>
      <c r="D14" s="115">
        <v>24.99</v>
      </c>
      <c r="E14" s="127">
        <f t="shared" si="1"/>
        <v>2.538592284241081E-2</v>
      </c>
      <c r="F14" s="126">
        <v>39.99</v>
      </c>
      <c r="G14" s="127">
        <f t="shared" si="2"/>
        <v>2.6659485660428167E-2</v>
      </c>
      <c r="H14" s="126">
        <v>0.99</v>
      </c>
      <c r="K14" s="134"/>
    </row>
    <row r="15" spans="1:11" s="106" customFormat="1" ht="30" customHeight="1" thickBot="1" x14ac:dyDescent="0.3">
      <c r="A15" s="104">
        <v>1</v>
      </c>
      <c r="B15" s="105" t="s">
        <v>59</v>
      </c>
      <c r="C15" s="127">
        <f t="shared" si="0"/>
        <v>1.8881386203278245E-2</v>
      </c>
      <c r="D15" s="115">
        <v>122</v>
      </c>
      <c r="E15" s="127">
        <f t="shared" si="1"/>
        <v>2.3803666961322814E-2</v>
      </c>
      <c r="F15" s="126">
        <v>149.99</v>
      </c>
      <c r="G15" s="127">
        <f t="shared" si="2"/>
        <v>3.0294870068668375E-2</v>
      </c>
      <c r="H15" s="126">
        <v>4.5</v>
      </c>
      <c r="K15" s="134"/>
    </row>
    <row r="16" spans="1:11" s="106" customFormat="1" ht="30" customHeight="1" thickBot="1" x14ac:dyDescent="0.3">
      <c r="A16" s="104">
        <v>2</v>
      </c>
      <c r="B16" s="105" t="s">
        <v>60</v>
      </c>
      <c r="C16" s="127">
        <f t="shared" si="0"/>
        <v>0.20088556796602591</v>
      </c>
      <c r="D16" s="115">
        <v>649</v>
      </c>
      <c r="E16" s="127">
        <f t="shared" si="1"/>
        <v>0.1583842898019879</v>
      </c>
      <c r="F16" s="126">
        <v>499</v>
      </c>
      <c r="G16" s="127">
        <f t="shared" si="2"/>
        <v>0.10771509357748756</v>
      </c>
      <c r="H16" s="126">
        <v>8</v>
      </c>
      <c r="K16" s="134"/>
    </row>
    <row r="17" spans="1:11" s="106" customFormat="1" ht="30" customHeight="1" thickBot="1" x14ac:dyDescent="0.3">
      <c r="A17" s="104">
        <v>2</v>
      </c>
      <c r="B17" s="105" t="s">
        <v>61</v>
      </c>
      <c r="C17" s="127">
        <f t="shared" si="0"/>
        <v>0.21631568439608198</v>
      </c>
      <c r="D17" s="115">
        <f>159.9+538.95</f>
        <v>698.85</v>
      </c>
      <c r="E17" s="127">
        <f t="shared" si="1"/>
        <v>0.25133269746854936</v>
      </c>
      <c r="F17" s="126">
        <f>621.85+169.99</f>
        <v>791.84</v>
      </c>
      <c r="G17" s="127">
        <f t="shared" si="2"/>
        <v>0.13464386697185943</v>
      </c>
      <c r="H17" s="126">
        <v>10</v>
      </c>
      <c r="K17" s="134"/>
    </row>
    <row r="18" spans="1:11" s="106" customFormat="1" ht="30" customHeight="1" thickBot="1" x14ac:dyDescent="0.3">
      <c r="A18" s="104">
        <v>1</v>
      </c>
      <c r="B18" s="105" t="s">
        <v>62</v>
      </c>
      <c r="C18" s="127">
        <f t="shared" si="0"/>
        <v>1.7022653020480113E-2</v>
      </c>
      <c r="D18" s="115">
        <v>109.99</v>
      </c>
      <c r="E18" s="127">
        <f t="shared" si="1"/>
        <v>2.0613762928236683E-2</v>
      </c>
      <c r="F18" s="126">
        <v>129.88999999999999</v>
      </c>
      <c r="G18" s="127">
        <f t="shared" si="2"/>
        <v>2.5515012791167364E-2</v>
      </c>
      <c r="H18" s="126">
        <v>3.79</v>
      </c>
      <c r="K18" s="134"/>
    </row>
    <row r="19" spans="1:11" s="106" customFormat="1" ht="30" customHeight="1" thickBot="1" x14ac:dyDescent="0.3">
      <c r="A19" s="104">
        <v>4</v>
      </c>
      <c r="B19" s="105" t="s">
        <v>64</v>
      </c>
      <c r="C19" s="127">
        <f t="shared" si="0"/>
        <v>9.493313358271209E-2</v>
      </c>
      <c r="D19" s="115">
        <f>126.36+26.99</f>
        <v>153.35</v>
      </c>
      <c r="E19" s="127">
        <f t="shared" si="1"/>
        <v>8.5629085576714017E-2</v>
      </c>
      <c r="F19" s="126">
        <f>65.99+68.9</f>
        <v>134.88999999999999</v>
      </c>
      <c r="G19" s="127">
        <f t="shared" si="2"/>
        <v>5.358825905480006E-2</v>
      </c>
      <c r="H19" s="126">
        <v>1.99</v>
      </c>
      <c r="K19" s="134"/>
    </row>
    <row r="20" spans="1:11" s="106" customFormat="1" ht="30" customHeight="1" thickBot="1" x14ac:dyDescent="0.3">
      <c r="A20" s="104">
        <v>10</v>
      </c>
      <c r="B20" s="105" t="s">
        <v>63</v>
      </c>
      <c r="C20" s="127">
        <f t="shared" si="0"/>
        <v>0.10985252399251556</v>
      </c>
      <c r="D20" s="115">
        <f>15.99+54.99</f>
        <v>70.98</v>
      </c>
      <c r="E20" s="127">
        <f t="shared" si="1"/>
        <v>0.12059741665383829</v>
      </c>
      <c r="F20" s="115">
        <v>75.989999999999995</v>
      </c>
      <c r="G20" s="127">
        <f t="shared" si="2"/>
        <v>0.39719940756698535</v>
      </c>
      <c r="H20" s="115">
        <v>5.9</v>
      </c>
      <c r="K20" s="134"/>
    </row>
    <row r="21" spans="1:11" s="106" customFormat="1" ht="30" customHeight="1" thickBot="1" x14ac:dyDescent="0.3">
      <c r="A21" s="104">
        <v>1</v>
      </c>
      <c r="B21" s="105" t="s">
        <v>80</v>
      </c>
      <c r="C21" s="127">
        <f t="shared" si="0"/>
        <v>3.2739085552799009E-2</v>
      </c>
      <c r="D21" s="115">
        <v>211.54</v>
      </c>
      <c r="E21" s="127">
        <f t="shared" si="1"/>
        <v>3.4595382098131608E-2</v>
      </c>
      <c r="F21" s="115">
        <v>217.99</v>
      </c>
      <c r="G21" s="127">
        <f t="shared" si="2"/>
        <v>4.7125353440150806E-2</v>
      </c>
      <c r="H21" s="115">
        <v>7</v>
      </c>
      <c r="K21" s="134"/>
    </row>
    <row r="22" spans="1:11" s="106" customFormat="1" ht="30" customHeight="1" thickBot="1" x14ac:dyDescent="0.3">
      <c r="A22" s="104"/>
      <c r="B22" s="105" t="s">
        <v>46</v>
      </c>
      <c r="C22" s="128"/>
      <c r="D22" s="115">
        <f>SUM($A$11*D11+$A$12*D12+$A$13*D13+$A$14*D14+$A$15*D15+$A$16*D16+$A$17*D17+$A$18*D18+$A$19*D19+$A$20*D20+D21*A21)</f>
        <v>6461.3899999999994</v>
      </c>
      <c r="E22" s="130"/>
      <c r="F22" s="115">
        <f>SUM($A$11*F11+$A$12*F12+$A$13*F13+$A$14*F14+$A$15*F15+$A$16*F16+$A$17*F17+$A$18*F18+$A$19*F19+$A$20*F20+F21*A21)</f>
        <v>6301.1299999999992</v>
      </c>
      <c r="G22" s="130"/>
      <c r="H22" s="115">
        <f>SUM($A$11*H11+$A$12*H12+$A$13*H13+$A$14*H14+$A$15*H15+$A$16*H16+$A$17*H17+$A$18*H18+$A$19*H19+$A$20*H20+H21*A21)</f>
        <v>148.54</v>
      </c>
      <c r="K22" s="134"/>
    </row>
    <row r="23" spans="1:11" s="106" customFormat="1" ht="30" customHeight="1" thickBot="1" x14ac:dyDescent="0.3">
      <c r="A23" s="104"/>
      <c r="B23" s="105" t="s">
        <v>2</v>
      </c>
      <c r="C23" s="129">
        <v>0.1</v>
      </c>
      <c r="D23" s="125">
        <f>$C$23*D22</f>
        <v>646.13900000000001</v>
      </c>
      <c r="E23" s="131"/>
      <c r="F23" s="125">
        <f>$E$23*F22</f>
        <v>0</v>
      </c>
      <c r="G23" s="131"/>
      <c r="H23" s="125">
        <f>$G$23*H22</f>
        <v>0</v>
      </c>
    </row>
    <row r="24" spans="1:11" s="23" customFormat="1" ht="19.5" customHeight="1" x14ac:dyDescent="0.25">
      <c r="A24" s="63"/>
      <c r="B24" s="64"/>
      <c r="C24" s="63"/>
      <c r="D24" s="65"/>
      <c r="E24" s="63"/>
      <c r="F24" s="65"/>
      <c r="G24" s="63"/>
      <c r="H24" s="65"/>
    </row>
    <row r="25" spans="1:11" s="23" customFormat="1" ht="19.5" customHeight="1" thickBot="1" x14ac:dyDescent="0.3">
      <c r="A25" s="66"/>
      <c r="B25" s="67"/>
      <c r="C25" s="66"/>
      <c r="D25" s="68"/>
      <c r="E25" s="66"/>
      <c r="F25" s="68"/>
      <c r="G25" s="66"/>
      <c r="H25" s="68"/>
      <c r="I25" s="46"/>
    </row>
    <row r="26" spans="1:11" s="109" customFormat="1" ht="34.5" customHeight="1" thickBot="1" x14ac:dyDescent="0.3">
      <c r="A26" s="108" t="s">
        <v>28</v>
      </c>
      <c r="B26" s="40" t="s">
        <v>34</v>
      </c>
      <c r="C26" s="145" t="str">
        <f>C33</f>
        <v>Kauf a)</v>
      </c>
      <c r="D26" s="146"/>
      <c r="E26" s="145" t="s">
        <v>32</v>
      </c>
      <c r="F26" s="146"/>
      <c r="G26" s="145" t="s">
        <v>33</v>
      </c>
      <c r="H26" s="146"/>
    </row>
    <row r="27" spans="1:11" s="109" customFormat="1" ht="17.25" customHeight="1" x14ac:dyDescent="0.25">
      <c r="A27" s="110"/>
      <c r="B27" s="111"/>
      <c r="C27" s="143"/>
      <c r="D27" s="144"/>
      <c r="E27" s="143"/>
      <c r="F27" s="144"/>
      <c r="G27" s="143"/>
      <c r="H27" s="144"/>
    </row>
    <row r="28" spans="1:11" s="109" customFormat="1" ht="30" customHeight="1" thickBot="1" x14ac:dyDescent="0.3">
      <c r="A28" s="112">
        <v>1</v>
      </c>
      <c r="B28" s="113"/>
      <c r="C28" s="112" t="s">
        <v>27</v>
      </c>
      <c r="D28" s="114" t="s">
        <v>1</v>
      </c>
      <c r="E28" s="112" t="s">
        <v>27</v>
      </c>
      <c r="F28" s="114" t="s">
        <v>1</v>
      </c>
      <c r="G28" s="112" t="s">
        <v>27</v>
      </c>
      <c r="H28" s="114" t="s">
        <v>1</v>
      </c>
    </row>
    <row r="29" spans="1:11" s="106" customFormat="1" ht="24.75" customHeight="1" thickBot="1" x14ac:dyDescent="0.3">
      <c r="A29" s="104">
        <v>1</v>
      </c>
      <c r="B29" s="105" t="s">
        <v>68</v>
      </c>
      <c r="C29" s="127">
        <f>$A29*D29/D$30</f>
        <v>0.2</v>
      </c>
      <c r="D29" s="115">
        <f>100*12</f>
        <v>1200</v>
      </c>
      <c r="E29" s="127">
        <f>$A29*F29/F$30</f>
        <v>0.2</v>
      </c>
      <c r="F29" s="115">
        <f>100*12</f>
        <v>1200</v>
      </c>
      <c r="G29" s="127">
        <f>$A29*H29/H$30</f>
        <v>0.2</v>
      </c>
      <c r="H29" s="115">
        <f>100*12</f>
        <v>1200</v>
      </c>
    </row>
    <row r="30" spans="1:11" s="106" customFormat="1" ht="24.75" customHeight="1" thickBot="1" x14ac:dyDescent="0.3">
      <c r="A30" s="104"/>
      <c r="B30" s="105" t="s">
        <v>35</v>
      </c>
      <c r="C30" s="107"/>
      <c r="D30" s="116">
        <f>D29*$E$7</f>
        <v>6000</v>
      </c>
      <c r="E30" s="116"/>
      <c r="F30" s="116">
        <f>F29*$E$7</f>
        <v>6000</v>
      </c>
      <c r="G30" s="116"/>
      <c r="H30" s="116">
        <f>H29*$E$7</f>
        <v>6000</v>
      </c>
    </row>
    <row r="31" spans="1:11" s="23" customFormat="1" ht="19.5" customHeight="1" x14ac:dyDescent="0.25">
      <c r="A31" s="72"/>
      <c r="B31" s="73"/>
      <c r="C31" s="74"/>
      <c r="D31" s="118"/>
      <c r="E31" s="74"/>
      <c r="F31" s="118"/>
      <c r="G31" s="74"/>
      <c r="H31" s="118"/>
    </row>
    <row r="32" spans="1:11" s="23" customFormat="1" ht="19.5" customHeight="1" thickBot="1" x14ac:dyDescent="0.3">
      <c r="A32" s="72"/>
      <c r="B32" s="73"/>
      <c r="C32" s="74"/>
      <c r="D32" s="118"/>
      <c r="E32" s="74"/>
      <c r="F32" s="118"/>
      <c r="G32" s="74"/>
      <c r="H32" s="118"/>
    </row>
    <row r="33" spans="1:11" s="109" customFormat="1" ht="35.25" customHeight="1" thickBot="1" x14ac:dyDescent="0.3">
      <c r="A33" s="108" t="s">
        <v>31</v>
      </c>
      <c r="B33" s="40" t="s">
        <v>69</v>
      </c>
      <c r="C33" s="145" t="str">
        <f>C8</f>
        <v>Kauf a)</v>
      </c>
      <c r="D33" s="146"/>
      <c r="E33" s="145" t="str">
        <f>E8</f>
        <v>Kauf B)</v>
      </c>
      <c r="F33" s="146"/>
      <c r="G33" s="145" t="str">
        <f>G8</f>
        <v>Miete a)</v>
      </c>
      <c r="H33" s="146"/>
    </row>
    <row r="34" spans="1:11" s="109" customFormat="1" ht="17.25" customHeight="1" x14ac:dyDescent="0.25">
      <c r="A34" s="110"/>
      <c r="B34" s="111"/>
      <c r="C34" s="143"/>
      <c r="D34" s="144"/>
      <c r="E34" s="143"/>
      <c r="F34" s="144"/>
      <c r="G34" s="143"/>
      <c r="H34" s="144"/>
    </row>
    <row r="35" spans="1:11" s="109" customFormat="1" ht="30" customHeight="1" thickBot="1" x14ac:dyDescent="0.3">
      <c r="A35" s="112">
        <v>1</v>
      </c>
      <c r="B35" s="113" t="s">
        <v>51</v>
      </c>
      <c r="C35" s="112" t="s">
        <v>27</v>
      </c>
      <c r="D35" s="114" t="s">
        <v>1</v>
      </c>
      <c r="E35" s="112" t="s">
        <v>27</v>
      </c>
      <c r="F35" s="114" t="s">
        <v>1</v>
      </c>
      <c r="G35" s="112" t="s">
        <v>27</v>
      </c>
      <c r="H35" s="114" t="s">
        <v>1</v>
      </c>
    </row>
    <row r="36" spans="1:11" s="106" customFormat="1" ht="19.5" customHeight="1" thickBot="1" x14ac:dyDescent="0.3">
      <c r="A36" s="104">
        <v>4</v>
      </c>
      <c r="B36" s="105" t="s">
        <v>70</v>
      </c>
      <c r="C36" s="127">
        <f>$A36*D36/D$39</f>
        <v>0.52838524409100951</v>
      </c>
      <c r="D36" s="115">
        <v>299</v>
      </c>
      <c r="E36" s="127">
        <f>$A36*F36/F$39</f>
        <v>0.52838524409100951</v>
      </c>
      <c r="F36" s="115">
        <v>299</v>
      </c>
      <c r="G36" s="127">
        <f>$A36*H36/H$39</f>
        <v>0.38755849160473438</v>
      </c>
      <c r="H36" s="115">
        <v>8.8000000000000007</v>
      </c>
    </row>
    <row r="37" spans="1:11" s="106" customFormat="1" ht="19.5" customHeight="1" thickBot="1" x14ac:dyDescent="0.3">
      <c r="A37" s="104">
        <v>1</v>
      </c>
      <c r="B37" s="105" t="s">
        <v>71</v>
      </c>
      <c r="C37" s="127">
        <f>$A37*D37/D$39</f>
        <v>0.33973934172741332</v>
      </c>
      <c r="D37" s="115">
        <f>769</f>
        <v>769</v>
      </c>
      <c r="E37" s="127">
        <f>$A37*F37/F$39</f>
        <v>0.33973934172741332</v>
      </c>
      <c r="F37" s="115">
        <f>769</f>
        <v>769</v>
      </c>
      <c r="G37" s="127">
        <f>$A37*H37/H$39</f>
        <v>0.33856317093311311</v>
      </c>
      <c r="H37" s="115">
        <f>369/12</f>
        <v>30.75</v>
      </c>
    </row>
    <row r="38" spans="1:11" s="106" customFormat="1" ht="19.5" customHeight="1" thickBot="1" x14ac:dyDescent="0.3">
      <c r="A38" s="104">
        <v>3</v>
      </c>
      <c r="B38" s="105" t="s">
        <v>83</v>
      </c>
      <c r="C38" s="127">
        <f>$A38*D38/D$39</f>
        <v>0.13187541418157719</v>
      </c>
      <c r="D38" s="115">
        <v>99.5</v>
      </c>
      <c r="E38" s="127">
        <f t="shared" ref="E38:H38" si="3">$A38*F38/F$39</f>
        <v>0.13187541418157719</v>
      </c>
      <c r="F38" s="115">
        <v>99.5</v>
      </c>
      <c r="G38" s="127">
        <f t="shared" ref="G38:H38" si="4">$A38*H38/H$39</f>
        <v>0.27387833746215251</v>
      </c>
      <c r="H38" s="115">
        <f>99.5/12</f>
        <v>8.2916666666666661</v>
      </c>
    </row>
    <row r="39" spans="1:11" s="106" customFormat="1" ht="30" customHeight="1" thickBot="1" x14ac:dyDescent="0.3">
      <c r="A39" s="104"/>
      <c r="B39" s="105" t="s">
        <v>46</v>
      </c>
      <c r="C39" s="128"/>
      <c r="D39" s="115">
        <f>D36*$A36+D37*$A37+D38*A38</f>
        <v>2263.5</v>
      </c>
      <c r="E39" s="130"/>
      <c r="F39" s="115">
        <f>F36*$A36+F37*$A37+F38*A38</f>
        <v>2263.5</v>
      </c>
      <c r="G39" s="130"/>
      <c r="H39" s="115">
        <f>H36*$A36+H37*$A37+H38*A38</f>
        <v>90.825000000000003</v>
      </c>
      <c r="K39" s="134"/>
    </row>
    <row r="40" spans="1:11" s="106" customFormat="1" ht="30" customHeight="1" thickBot="1" x14ac:dyDescent="0.3">
      <c r="A40" s="104"/>
      <c r="B40" s="105" t="s">
        <v>2</v>
      </c>
      <c r="C40" s="129">
        <v>0.1</v>
      </c>
      <c r="D40" s="125">
        <f>D39*$C40</f>
        <v>226.35000000000002</v>
      </c>
      <c r="E40" s="131">
        <v>0</v>
      </c>
      <c r="F40" s="125">
        <f>F39*$E40</f>
        <v>0</v>
      </c>
      <c r="G40" s="131">
        <v>0</v>
      </c>
      <c r="H40" s="125">
        <f>H39*$G40</f>
        <v>0</v>
      </c>
    </row>
    <row r="41" spans="1:11" s="23" customFormat="1" ht="19.5" customHeight="1" x14ac:dyDescent="0.25">
      <c r="A41" s="69"/>
      <c r="B41" s="70"/>
      <c r="C41" s="71"/>
      <c r="D41" s="117"/>
      <c r="E41" s="71"/>
      <c r="F41" s="117"/>
      <c r="G41" s="71"/>
      <c r="H41" s="117"/>
    </row>
    <row r="42" spans="1:11" s="23" customFormat="1" ht="19.5" customHeight="1" x14ac:dyDescent="0.25">
      <c r="A42" s="72"/>
      <c r="B42" s="73"/>
      <c r="C42" s="74"/>
      <c r="D42" s="118"/>
      <c r="E42" s="74"/>
      <c r="F42" s="118"/>
      <c r="G42" s="74"/>
      <c r="H42" s="118"/>
    </row>
    <row r="43" spans="1:11" ht="9.75" customHeight="1" x14ac:dyDescent="0.25"/>
    <row r="44" spans="1:11" ht="15.75" thickBot="1" x14ac:dyDescent="0.3">
      <c r="E44" s="132"/>
    </row>
    <row r="45" spans="1:11" s="121" customFormat="1" ht="24" thickBot="1" x14ac:dyDescent="0.4">
      <c r="A45" s="119"/>
      <c r="B45" s="120" t="s">
        <v>6</v>
      </c>
      <c r="D45" s="123">
        <f>D$22-D$23+D$30+D$39-D$40</f>
        <v>13852.401</v>
      </c>
      <c r="E45" s="133"/>
      <c r="F45" s="123">
        <f>F$22-F$23+F$30+F$39-F$40</f>
        <v>14564.63</v>
      </c>
      <c r="G45" s="133"/>
      <c r="H45" s="123">
        <f>H46*G7</f>
        <v>20361.900000000001</v>
      </c>
    </row>
    <row r="46" spans="1:11" s="121" customFormat="1" ht="24" thickBot="1" x14ac:dyDescent="0.4">
      <c r="A46" s="119"/>
      <c r="B46" s="120" t="s">
        <v>24</v>
      </c>
      <c r="D46" s="124">
        <f>D45/$G$7</f>
        <v>230.87334999999999</v>
      </c>
      <c r="E46" s="122"/>
      <c r="F46" s="124">
        <f t="shared" ref="F46" si="5">F45/$G$7</f>
        <v>242.74383333333333</v>
      </c>
      <c r="G46" s="122"/>
      <c r="H46" s="124">
        <f>H$22-H$23+(H$30/G7)+H$39-H40</f>
        <v>339.36500000000001</v>
      </c>
    </row>
    <row r="47" spans="1:11" ht="9.75" customHeight="1" x14ac:dyDescent="0.25">
      <c r="D47" s="37"/>
      <c r="F47" s="37"/>
      <c r="H47" s="37"/>
    </row>
    <row r="48" spans="1:11" ht="9.75" customHeight="1" x14ac:dyDescent="0.25">
      <c r="D48" s="37"/>
      <c r="F48" s="37"/>
      <c r="H48" s="37"/>
    </row>
    <row r="49" spans="1:9" ht="9.75" customHeight="1" x14ac:dyDescent="0.25">
      <c r="D49" s="37"/>
      <c r="F49" s="37"/>
      <c r="H49" s="37"/>
    </row>
    <row r="50" spans="1:9" ht="9.75" customHeight="1" x14ac:dyDescent="0.25">
      <c r="D50" s="37"/>
      <c r="F50" s="37"/>
      <c r="H50" s="37"/>
    </row>
    <row r="51" spans="1:9" ht="9.75" customHeight="1" x14ac:dyDescent="0.25">
      <c r="D51" s="37"/>
      <c r="F51" s="37"/>
      <c r="H51" s="37"/>
    </row>
    <row r="52" spans="1:9" ht="9.75" customHeight="1" x14ac:dyDescent="0.25"/>
    <row r="53" spans="1:9" ht="19.5" customHeight="1" x14ac:dyDescent="0.25">
      <c r="A53" s="2"/>
      <c r="C53" s="2"/>
      <c r="D53" s="2"/>
      <c r="E53" s="2"/>
      <c r="F53" s="2"/>
      <c r="G53" s="2"/>
      <c r="H53" s="2"/>
      <c r="I53" s="2"/>
    </row>
    <row r="54" spans="1:9" ht="17.25" customHeight="1" x14ac:dyDescent="0.25">
      <c r="A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C55" s="2"/>
      <c r="D55" s="2"/>
      <c r="E55" s="2"/>
      <c r="F55" s="2"/>
      <c r="G55" s="2"/>
      <c r="H55" s="2"/>
      <c r="I55" s="2"/>
    </row>
    <row r="56" spans="1:9" ht="19.5" customHeight="1" x14ac:dyDescent="0.25">
      <c r="A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C59" s="2"/>
      <c r="D59" s="2"/>
      <c r="E59" s="2"/>
      <c r="F59" s="2"/>
      <c r="G59" s="2"/>
    </row>
    <row r="60" spans="1:9" x14ac:dyDescent="0.25">
      <c r="A60" s="2"/>
      <c r="C60" s="2"/>
      <c r="D60" s="2"/>
      <c r="E60" s="2"/>
      <c r="F60" s="2"/>
      <c r="G60" s="2"/>
    </row>
    <row r="61" spans="1:9" x14ac:dyDescent="0.25">
      <c r="A61" s="2"/>
      <c r="C61" s="2"/>
      <c r="D61" s="2"/>
      <c r="E61" s="2"/>
      <c r="F61" s="2"/>
      <c r="G61" s="2"/>
    </row>
    <row r="62" spans="1:9" x14ac:dyDescent="0.25">
      <c r="A62" s="2"/>
      <c r="C62" s="2"/>
      <c r="D62" s="2"/>
      <c r="E62" s="2"/>
      <c r="F62" s="2"/>
      <c r="G62" s="2"/>
    </row>
    <row r="63" spans="1:9" x14ac:dyDescent="0.25">
      <c r="A63" s="2"/>
      <c r="C63" s="2"/>
      <c r="D63" s="2"/>
      <c r="E63" s="2"/>
      <c r="F63" s="2"/>
      <c r="G63" s="2"/>
    </row>
    <row r="64" spans="1:9" x14ac:dyDescent="0.25">
      <c r="A64" s="2"/>
      <c r="C64" s="2"/>
      <c r="D64" s="2"/>
      <c r="E64" s="2"/>
      <c r="F64" s="2"/>
      <c r="G64" s="2"/>
    </row>
    <row r="65" spans="1:7" x14ac:dyDescent="0.25">
      <c r="A65" s="2"/>
      <c r="C65" s="2"/>
      <c r="D65" s="2"/>
      <c r="E65" s="2"/>
      <c r="F65" s="2"/>
      <c r="G65" s="2"/>
    </row>
    <row r="66" spans="1:7" x14ac:dyDescent="0.25">
      <c r="A66" s="2"/>
      <c r="C66" s="2"/>
      <c r="D66" s="2"/>
      <c r="E66" s="2"/>
      <c r="F66" s="2"/>
      <c r="G66" s="2"/>
    </row>
    <row r="67" spans="1:7" x14ac:dyDescent="0.25">
      <c r="A67" s="2"/>
      <c r="C67" s="2"/>
      <c r="D67" s="2"/>
      <c r="E67" s="2"/>
      <c r="F67" s="2"/>
      <c r="G67" s="2"/>
    </row>
    <row r="68" spans="1:7" x14ac:dyDescent="0.25">
      <c r="A68" s="2"/>
      <c r="C68" s="2"/>
      <c r="D68" s="2"/>
      <c r="E68" s="2"/>
      <c r="F68" s="2"/>
      <c r="G68" s="2"/>
    </row>
    <row r="69" spans="1:7" x14ac:dyDescent="0.25">
      <c r="A69" s="2"/>
      <c r="C69" s="2"/>
      <c r="D69" s="2"/>
      <c r="E69" s="2"/>
      <c r="F69" s="2"/>
      <c r="G69" s="2"/>
    </row>
    <row r="70" spans="1:7" x14ac:dyDescent="0.25">
      <c r="A70" s="2"/>
      <c r="C70" s="2"/>
      <c r="D70" s="2"/>
      <c r="E70" s="2"/>
      <c r="F70" s="2"/>
      <c r="G70" s="2"/>
    </row>
    <row r="71" spans="1:7" x14ac:dyDescent="0.25">
      <c r="A71" s="2"/>
      <c r="C71" s="2"/>
      <c r="D71" s="2"/>
      <c r="E71" s="2"/>
      <c r="F71" s="2"/>
      <c r="G71" s="2"/>
    </row>
    <row r="72" spans="1:7" x14ac:dyDescent="0.25">
      <c r="A72" s="2"/>
      <c r="C72" s="2"/>
      <c r="D72" s="2"/>
      <c r="E72" s="2"/>
      <c r="F72" s="2"/>
      <c r="G72" s="2"/>
    </row>
    <row r="73" spans="1:7" x14ac:dyDescent="0.25">
      <c r="A73" s="2"/>
      <c r="C73" s="2"/>
      <c r="D73" s="2"/>
      <c r="E73" s="2"/>
      <c r="F73" s="2"/>
      <c r="G73" s="2"/>
    </row>
    <row r="74" spans="1:7" x14ac:dyDescent="0.25">
      <c r="A74" s="2"/>
      <c r="C74" s="2"/>
      <c r="D74" s="2"/>
      <c r="E74" s="2"/>
      <c r="F74" s="2"/>
      <c r="G74" s="2"/>
    </row>
    <row r="75" spans="1:7" x14ac:dyDescent="0.25">
      <c r="A75" s="2"/>
      <c r="C75" s="2"/>
      <c r="D75" s="2"/>
      <c r="E75" s="2"/>
      <c r="F75" s="2"/>
      <c r="G75" s="2"/>
    </row>
    <row r="76" spans="1:7" x14ac:dyDescent="0.25">
      <c r="A76" s="2"/>
      <c r="C76" s="2"/>
      <c r="D76" s="2"/>
      <c r="E76" s="2"/>
      <c r="F76" s="2"/>
      <c r="G76" s="2"/>
    </row>
  </sheetData>
  <mergeCells count="19">
    <mergeCell ref="G27:H27"/>
    <mergeCell ref="E33:F33"/>
    <mergeCell ref="G33:H33"/>
    <mergeCell ref="B2:G2"/>
    <mergeCell ref="C34:D34"/>
    <mergeCell ref="E34:F34"/>
    <mergeCell ref="G34:H34"/>
    <mergeCell ref="C33:D33"/>
    <mergeCell ref="C8:D8"/>
    <mergeCell ref="E8:F8"/>
    <mergeCell ref="G8:H8"/>
    <mergeCell ref="C26:D26"/>
    <mergeCell ref="E26:F26"/>
    <mergeCell ref="G26:H26"/>
    <mergeCell ref="C9:D9"/>
    <mergeCell ref="E9:F9"/>
    <mergeCell ref="G9:H9"/>
    <mergeCell ref="C27:D27"/>
    <mergeCell ref="E27:F27"/>
  </mergeCells>
  <pageMargins left="0.25" right="0.25" top="0.75" bottom="0.75" header="0.3" footer="0.3"/>
  <pageSetup paperSize="9" scale="99" orientation="portrait" r:id="rId1"/>
  <headerFooter>
    <oddHeader>&amp;L&amp;"-,Fett"&amp;14Klasse: IT 11 ....&amp;C&amp;"-,Fett"&amp;14Gruppe: ………………………………………………..</oddHeader>
    <oddFooter>&amp;C&amp;P&amp;R&amp;10&amp;F,   &amp;"-,Fett"&amp;8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zoomScaleNormal="100" workbookViewId="0"/>
  </sheetViews>
  <sheetFormatPr baseColWidth="10" defaultRowHeight="15" x14ac:dyDescent="0.25"/>
  <cols>
    <col min="1" max="1" width="5" style="3" customWidth="1"/>
    <col min="2" max="2" width="21.140625" style="3" customWidth="1"/>
    <col min="3" max="3" width="8.7109375" style="3" customWidth="1"/>
    <col min="4" max="4" width="13.5703125" style="3" customWidth="1"/>
    <col min="5" max="5" width="14.5703125" style="3" customWidth="1"/>
    <col min="6" max="6" width="10.140625" style="3" customWidth="1"/>
    <col min="7" max="7" width="10.7109375" style="3" customWidth="1"/>
    <col min="8" max="8" width="13.42578125" style="3" bestFit="1" customWidth="1"/>
    <col min="9" max="9" width="3.42578125" style="3" customWidth="1"/>
    <col min="10" max="10" width="2.85546875" style="3" customWidth="1"/>
    <col min="11" max="14" width="3.28515625" style="3" customWidth="1"/>
    <col min="15" max="22" width="5.28515625" style="3" customWidth="1"/>
    <col min="23" max="16384" width="11.42578125" style="3"/>
  </cols>
  <sheetData>
    <row r="1" spans="1:10" ht="26.25" customHeight="1" x14ac:dyDescent="0.3">
      <c r="A1" s="103" t="str">
        <f>'Tabelle 1 HW'!B2</f>
        <v xml:space="preserve">    Gruppe: ISCH Mir EGAL 42</v>
      </c>
      <c r="B1" s="8"/>
      <c r="C1" s="8"/>
      <c r="D1" s="8"/>
      <c r="E1" s="8"/>
      <c r="F1" s="8"/>
      <c r="G1" s="8"/>
      <c r="H1" s="8"/>
      <c r="I1" s="8"/>
    </row>
    <row r="2" spans="1:10" ht="23.25" x14ac:dyDescent="0.35">
      <c r="A2" s="17" t="s">
        <v>36</v>
      </c>
      <c r="B2" s="8"/>
      <c r="C2" s="8"/>
      <c r="D2" s="8"/>
      <c r="E2" s="8"/>
      <c r="F2" s="8"/>
      <c r="G2" s="8"/>
      <c r="H2" s="8"/>
      <c r="I2" s="8"/>
    </row>
    <row r="3" spans="1:10" ht="23.25" x14ac:dyDescent="0.35">
      <c r="A3" s="17"/>
      <c r="B3" s="7" t="s">
        <v>43</v>
      </c>
      <c r="C3" s="8"/>
      <c r="D3" s="8"/>
      <c r="E3" s="8"/>
      <c r="F3" s="8"/>
      <c r="G3" s="8"/>
      <c r="H3" s="8"/>
      <c r="I3" s="8"/>
    </row>
    <row r="4" spans="1:10" ht="18.75" x14ac:dyDescent="0.3">
      <c r="A4" s="6" t="s">
        <v>37</v>
      </c>
      <c r="B4" s="6" t="s">
        <v>38</v>
      </c>
      <c r="C4" s="8"/>
      <c r="D4" s="8"/>
      <c r="E4" s="8"/>
      <c r="F4" s="8"/>
      <c r="G4" s="8"/>
      <c r="H4" s="8"/>
      <c r="I4" s="8"/>
    </row>
    <row r="5" spans="1:10" ht="19.5" customHeight="1" x14ac:dyDescent="0.3">
      <c r="A5" s="4"/>
    </row>
    <row r="6" spans="1:10" ht="19.5" customHeight="1" x14ac:dyDescent="0.35">
      <c r="A6" s="5"/>
    </row>
    <row r="7" spans="1:10" ht="17.25" customHeight="1" x14ac:dyDescent="0.3">
      <c r="A7" s="9"/>
      <c r="B7" s="9"/>
      <c r="C7" s="10"/>
      <c r="D7" s="10" t="s">
        <v>9</v>
      </c>
      <c r="E7" s="10" t="s">
        <v>10</v>
      </c>
      <c r="F7" s="10" t="s">
        <v>11</v>
      </c>
      <c r="G7" s="59" t="s">
        <v>42</v>
      </c>
      <c r="H7" s="10" t="s">
        <v>8</v>
      </c>
      <c r="I7" s="10"/>
    </row>
    <row r="8" spans="1:10" ht="15.75" x14ac:dyDescent="0.25">
      <c r="A8" s="75">
        <v>1</v>
      </c>
      <c r="B8" s="76" t="s">
        <v>7</v>
      </c>
      <c r="C8" s="11"/>
      <c r="D8" s="77">
        <v>6</v>
      </c>
      <c r="E8" s="77">
        <v>3</v>
      </c>
      <c r="F8" s="77">
        <f>D8*E8</f>
        <v>18</v>
      </c>
      <c r="G8" s="78">
        <v>42</v>
      </c>
      <c r="H8" s="78">
        <f>G8*F8</f>
        <v>756</v>
      </c>
      <c r="I8" s="11"/>
    </row>
    <row r="9" spans="1:10" ht="19.5" customHeight="1" x14ac:dyDescent="0.25">
      <c r="A9" s="75">
        <v>2</v>
      </c>
      <c r="B9" s="76" t="s">
        <v>54</v>
      </c>
      <c r="C9" s="12"/>
      <c r="D9" s="77">
        <f>13*4</f>
        <v>52</v>
      </c>
      <c r="E9" s="77">
        <v>3</v>
      </c>
      <c r="F9" s="77">
        <f t="shared" ref="F9:F13" si="0">D9*E9</f>
        <v>156</v>
      </c>
      <c r="G9" s="78">
        <v>42</v>
      </c>
      <c r="H9" s="78">
        <f t="shared" ref="H9:H13" si="1">G9*F9</f>
        <v>6552</v>
      </c>
      <c r="I9" s="13"/>
    </row>
    <row r="10" spans="1:10" ht="19.5" customHeight="1" x14ac:dyDescent="0.25">
      <c r="A10" s="75">
        <v>3</v>
      </c>
      <c r="B10" s="76" t="s">
        <v>69</v>
      </c>
      <c r="C10" s="14"/>
      <c r="D10" s="77">
        <f>15*4</f>
        <v>60</v>
      </c>
      <c r="E10" s="77">
        <v>3</v>
      </c>
      <c r="F10" s="77">
        <f t="shared" si="0"/>
        <v>180</v>
      </c>
      <c r="G10" s="78">
        <v>42</v>
      </c>
      <c r="H10" s="78">
        <f t="shared" si="1"/>
        <v>7560</v>
      </c>
      <c r="I10" s="14"/>
    </row>
    <row r="11" spans="1:10" ht="19.5" customHeight="1" x14ac:dyDescent="0.25">
      <c r="A11" s="75">
        <v>4</v>
      </c>
      <c r="B11" s="76" t="s">
        <v>76</v>
      </c>
      <c r="C11" s="12"/>
      <c r="D11" s="77">
        <f>6*5</f>
        <v>30</v>
      </c>
      <c r="E11" s="77">
        <v>2</v>
      </c>
      <c r="F11" s="77">
        <f t="shared" si="0"/>
        <v>60</v>
      </c>
      <c r="G11" s="78">
        <v>42</v>
      </c>
      <c r="H11" s="78">
        <f t="shared" si="1"/>
        <v>2520</v>
      </c>
      <c r="I11" s="12"/>
    </row>
    <row r="12" spans="1:10" ht="19.5" customHeight="1" x14ac:dyDescent="0.25">
      <c r="A12" s="75">
        <v>5</v>
      </c>
      <c r="B12" s="76" t="s">
        <v>77</v>
      </c>
      <c r="C12" s="14"/>
      <c r="D12" s="77">
        <v>8</v>
      </c>
      <c r="E12" s="77">
        <v>2</v>
      </c>
      <c r="F12" s="77">
        <f t="shared" si="0"/>
        <v>16</v>
      </c>
      <c r="G12" s="78">
        <v>42</v>
      </c>
      <c r="H12" s="78">
        <f t="shared" si="1"/>
        <v>672</v>
      </c>
      <c r="I12" s="14"/>
    </row>
    <row r="13" spans="1:10" ht="19.5" customHeight="1" x14ac:dyDescent="0.25">
      <c r="A13" s="75">
        <v>6</v>
      </c>
      <c r="B13" s="76" t="s">
        <v>78</v>
      </c>
      <c r="C13" s="12"/>
      <c r="D13" s="77">
        <v>2</v>
      </c>
      <c r="E13" s="77">
        <v>1</v>
      </c>
      <c r="F13" s="77">
        <f t="shared" si="0"/>
        <v>2</v>
      </c>
      <c r="G13" s="78">
        <v>42</v>
      </c>
      <c r="H13" s="78">
        <f t="shared" si="1"/>
        <v>84</v>
      </c>
      <c r="I13" s="12"/>
    </row>
    <row r="14" spans="1:10" ht="19.5" customHeight="1" thickBot="1" x14ac:dyDescent="0.3">
      <c r="A14" s="11"/>
      <c r="B14" s="15"/>
      <c r="C14" s="12"/>
      <c r="D14" s="16"/>
      <c r="E14" s="16"/>
      <c r="F14" s="16"/>
      <c r="G14" s="12"/>
      <c r="H14" s="16"/>
      <c r="I14" s="12"/>
    </row>
    <row r="15" spans="1:10" s="31" customFormat="1" ht="19.5" customHeight="1" thickBot="1" x14ac:dyDescent="0.3">
      <c r="A15" s="26"/>
      <c r="B15" s="27" t="s">
        <v>12</v>
      </c>
      <c r="C15" s="28"/>
      <c r="D15" s="61">
        <f>SUM(D8:D13)</f>
        <v>158</v>
      </c>
      <c r="E15" s="61"/>
      <c r="F15" s="61">
        <f t="shared" ref="F15:H15" si="2">SUM(F8:F13)</f>
        <v>432</v>
      </c>
      <c r="G15" s="62"/>
      <c r="H15" s="135">
        <f t="shared" si="2"/>
        <v>18144</v>
      </c>
      <c r="I15" s="29"/>
      <c r="J15" s="30"/>
    </row>
    <row r="16" spans="1:10" x14ac:dyDescent="0.25">
      <c r="H16" s="35"/>
      <c r="I16" s="1"/>
    </row>
    <row r="17" spans="5:8" x14ac:dyDescent="0.25">
      <c r="H17" s="36"/>
    </row>
    <row r="18" spans="5:8" ht="15.75" x14ac:dyDescent="0.25">
      <c r="E18" s="99" t="s">
        <v>47</v>
      </c>
      <c r="F18" s="44">
        <f>'Tabelle 1 HW'!G7</f>
        <v>60</v>
      </c>
      <c r="G18" s="100" t="s">
        <v>48</v>
      </c>
      <c r="H18" s="79">
        <f>H15/'Tabelle 1 HW'!G7</f>
        <v>302.39999999999998</v>
      </c>
    </row>
    <row r="19" spans="5:8" x14ac:dyDescent="0.25">
      <c r="H19" s="36"/>
    </row>
  </sheetData>
  <pageMargins left="0.25" right="0.25" top="0.75" bottom="0.75" header="0.3" footer="0.3"/>
  <pageSetup paperSize="9" orientation="portrait" r:id="rId1"/>
  <headerFooter>
    <oddFooter>&amp;C&amp;P&amp;R&amp;9&amp;F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50"/>
  <sheetViews>
    <sheetView tabSelected="1" topLeftCell="A7" zoomScale="85" zoomScaleNormal="85" workbookViewId="0">
      <selection activeCell="D46" sqref="D46"/>
    </sheetView>
  </sheetViews>
  <sheetFormatPr baseColWidth="10" defaultRowHeight="15" x14ac:dyDescent="0.25"/>
  <cols>
    <col min="1" max="1" width="5" style="31" customWidth="1"/>
    <col min="2" max="2" width="41" style="31" customWidth="1"/>
    <col min="3" max="3" width="9" style="23" customWidth="1"/>
    <col min="4" max="4" width="38.7109375" style="31" bestFit="1" customWidth="1"/>
    <col min="5" max="5" width="4.85546875" style="31" bestFit="1" customWidth="1"/>
    <col min="6" max="6" width="17.28515625" style="31" bestFit="1" customWidth="1"/>
    <col min="7" max="7" width="7.85546875" style="31" customWidth="1"/>
    <col min="8" max="8" width="17.28515625" style="31" bestFit="1" customWidth="1"/>
    <col min="9" max="9" width="4.42578125" style="31" customWidth="1"/>
    <col min="10" max="13" width="3.28515625" style="31" customWidth="1"/>
    <col min="14" max="21" width="5.28515625" style="31" customWidth="1"/>
    <col min="22" max="16384" width="11.42578125" style="31"/>
  </cols>
  <sheetData>
    <row r="2" spans="1:8" ht="23.25" x14ac:dyDescent="0.25">
      <c r="A2" s="47" t="str">
        <f>'Tabelle 1 HW'!B2</f>
        <v xml:space="preserve">    Gruppe: ISCH Mir EGAL 42</v>
      </c>
    </row>
    <row r="4" spans="1:8" ht="23.25" x14ac:dyDescent="0.25">
      <c r="A4" s="47" t="s">
        <v>40</v>
      </c>
    </row>
    <row r="5" spans="1:8" ht="23.25" x14ac:dyDescent="0.25">
      <c r="A5" s="47"/>
      <c r="B5" s="48" t="s">
        <v>45</v>
      </c>
    </row>
    <row r="6" spans="1:8" ht="23.25" x14ac:dyDescent="0.25">
      <c r="A6" s="47"/>
      <c r="B6" s="48"/>
    </row>
    <row r="7" spans="1:8" ht="23.25" x14ac:dyDescent="0.25">
      <c r="A7" s="49" t="s">
        <v>5</v>
      </c>
      <c r="B7" s="50"/>
      <c r="C7" s="32"/>
      <c r="D7" s="51"/>
      <c r="E7" s="51"/>
      <c r="F7" s="51"/>
      <c r="G7" s="51"/>
      <c r="H7" s="51"/>
    </row>
    <row r="8" spans="1:8" ht="19.5" customHeight="1" x14ac:dyDescent="0.25">
      <c r="C8" s="31"/>
      <c r="D8" s="44" t="s">
        <v>26</v>
      </c>
      <c r="F8" s="52" t="s">
        <v>81</v>
      </c>
      <c r="G8" s="31" t="s">
        <v>39</v>
      </c>
      <c r="H8" s="52" t="s">
        <v>82</v>
      </c>
    </row>
    <row r="9" spans="1:8" ht="19.5" customHeight="1" x14ac:dyDescent="0.25">
      <c r="A9" s="53" t="s">
        <v>4</v>
      </c>
      <c r="B9" s="54"/>
      <c r="C9" s="33"/>
      <c r="D9" s="81"/>
      <c r="E9" s="66"/>
      <c r="F9" s="81"/>
      <c r="G9" s="81"/>
      <c r="H9" s="81"/>
    </row>
    <row r="10" spans="1:8" ht="19.5" customHeight="1" x14ac:dyDescent="0.25">
      <c r="A10" s="45" t="str">
        <f>'Tabelle 1 HW'!A8</f>
        <v xml:space="preserve">1.) </v>
      </c>
      <c r="B10" s="45" t="str">
        <f>'Tabelle 1 HW'!B8</f>
        <v>Hardware</v>
      </c>
      <c r="D10" s="82">
        <f>'Tabelle 1 HW'!$D$22-'Tabelle 1 HW'!$D$23</f>
        <v>5815.2509999999993</v>
      </c>
      <c r="E10" s="66"/>
      <c r="F10" s="82">
        <f>'Tabelle 1 HW'!D22-'Tabelle 1 HW'!D23</f>
        <v>5815.2509999999993</v>
      </c>
      <c r="G10" s="81"/>
      <c r="H10" s="82">
        <f>'Tabelle 1 HW'!F22-'Tabelle 1 HW'!F23</f>
        <v>6301.1299999999992</v>
      </c>
    </row>
    <row r="11" spans="1:8" ht="11.25" customHeight="1" x14ac:dyDescent="0.25">
      <c r="A11" s="45"/>
      <c r="D11" s="82"/>
      <c r="E11" s="66"/>
      <c r="F11" s="81"/>
      <c r="G11" s="81"/>
      <c r="H11" s="81"/>
    </row>
    <row r="12" spans="1:8" ht="19.5" customHeight="1" x14ac:dyDescent="0.25">
      <c r="A12" s="45" t="str">
        <f>'Tabelle 1 HW'!A26</f>
        <v>2.)</v>
      </c>
      <c r="B12" s="45" t="str">
        <f>'Tabelle 1 HW'!B26</f>
        <v xml:space="preserve">laufende Kosten (je Jahr) </v>
      </c>
      <c r="D12" s="82">
        <f>'Tabelle 1 HW'!D30</f>
        <v>6000</v>
      </c>
      <c r="E12" s="66"/>
      <c r="F12" s="82">
        <f>'Tabelle 1 HW'!F30</f>
        <v>6000</v>
      </c>
      <c r="G12" s="81"/>
      <c r="H12" s="82">
        <f>'Tabelle 1 HW'!H30</f>
        <v>6000</v>
      </c>
    </row>
    <row r="13" spans="1:8" ht="13.5" customHeight="1" x14ac:dyDescent="0.25">
      <c r="A13" s="45"/>
      <c r="D13" s="82"/>
      <c r="E13" s="66"/>
      <c r="F13" s="81"/>
      <c r="G13" s="81"/>
      <c r="H13" s="81"/>
    </row>
    <row r="14" spans="1:8" ht="19.5" customHeight="1" x14ac:dyDescent="0.25">
      <c r="A14" s="45" t="str">
        <f>'Tabelle 1 HW'!A33</f>
        <v>3.)</v>
      </c>
      <c r="B14" s="45" t="str">
        <f>'Tabelle 1 HW'!B33</f>
        <v>Software</v>
      </c>
      <c r="D14" s="82">
        <f>'Tabelle 1 HW'!D39-'Tabelle 1 HW'!D40</f>
        <v>2037.15</v>
      </c>
      <c r="E14" s="66"/>
      <c r="F14" s="82">
        <f>'Tabelle 1 HW'!D39-'Tabelle 1 HW'!D40</f>
        <v>2037.15</v>
      </c>
      <c r="G14" s="81"/>
      <c r="H14" s="82">
        <f>'Tabelle 1 HW'!F39-'Tabelle 1 HW'!F40</f>
        <v>2263.5</v>
      </c>
    </row>
    <row r="15" spans="1:8" ht="13.5" customHeight="1" x14ac:dyDescent="0.25">
      <c r="A15" s="45"/>
      <c r="D15" s="82"/>
      <c r="E15" s="66"/>
      <c r="F15" s="81"/>
      <c r="G15" s="81"/>
      <c r="H15" s="81"/>
    </row>
    <row r="16" spans="1:8" ht="13.5" customHeight="1" x14ac:dyDescent="0.25">
      <c r="A16" s="45"/>
      <c r="D16" s="82"/>
      <c r="E16" s="66"/>
      <c r="F16" s="81"/>
      <c r="G16" s="81"/>
      <c r="H16" s="81"/>
    </row>
    <row r="17" spans="1:12" ht="13.5" customHeight="1" x14ac:dyDescent="0.25">
      <c r="A17" s="45"/>
      <c r="D17" s="82"/>
      <c r="E17" s="66"/>
      <c r="F17" s="81"/>
      <c r="G17" s="81"/>
      <c r="H17" s="81"/>
    </row>
    <row r="18" spans="1:12" ht="19.5" customHeight="1" x14ac:dyDescent="0.25">
      <c r="A18" s="45"/>
      <c r="B18" s="52" t="s">
        <v>13</v>
      </c>
      <c r="D18" s="101">
        <f>SUM(D10:D17)</f>
        <v>13852.401</v>
      </c>
      <c r="E18" s="66"/>
      <c r="F18" s="101">
        <f t="shared" ref="F18:H18" si="0">SUM(F10:F17)</f>
        <v>13852.401</v>
      </c>
      <c r="G18" s="81"/>
      <c r="H18" s="101">
        <f t="shared" si="0"/>
        <v>14564.63</v>
      </c>
    </row>
    <row r="19" spans="1:12" ht="11.25" customHeight="1" x14ac:dyDescent="0.25">
      <c r="A19" s="45"/>
      <c r="B19" s="52"/>
      <c r="D19" s="82"/>
      <c r="E19" s="66"/>
      <c r="F19" s="81"/>
      <c r="G19" s="81"/>
      <c r="H19" s="81"/>
    </row>
    <row r="20" spans="1:12" s="98" customFormat="1" ht="19.5" customHeight="1" x14ac:dyDescent="0.25">
      <c r="A20" s="95"/>
      <c r="B20" s="95" t="s">
        <v>15</v>
      </c>
      <c r="C20" s="96">
        <v>25</v>
      </c>
      <c r="D20" s="97">
        <f>D18*$C20/100</f>
        <v>3463.1002500000004</v>
      </c>
      <c r="E20" s="66"/>
      <c r="F20" s="97">
        <f t="shared" ref="F20:H20" si="1">F18*$C20/100</f>
        <v>3463.1002500000004</v>
      </c>
      <c r="G20" s="81"/>
      <c r="H20" s="97">
        <f t="shared" si="1"/>
        <v>3641.1574999999998</v>
      </c>
    </row>
    <row r="21" spans="1:12" ht="9" customHeight="1" x14ac:dyDescent="0.25">
      <c r="A21" s="45"/>
      <c r="B21" s="52"/>
      <c r="D21" s="83"/>
      <c r="E21" s="66"/>
      <c r="F21" s="81"/>
      <c r="G21" s="81"/>
      <c r="H21" s="81"/>
    </row>
    <row r="22" spans="1:12" ht="19.5" customHeight="1" x14ac:dyDescent="0.25">
      <c r="A22" s="45"/>
      <c r="B22" s="52" t="s">
        <v>17</v>
      </c>
      <c r="D22" s="85">
        <f>D18+D20</f>
        <v>17315.501250000001</v>
      </c>
      <c r="E22" s="66"/>
      <c r="F22" s="85">
        <f>F18+F20</f>
        <v>17315.501250000001</v>
      </c>
      <c r="G22" s="81"/>
      <c r="H22" s="85">
        <f t="shared" ref="H22" si="2">H18+H20</f>
        <v>18205.787499999999</v>
      </c>
      <c r="I22" s="60"/>
    </row>
    <row r="23" spans="1:12" ht="19.5" customHeight="1" x14ac:dyDescent="0.25">
      <c r="A23" s="45"/>
      <c r="D23" s="86"/>
      <c r="E23" s="66"/>
      <c r="F23" s="81"/>
      <c r="G23" s="81"/>
      <c r="H23" s="81"/>
    </row>
    <row r="24" spans="1:12" ht="19.5" customHeight="1" x14ac:dyDescent="0.25">
      <c r="A24" s="55" t="str">
        <f>'Tabelle2 DL'!A4</f>
        <v xml:space="preserve">b) </v>
      </c>
      <c r="B24" s="55" t="str">
        <f>'Tabelle2 DL'!B4</f>
        <v>Dienstleistung</v>
      </c>
      <c r="D24" s="86" t="s">
        <v>41</v>
      </c>
      <c r="E24" s="66"/>
      <c r="F24" s="81"/>
      <c r="G24" s="81"/>
      <c r="H24" s="81"/>
    </row>
    <row r="25" spans="1:12" ht="10.5" customHeight="1" x14ac:dyDescent="0.25">
      <c r="A25" s="56"/>
      <c r="D25" s="86"/>
      <c r="E25" s="66"/>
      <c r="F25" s="81"/>
      <c r="G25" s="81"/>
      <c r="H25" s="81"/>
    </row>
    <row r="26" spans="1:12" ht="19.5" customHeight="1" x14ac:dyDescent="0.25">
      <c r="A26" s="56"/>
      <c r="B26" s="52" t="s">
        <v>14</v>
      </c>
      <c r="D26" s="88">
        <f>'Tabelle2 DL'!$H$15</f>
        <v>18144</v>
      </c>
      <c r="E26" s="66"/>
      <c r="F26" s="88">
        <f>'Tabelle2 DL'!$H$15</f>
        <v>18144</v>
      </c>
      <c r="G26" s="81"/>
      <c r="H26" s="88">
        <f>'Tabelle2 DL'!$H$15</f>
        <v>18144</v>
      </c>
    </row>
    <row r="27" spans="1:12" ht="9.75" customHeight="1" x14ac:dyDescent="0.25">
      <c r="A27" s="45"/>
      <c r="D27" s="86"/>
      <c r="E27" s="66"/>
      <c r="F27" s="81"/>
      <c r="G27" s="81"/>
      <c r="H27" s="81"/>
    </row>
    <row r="28" spans="1:12" ht="19.5" customHeight="1" x14ac:dyDescent="0.25">
      <c r="A28" s="45"/>
      <c r="B28" s="52" t="s">
        <v>55</v>
      </c>
      <c r="C28" s="80">
        <v>40</v>
      </c>
      <c r="D28" s="82">
        <f>D26*$C$28/100</f>
        <v>7257.6</v>
      </c>
      <c r="E28" s="66"/>
      <c r="F28" s="82">
        <f t="shared" ref="F28:H28" si="3">F26*$C$28/100</f>
        <v>7257.6</v>
      </c>
      <c r="G28" s="81"/>
      <c r="H28" s="82">
        <f t="shared" si="3"/>
        <v>7257.6</v>
      </c>
    </row>
    <row r="29" spans="1:12" ht="9.75" customHeight="1" x14ac:dyDescent="0.25">
      <c r="A29" s="45"/>
      <c r="B29" s="52"/>
      <c r="D29" s="82"/>
      <c r="E29" s="66"/>
      <c r="F29" s="81"/>
      <c r="G29" s="81"/>
      <c r="H29" s="81"/>
    </row>
    <row r="30" spans="1:12" ht="19.5" customHeight="1" x14ac:dyDescent="0.25">
      <c r="A30" s="45"/>
      <c r="B30" s="52" t="s">
        <v>18</v>
      </c>
      <c r="D30" s="85">
        <f>D26+D28</f>
        <v>25401.599999999999</v>
      </c>
      <c r="E30" s="66"/>
      <c r="F30" s="85">
        <f t="shared" ref="F30:H30" si="4">F26+F28</f>
        <v>25401.599999999999</v>
      </c>
      <c r="G30" s="81"/>
      <c r="H30" s="85">
        <f t="shared" si="4"/>
        <v>25401.599999999999</v>
      </c>
    </row>
    <row r="31" spans="1:12" ht="12.75" customHeight="1" x14ac:dyDescent="0.25">
      <c r="A31" s="45"/>
      <c r="B31" s="52"/>
      <c r="D31" s="66"/>
      <c r="E31" s="66"/>
      <c r="F31" s="81"/>
      <c r="G31" s="81"/>
      <c r="H31" s="81"/>
      <c r="I31" s="23"/>
      <c r="J31" s="23"/>
      <c r="K31" s="23"/>
      <c r="L31" s="23"/>
    </row>
    <row r="32" spans="1:12" ht="12.75" customHeight="1" x14ac:dyDescent="0.25">
      <c r="A32" s="45"/>
      <c r="D32" s="66"/>
      <c r="E32" s="66"/>
      <c r="F32" s="81"/>
      <c r="G32" s="81"/>
      <c r="H32" s="81"/>
      <c r="I32" s="23"/>
      <c r="J32" s="23"/>
      <c r="K32" s="23"/>
      <c r="L32" s="23"/>
    </row>
    <row r="33" spans="1:8" ht="19.5" customHeight="1" x14ac:dyDescent="0.25">
      <c r="A33" s="57" t="s">
        <v>16</v>
      </c>
      <c r="B33" s="58"/>
      <c r="C33" s="34"/>
      <c r="D33" s="86"/>
      <c r="E33" s="87"/>
      <c r="F33" s="81"/>
      <c r="G33" s="81"/>
      <c r="H33" s="81"/>
    </row>
    <row r="34" spans="1:8" ht="19.5" customHeight="1" x14ac:dyDescent="0.25">
      <c r="A34" s="45"/>
      <c r="B34" s="52" t="s">
        <v>19</v>
      </c>
      <c r="D34" s="89">
        <f>D22+D30</f>
        <v>42717.10125</v>
      </c>
      <c r="E34" s="90">
        <f>E38-E36</f>
        <v>99.95</v>
      </c>
      <c r="F34" s="81"/>
      <c r="G34" s="81"/>
      <c r="H34" s="81"/>
    </row>
    <row r="35" spans="1:8" ht="10.5" customHeight="1" x14ac:dyDescent="0.25">
      <c r="A35" s="45"/>
      <c r="D35" s="86"/>
      <c r="E35" s="90"/>
      <c r="F35" s="81"/>
      <c r="G35" s="81"/>
      <c r="H35" s="81"/>
    </row>
    <row r="36" spans="1:8" ht="19.5" customHeight="1" x14ac:dyDescent="0.25">
      <c r="A36" s="45"/>
      <c r="B36" s="52" t="s">
        <v>75</v>
      </c>
      <c r="C36" s="136">
        <v>0.05</v>
      </c>
      <c r="D36" s="91">
        <f>D34+D34*C36</f>
        <v>44852.956312499999</v>
      </c>
      <c r="E36" s="138">
        <f>C36</f>
        <v>0.05</v>
      </c>
      <c r="F36" s="81"/>
      <c r="G36" s="81"/>
      <c r="H36" s="139"/>
    </row>
    <row r="37" spans="1:8" ht="10.5" customHeight="1" x14ac:dyDescent="0.25">
      <c r="A37" s="45"/>
      <c r="B37" s="52"/>
      <c r="D37" s="86"/>
      <c r="E37" s="90"/>
      <c r="F37" s="81"/>
      <c r="G37" s="81"/>
      <c r="H37" s="81"/>
    </row>
    <row r="38" spans="1:8" ht="19.5" customHeight="1" x14ac:dyDescent="0.25">
      <c r="A38" s="45"/>
      <c r="B38" s="52" t="s">
        <v>74</v>
      </c>
      <c r="C38" s="136">
        <v>0.03</v>
      </c>
      <c r="D38" s="91">
        <f>C38*D36/97+D36</f>
        <v>44866.828360844069</v>
      </c>
      <c r="E38" s="90">
        <v>100</v>
      </c>
      <c r="F38" s="81"/>
      <c r="G38" s="81"/>
      <c r="H38" s="140"/>
    </row>
    <row r="39" spans="1:8" ht="9" customHeight="1" x14ac:dyDescent="0.25">
      <c r="A39" s="45"/>
      <c r="B39" s="52"/>
      <c r="D39" s="86"/>
      <c r="E39" s="87"/>
      <c r="F39" s="81"/>
      <c r="G39" s="81"/>
      <c r="H39" s="81"/>
    </row>
    <row r="40" spans="1:8" ht="19.5" customHeight="1" x14ac:dyDescent="0.25">
      <c r="A40" s="45"/>
      <c r="B40" s="52" t="s">
        <v>73</v>
      </c>
      <c r="C40" s="136">
        <v>0.1</v>
      </c>
      <c r="D40" s="91">
        <f>C40*D38/90+D38</f>
        <v>44916.680392356116</v>
      </c>
      <c r="E40" s="87"/>
      <c r="F40" s="81"/>
      <c r="G40" s="81"/>
      <c r="H40" s="81"/>
    </row>
    <row r="41" spans="1:8" ht="5.25" customHeight="1" x14ac:dyDescent="0.25">
      <c r="A41" s="45"/>
      <c r="B41" s="52"/>
      <c r="D41" s="86"/>
      <c r="E41" s="87"/>
      <c r="F41" s="81"/>
      <c r="G41" s="81"/>
      <c r="H41" s="81"/>
    </row>
    <row r="42" spans="1:8" ht="19.5" customHeight="1" x14ac:dyDescent="0.25">
      <c r="A42" s="45"/>
      <c r="B42" s="52" t="s">
        <v>72</v>
      </c>
      <c r="C42" s="136">
        <v>0.02</v>
      </c>
      <c r="D42" s="91">
        <f>D40+D40*C42</f>
        <v>45815.014000203242</v>
      </c>
      <c r="E42" s="87"/>
      <c r="F42" s="81"/>
      <c r="G42" s="81"/>
      <c r="H42" s="81"/>
    </row>
    <row r="43" spans="1:8" ht="8.25" customHeight="1" x14ac:dyDescent="0.25">
      <c r="A43" s="45"/>
      <c r="B43" s="52"/>
      <c r="D43" s="86"/>
      <c r="E43" s="87"/>
      <c r="F43" s="81"/>
      <c r="G43" s="81"/>
      <c r="H43" s="81"/>
    </row>
    <row r="44" spans="1:8" ht="19.5" customHeight="1" x14ac:dyDescent="0.25">
      <c r="A44" s="45"/>
      <c r="B44" s="47" t="s">
        <v>49</v>
      </c>
      <c r="C44" s="137">
        <v>0.19</v>
      </c>
      <c r="D44" s="91">
        <f>D42*C44</f>
        <v>8704.8526600386158</v>
      </c>
      <c r="E44" s="87"/>
      <c r="F44" s="81"/>
      <c r="G44" s="81"/>
      <c r="H44" s="81"/>
    </row>
    <row r="45" spans="1:8" ht="9" customHeight="1" x14ac:dyDescent="0.25">
      <c r="A45" s="45"/>
      <c r="B45" s="52"/>
      <c r="D45" s="86"/>
      <c r="E45" s="87"/>
      <c r="F45" s="81"/>
      <c r="G45" s="81"/>
      <c r="H45" s="81"/>
    </row>
    <row r="46" spans="1:8" ht="19.5" customHeight="1" x14ac:dyDescent="0.25">
      <c r="A46" s="45"/>
      <c r="B46" s="52" t="s">
        <v>20</v>
      </c>
      <c r="D46" s="92">
        <f>D42+D44</f>
        <v>54519.86666024186</v>
      </c>
      <c r="E46" s="93"/>
      <c r="F46" s="81"/>
      <c r="G46" s="81"/>
      <c r="H46" s="81"/>
    </row>
    <row r="47" spans="1:8" ht="15.75" x14ac:dyDescent="0.25">
      <c r="C47" s="31"/>
      <c r="D47" s="84"/>
      <c r="E47" s="84"/>
      <c r="F47" s="81"/>
      <c r="G47" s="81"/>
      <c r="H47" s="81"/>
    </row>
    <row r="48" spans="1:8" x14ac:dyDescent="0.25">
      <c r="C48" s="31"/>
      <c r="D48" s="84"/>
      <c r="E48" s="84"/>
      <c r="F48" s="84"/>
      <c r="G48" s="84"/>
      <c r="H48" s="84"/>
    </row>
    <row r="49" spans="3:3" x14ac:dyDescent="0.25">
      <c r="C49" s="31"/>
    </row>
    <row r="50" spans="3:3" x14ac:dyDescent="0.25">
      <c r="C50" s="31"/>
    </row>
  </sheetData>
  <pageMargins left="0.25" right="0.25" top="0.75" bottom="0.75" header="0.3" footer="0.3"/>
  <pageSetup paperSize="9" scale="91" orientation="portrait" r:id="rId1"/>
  <headerFooter>
    <oddFooter>&amp;C&amp;P&amp;R&amp;9&amp;F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 1 HW</vt:lpstr>
      <vt:lpstr>Tabelle2 DL</vt:lpstr>
      <vt:lpstr>Tabelle 3 Gesamt - Verkauf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2019-06-04T09:38:37Z</dcterms:modified>
</cp:coreProperties>
</file>