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featurePropertyBag/featurePropertyBag.xml" ContentType="application/vnd.ms-excel.featurepropertyba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codeName="ThisWorkbook" hidePivotFieldList="1" defaultThemeVersion="202300"/>
  <mc:AlternateContent xmlns:mc="http://schemas.openxmlformats.org/markup-compatibility/2006">
    <mc:Choice Requires="x15">
      <x15ac:absPath xmlns:x15ac="http://schemas.microsoft.com/office/spreadsheetml/2010/11/ac" url="https://assetinspectaus-my.sharepoint.com/personal/tien_assetinspect_com_au/Documents/AI Shared Folder/Administration/Programs/quote_maker/Quote Templates/"/>
    </mc:Choice>
  </mc:AlternateContent>
  <xr:revisionPtr revIDLastSave="256" documentId="13_ncr:1_{85543293-CF73-4795-A121-936872EB6AE9}" xr6:coauthVersionLast="47" xr6:coauthVersionMax="47" xr10:uidLastSave="{D9B6B767-C990-4B42-9541-1A179E1A19F0}"/>
  <bookViews>
    <workbookView xWindow="30612" yWindow="-192" windowWidth="30936" windowHeight="16776" xr2:uid="{25EDA35A-1B65-4902-B14A-466746A9B4B9}"/>
  </bookViews>
  <sheets>
    <sheet name="Quote Information" sheetId="1" r:id="rId1"/>
    <sheet name="Pricing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2" i="1" l="1"/>
  <c r="D2" i="1"/>
  <c r="I3" i="1"/>
  <c r="C2" i="1"/>
  <c r="F2" i="1" a="1"/>
  <c r="F2" i="1" s="1"/>
  <c r="G2" i="1" s="1"/>
  <c r="C3" i="1"/>
  <c r="D3" i="1"/>
  <c r="F3" i="1" a="1"/>
  <c r="F3" i="1" s="1"/>
  <c r="G3" i="1" s="1"/>
  <c r="P2" i="1"/>
  <c r="H2" i="1" l="1"/>
  <c r="J2" i="1"/>
  <c r="K2" i="1" s="1"/>
  <c r="H3" i="1"/>
  <c r="Q2" i="1" a="1"/>
  <c r="Q2" i="1" s="1"/>
  <c r="J3" i="1" l="1"/>
  <c r="K3" i="1" s="1"/>
  <c r="L2" i="1" s="1"/>
  <c r="R2" i="1" s="1"/>
  <c r="T2" i="1" s="1"/>
  <c r="AA2" i="1" l="1"/>
  <c r="Z2" i="1"/>
  <c r="U2" i="1"/>
  <c r="W2" i="1" s="1"/>
  <c r="V2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<sst xmlns="http://schemas.openxmlformats.org/spreadsheetml/2006/main" count="38" uniqueCount="32">
  <si>
    <t>Address</t>
  </si>
  <si>
    <t>Subtotal</t>
  </si>
  <si>
    <t>GST</t>
  </si>
  <si>
    <t>Total</t>
  </si>
  <si>
    <t>Desired Total</t>
  </si>
  <si>
    <t>Required Discount</t>
  </si>
  <si>
    <t>Total Before Discount</t>
  </si>
  <si>
    <t>Discount (%)</t>
  </si>
  <si>
    <t>Discount Amount</t>
  </si>
  <si>
    <t>Valid Until</t>
  </si>
  <si>
    <t>Client Name</t>
  </si>
  <si>
    <t>Requestor Name</t>
  </si>
  <si>
    <t>Requestor Company</t>
  </si>
  <si>
    <t>Description</t>
  </si>
  <si>
    <t>Discount Reason</t>
  </si>
  <si>
    <t>Cost</t>
  </si>
  <si>
    <t># Panels</t>
  </si>
  <si>
    <t>Tier</t>
  </si>
  <si>
    <t>Risk Survey</t>
  </si>
  <si>
    <t>Replacement Cost</t>
  </si>
  <si>
    <t>Thermal Scan</t>
  </si>
  <si>
    <t>Services Total</t>
  </si>
  <si>
    <t>Extras Total</t>
  </si>
  <si>
    <t>Required Discount (%)</t>
  </si>
  <si>
    <t>Discount</t>
  </si>
  <si>
    <t>Shared Discount</t>
  </si>
  <si>
    <t>Shared?</t>
  </si>
  <si>
    <t>Location Total</t>
  </si>
  <si>
    <t>Location Total Before Discount</t>
  </si>
  <si>
    <t>Price</t>
  </si>
  <si>
    <t>Panels</t>
  </si>
  <si>
    <t>Up to Panels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</si>
</sst>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$&quot;* #,##0.00_-;\-&quot;$&quot;* #,##0.00_-;_-&quot;$&quot;* &quot;-&quot;??_-;_-@_-"/>
    <numFmt numFmtId="164" formatCode="0.000%"/>
  </numFmts>
  <fonts count="5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i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 style="thin">
        <color indexed="64"/>
      </top>
      <bottom/>
      <diagonal/>
    </border>
    <border>
      <left style="double">
        <color indexed="64"/>
      </left>
      <right/>
      <top/>
      <bottom style="thin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double">
        <color indexed="64"/>
      </left>
      <right style="double">
        <color indexed="64"/>
      </right>
      <top/>
      <bottom/>
      <diagonal/>
    </border>
    <border>
      <left style="thick">
        <color indexed="64"/>
      </left>
      <right/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47">
    <xf numFmtId="0" fontId="0" fillId="0" borderId="0" xfId="0"/>
    <xf numFmtId="44" fontId="0" fillId="0" borderId="0" xfId="1" applyFont="1"/>
    <xf numFmtId="9" fontId="0" fillId="0" borderId="0" xfId="2" applyFont="1"/>
    <xf numFmtId="44" fontId="0" fillId="2" borderId="5" xfId="1" applyFont="1" applyFill="1" applyBorder="1"/>
    <xf numFmtId="44" fontId="0" fillId="2" borderId="6" xfId="1" applyFont="1" applyFill="1" applyBorder="1"/>
    <xf numFmtId="44" fontId="2" fillId="0" borderId="2" xfId="1" applyFont="1" applyBorder="1"/>
    <xf numFmtId="44" fontId="2" fillId="0" borderId="3" xfId="1" applyFont="1" applyBorder="1"/>
    <xf numFmtId="0" fontId="2" fillId="0" borderId="0" xfId="0" applyFont="1"/>
    <xf numFmtId="44" fontId="2" fillId="0" borderId="0" xfId="1" applyFont="1"/>
    <xf numFmtId="0" fontId="2" fillId="0" borderId="2" xfId="1" applyNumberFormat="1" applyFont="1" applyBorder="1"/>
    <xf numFmtId="0" fontId="0" fillId="0" borderId="0" xfId="1" applyNumberFormat="1" applyFont="1"/>
    <xf numFmtId="14" fontId="0" fillId="0" borderId="0" xfId="1" applyNumberFormat="1" applyFont="1"/>
    <xf numFmtId="0" fontId="0" fillId="0" borderId="0" xfId="2" applyNumberFormat="1" applyFont="1"/>
    <xf numFmtId="0" fontId="2" fillId="0" borderId="0" xfId="2" applyNumberFormat="1" applyFont="1"/>
    <xf numFmtId="44" fontId="4" fillId="0" borderId="7" xfId="1" applyFont="1" applyBorder="1"/>
    <xf numFmtId="44" fontId="4" fillId="0" borderId="0" xfId="1" applyFont="1"/>
    <xf numFmtId="2" fontId="0" fillId="0" borderId="0" xfId="0" applyNumberFormat="1"/>
    <xf numFmtId="44" fontId="0" fillId="2" borderId="0" xfId="0" applyNumberFormat="1" applyFill="1"/>
    <xf numFmtId="0" fontId="2" fillId="0" borderId="1" xfId="0" applyFont="1" applyBorder="1"/>
    <xf numFmtId="44" fontId="0" fillId="2" borderId="4" xfId="0" applyNumberFormat="1" applyFill="1" applyBorder="1"/>
    <xf numFmtId="164" fontId="0" fillId="0" borderId="5" xfId="2" applyNumberFormat="1" applyFont="1" applyBorder="1"/>
    <xf numFmtId="44" fontId="0" fillId="2" borderId="0" xfId="1" applyFont="1" applyFill="1"/>
    <xf numFmtId="164" fontId="2" fillId="0" borderId="2" xfId="2" applyNumberFormat="1" applyFont="1" applyBorder="1"/>
    <xf numFmtId="164" fontId="0" fillId="0" borderId="0" xfId="2" applyNumberFormat="1" applyFont="1"/>
    <xf numFmtId="164" fontId="2" fillId="0" borderId="0" xfId="2" applyNumberFormat="1" applyFont="1"/>
    <xf numFmtId="44" fontId="2" fillId="0" borderId="1" xfId="1" applyFont="1" applyBorder="1"/>
    <xf numFmtId="9" fontId="2" fillId="0" borderId="2" xfId="2" applyFont="1" applyBorder="1"/>
    <xf numFmtId="44" fontId="2" fillId="0" borderId="3" xfId="1" applyFont="1" applyFill="1" applyBorder="1"/>
    <xf numFmtId="44" fontId="0" fillId="0" borderId="4" xfId="1" applyFont="1" applyBorder="1"/>
    <xf numFmtId="164" fontId="0" fillId="2" borderId="5" xfId="2" applyNumberFormat="1" applyFont="1" applyFill="1" applyBorder="1"/>
    <xf numFmtId="44" fontId="0" fillId="0" borderId="0" xfId="1" applyFont="1">
      <extLst>
        <ext xmlns:xfpb="http://schemas.microsoft.com/office/spreadsheetml/2022/featurepropertybag" uri="{C7286773-470A-42A8-94C5-96B5CB345126}">
          <xfpb:xfComplement i="0"/>
        </ext>
      </extLst>
    </xf>
    <xf numFmtId="0" fontId="2" fillId="0" borderId="8" xfId="0" applyFont="1" applyBorder="1"/>
    <xf numFmtId="0" fontId="2" fillId="0" borderId="9" xfId="1" applyNumberFormat="1" applyFont="1" applyBorder="1"/>
    <xf numFmtId="44" fontId="0" fillId="2" borderId="10" xfId="1" applyFont="1" applyFill="1" applyBorder="1"/>
    <xf numFmtId="0" fontId="2" fillId="0" borderId="11" xfId="0" applyFont="1" applyBorder="1"/>
    <xf numFmtId="0" fontId="2" fillId="0" borderId="12" xfId="0" applyFont="1" applyBorder="1"/>
    <xf numFmtId="44" fontId="4" fillId="0" borderId="0" xfId="1" applyFont="1" applyBorder="1"/>
    <xf numFmtId="44" fontId="4" fillId="0" borderId="13" xfId="1" applyFont="1" applyBorder="1"/>
    <xf numFmtId="2" fontId="0" fillId="0" borderId="7" xfId="0" applyNumberFormat="1" applyBorder="1"/>
    <xf numFmtId="1" fontId="0" fillId="0" borderId="7" xfId="0" applyNumberFormat="1" applyBorder="1"/>
    <xf numFmtId="44" fontId="0" fillId="0" borderId="0" xfId="1" applyFont="1" applyBorder="1"/>
    <xf numFmtId="0" fontId="0" fillId="0" borderId="14" xfId="0" applyBorder="1"/>
    <xf numFmtId="0" fontId="0" fillId="0" borderId="14" xfId="0" applyBorder="1" applyAlignment="1">
      <alignment wrapText="1"/>
    </xf>
    <xf numFmtId="1" fontId="0" fillId="0" borderId="0" xfId="0" applyNumberFormat="1"/>
    <xf numFmtId="44" fontId="1" fillId="0" borderId="0" xfId="1" applyFont="1"/>
    <xf numFmtId="9" fontId="4" fillId="0" borderId="0" xfId="2" applyFont="1" applyBorder="1"/>
    <xf numFmtId="9" fontId="1" fillId="0" borderId="0" xfId="2" applyFont="1" applyBorder="1"/>
  </cellXfs>
  <cellStyles count="3">
    <cellStyle name="Currency" xfId="1" builtinId="4"/>
    <cellStyle name="Normal" xfId="0" builtinId="0"/>
    <cellStyle name="Percent" xfId="2" builtinId="5"/>
  </cellStyles>
  <dxfs count="43"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3" formatCode="0%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34" formatCode="_-&quot;$&quot;* #,##0.00_-;\-&quot;$&quot;* #,##0.00_-;_-&quot;$&quot;* &quot;-&quot;??_-;_-@_-"/>
    </dxf>
    <dxf>
      <font>
        <i/>
      </font>
      <numFmt numFmtId="34" formatCode="_-&quot;$&quot;* #,##0.00_-;\-&quot;$&quot;* #,##0.00_-;_-&quot;$&quot;* &quot;-&quot;??_-;_-@_-"/>
      <border diagonalUp="0" diagonalDown="0" outline="0">
        <left style="thin">
          <color indexed="64"/>
        </left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border diagonalUp="0" diagonalDown="0">
        <left/>
        <right style="double">
          <color indexed="64"/>
        </right>
        <top/>
        <bottom/>
        <vertical/>
        <horizontal/>
      </border>
    </dxf>
    <dxf>
      <border outline="0">
        <top style="double">
          <color indexed="64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border outline="0">
        <bottom style="double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34" formatCode="_-&quot;$&quot;* #,##0.00_-;\-&quot;$&quot;* #,##0.00_-;_-&quot;$&quot;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34" formatCode="_-&quot;$&quot;* #,##0.00_-;\-&quot;$&quot;* #,##0.00_-;_-&quot;$&quot;* &quot;-&quot;??_-;_-@_-"/>
      <border diagonalUp="0" diagonalDown="0" outline="0">
        <left/>
        <right style="double">
          <color indexed="64"/>
        </right>
        <top/>
        <bottom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34" formatCode="_-&quot;$&quot;* #,##0.00_-;\-&quot;$&quot;* #,##0.00_-;_-&quot;$&quot;* &quot;-&quot;??_-;_-@_-"/>
      <border diagonalUp="0" diagonalDown="0">
        <left style="double">
          <color indexed="64"/>
        </left>
        <right style="double">
          <color indexed="64"/>
        </right>
        <top/>
        <bottom/>
        <vertical/>
        <horizontal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0" formatCode="General"/>
      <border diagonalUp="0" diagonalDown="0" outline="0">
        <left/>
        <right/>
        <top/>
        <bottom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0" formatCode="General"/>
      <border diagonalUp="0" diagonalDown="0" outline="0">
        <left style="double">
          <color indexed="64"/>
        </left>
        <right/>
        <top/>
        <bottom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0" formatCode="General"/>
      <border diagonalUp="0" diagonalDown="0" outline="0">
        <left style="double">
          <color indexed="64"/>
        </left>
        <right/>
        <top/>
        <bottom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0" formatCode="General"/>
    </dxf>
    <dxf>
      <font>
        <i/>
      </font>
      <numFmt numFmtId="34" formatCode="_-&quot;$&quot;* #,##0.00_-;\-&quot;$&quot;* #,##0.00_-;_-&quot;$&quot;* &quot;-&quot;??_-;_-@_-"/>
    </dxf>
    <dxf>
      <numFmt numFmtId="0" formatCode="General"/>
      <border diagonalUp="0" diagonalDown="0" outline="0">
        <left style="thin">
          <color indexed="64"/>
        </left>
        <right/>
        <top/>
        <bottom/>
      </border>
    </dxf>
    <dxf>
      <numFmt numFmtId="1" formatCode="0"/>
    </dxf>
    <dxf>
      <numFmt numFmtId="0" formatCode="General"/>
      <border diagonalUp="0" diagonalDown="0" outline="0">
        <left style="thin">
          <color indexed="64"/>
        </left>
        <right/>
        <top/>
        <bottom/>
      </border>
    </dxf>
    <dxf>
      <font>
        <i val="0"/>
      </font>
      <numFmt numFmtId="1" formatCode="0"/>
      <border diagonalUp="0" diagonalDown="0" outline="0">
        <left style="thin">
          <color indexed="64"/>
        </left>
        <right/>
        <top/>
        <bottom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0" formatCode="General"/>
      <border diagonalUp="0" diagonalDown="0" outline="0">
        <left style="thin">
          <color indexed="64"/>
        </left>
        <right/>
        <top/>
        <bottom/>
      </border>
    </dxf>
    <dxf>
      <font>
        <i/>
      </font>
      <numFmt numFmtId="34" formatCode="_-&quot;$&quot;* #,##0.00_-;\-&quot;$&quot;* #,##0.00_-;_-&quot;$&quot;* &quot;-&quot;??_-;_-@_-"/>
      <border diagonalUp="0" diagonalDown="0">
        <left style="thin">
          <color indexed="64"/>
        </left>
        <right/>
        <top/>
        <bottom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0" formatCode="General"/>
      <border diagonalUp="0" diagonalDown="0" outline="0">
        <left style="thin">
          <color indexed="64"/>
        </left>
        <right/>
        <top/>
        <bottom/>
      </border>
    </dxf>
    <dxf>
      <font>
        <i/>
      </font>
      <numFmt numFmtId="34" formatCode="_-&quot;$&quot;* #,##0.00_-;\-&quot;$&quot;* #,##0.00_-;_-&quot;$&quot;* &quot;-&quot;??_-;_-@_-"/>
    </dxf>
    <dxf>
      <numFmt numFmtId="0" formatCode="General"/>
    </dxf>
    <dxf>
      <numFmt numFmtId="1" formatCode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  <border diagonalUp="0" diagonalDown="0">
        <left style="thick">
          <color indexed="64"/>
        </left>
        <right/>
        <top/>
        <bottom/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theme" Target="theme/theme1.xml"/><Relationship Id="rId7" Type="http://schemas.microsoft.com/office/2022/11/relationships/FeaturePropertyBag" Target="featurePropertyBag/featurePropertyBag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featurePropertyBag/featurePropertyBag.xml><?xml version="1.0" encoding="utf-8"?>
<FeaturePropertyBags xmlns="http://schemas.microsoft.com/office/spreadsheetml/2022/featurepropertybag">
  <bag type="Checkbox"/>
  <bag type="XFControls">
    <bagId k="CellControl">0</bagId>
  </bag>
  <bag type="XFComplement">
    <bagId k="XFControls">1</bagId>
  </bag>
  <bag type="XFComplements" extRef="XFComplementsMapperExtRef">
    <a k="MappedFeaturePropertyBags">
      <bagId>2</bagId>
    </a>
  </bag>
</FeaturePropertyBag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0738417-DCCF-4C8B-BDA5-EED6C3D9C5E6}" name="Locations" displayName="Locations" ref="A1:K3">
  <autoFilter ref="A1:K3" xr:uid="{F0738417-DCCF-4C8B-BDA5-EED6C3D9C5E6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</autoFilter>
  <tableColumns count="11">
    <tableColumn id="1" xr3:uid="{018F8E37-94DD-42A8-911B-E936169C9CF5}" name="Address" totalsRowLabel="Total" dataDxfId="42" totalsRowDxfId="41"/>
    <tableColumn id="2" xr3:uid="{E3D1C93F-AE16-4463-9E16-9A56D83C9BE3}" name="Tier" dataDxfId="40" totalsRowDxfId="39"/>
    <tableColumn id="3" xr3:uid="{EEAEE175-D7D4-4787-8972-AEEE3C92D94B}" name="Risk Survey" dataDxfId="38" totalsRowDxfId="37" dataCellStyle="Currency">
      <calculatedColumnFormula>IFERROR(_xlfn.XLOOKUP(Locations[[#This Row],[Tier]], Pricing[Tier], Pricing[Risk Survey]), 0)</calculatedColumnFormula>
    </tableColumn>
    <tableColumn id="6" xr3:uid="{D78623B3-A761-4FCA-A5BA-07DBC937B151}" name="Replacement Cost" dataDxfId="36" totalsRowDxfId="35" dataCellStyle="Currency">
      <calculatedColumnFormula>IFERROR(_xlfn.XLOOKUP(Locations[[#This Row],[Tier]], Pricing[Tier], Pricing[Replacement Cost]), 0)</calculatedColumnFormula>
    </tableColumn>
    <tableColumn id="9" xr3:uid="{087B8670-CF54-400D-84F4-A59BA9D2D866}" name="# Panels" dataDxfId="34" totalsRowDxfId="33"/>
    <tableColumn id="4" xr3:uid="{7E6D0542-5C7B-4339-9FF5-B123A023ECCD}" name="Up to Panels" dataDxfId="32" totalsRowDxfId="31">
      <calculatedColumnFormula array="1">IFERROR(_xlfn.LET(_xlpm.n,Locations[[#This Row],['# Panels]],IF(_xlpm.n="",0,IFERROR(_xlfn.XLOOKUP(_xlpm.n,Thermo[Panels],Thermo[Panels],,1),INDEX(Thermo[Panels],ROWS(Thermo[Panels]))))),0)</calculatedColumnFormula>
    </tableColumn>
    <tableColumn id="10" xr3:uid="{05507FBC-4E54-48B1-BE7E-E1CA0757D3BB}" name="Thermal Scan" dataDxfId="30" totalsRowDxfId="29" dataCellStyle="Currency">
      <calculatedColumnFormula>IFERROR(_xlfn.XLOOKUP(Locations[[#This Row],[Up to Panels]], Thermo[Panels], Thermo[Price], 0), 0)</calculatedColumnFormula>
    </tableColumn>
    <tableColumn id="16" xr3:uid="{803B6CC2-9AEE-4F0E-8ABE-3012DE16BD4E}" name="Location Total Before Discount" dataDxfId="11" totalsRowDxfId="28" dataCellStyle="Currency">
      <calculatedColumnFormula>Locations[[#This Row],[Risk Survey]]+Locations[[#This Row],[Replacement Cost]]+Locations[[#This Row],[Thermal Scan]]</calculatedColumnFormula>
    </tableColumn>
    <tableColumn id="21" xr3:uid="{AA5A89D1-EA33-4B8A-ACA6-CFD3BAAE5D09}" name="Discount (%)" dataDxfId="9" totalsRowDxfId="27" dataCellStyle="Percent">
      <calculatedColumnFormula>IF((N(Locations[[#This Row],[Risk Survey]]&lt;&gt;0) + N(Locations[[#This Row],[Replacement Cost]]&lt;&gt;0) + N(Locations[[#This Row],['# Panels]]&lt;&gt;0)) &gt;= 2, 15%, 0%)</calculatedColumnFormula>
    </tableColumn>
    <tableColumn id="17" xr3:uid="{E4381188-DB4B-40E4-ABEB-289FDC00F304}" name="Discount" dataDxfId="10" totalsRowDxfId="26" dataCellStyle="Currency">
      <calculatedColumnFormula>IF(ISBLANK(Locations[[#This Row],[Discount (%)]]), IFERROR(_xlfn.XLOOKUP(Locations[[#This Row],[Tier]], Pricing[Tier], Pricing[Discount]), 0), Locations[[#This Row],[Discount (%)]]*Locations[[#This Row],[Location Total Before Discount]])</calculatedColumnFormula>
    </tableColumn>
    <tableColumn id="18" xr3:uid="{CE597F6E-0BB9-4CC4-96FB-29BD2D89240A}" name="Location Total" totalsRowFunction="sum" dataDxfId="25" totalsRowDxfId="24" dataCellStyle="Currency">
      <calculatedColumnFormula>Locations[[#This Row],[Location Total Before Discount]]-Locations[[#This Row],[Discount]]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7C868E3-40E1-497B-AE64-2D2BEBBD0D82}" name="Travels" displayName="Travels" ref="M1:P2" totalsRowShown="0">
  <autoFilter ref="M1:P2" xr:uid="{D7C868E3-40E1-497B-AE64-2D2BEBBD0D82}">
    <filterColumn colId="0" hiddenButton="1"/>
    <filterColumn colId="1" hiddenButton="1"/>
    <filterColumn colId="2" hiddenButton="1"/>
    <filterColumn colId="3" hiddenButton="1"/>
  </autoFilter>
  <tableColumns count="4">
    <tableColumn id="1" xr3:uid="{80457443-AC15-451D-9A68-04F73A56C9F6}" name="Description"/>
    <tableColumn id="2" xr3:uid="{4D44FECB-1DFC-40C2-92EA-A3D570676510}" name="Cost" dataCellStyle="Currency"/>
    <tableColumn id="5" xr3:uid="{7A8F37C7-39F8-4D5A-AE81-F1180BBCAD3F}" name="Shared?" dataDxfId="23" dataCellStyle="Currency"/>
    <tableColumn id="3" xr3:uid="{4475CDF9-F34E-42E9-8AE3-F0D7A442E0CE}" name="Shared Discount" dataDxfId="22" dataCellStyle="Currency">
      <calculatedColumnFormula>IF(Travels[[#This Row],[Shared?]], 0.5*Travels[[#This Row],[Cost]], 0)</calculatedColumnFormula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4AA05767-E5F1-4507-B281-C36D7F7443FA}" name="Pricing" displayName="Pricing" ref="A1:E4" totalsRowShown="0" headerRowDxfId="21" dataDxfId="19" headerRowBorderDxfId="20" tableBorderDxfId="18" dataCellStyle="Currency">
  <autoFilter ref="A1:E4" xr:uid="{4AA05767-E5F1-4507-B281-C36D7F7443FA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B7C6944D-30D6-496F-BA58-5393B2FA5DC8}" name="Tier" dataDxfId="17"/>
    <tableColumn id="2" xr3:uid="{EF8B03BA-42AA-4498-8890-3F158AE2A940}" name="Risk Survey" dataDxfId="16" dataCellStyle="Currency"/>
    <tableColumn id="3" xr3:uid="{6F5FF576-3E50-41F2-AF13-592D745DF978}" name="Replacement Cost" dataDxfId="15" dataCellStyle="Currency"/>
    <tableColumn id="4" xr3:uid="{48667043-D154-48A5-B4D8-D070F66FA7B6}" name="Thermal Scan"/>
    <tableColumn id="5" xr3:uid="{71DB7B04-D684-4DDB-AB2E-5FFE799CCCBC}" name="Discount" dataDxfId="14" dataCellStyle="Currency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23FFCDAB-0730-4017-9706-E9BC928CE036}" name="Thermo" displayName="Thermo" ref="G1:H5" totalsRowShown="0" headerRowDxfId="13">
  <autoFilter ref="G1:H5" xr:uid="{23FFCDAB-0730-4017-9706-E9BC928CE036}">
    <filterColumn colId="0" hiddenButton="1"/>
    <filterColumn colId="1" hiddenButton="1"/>
  </autoFilter>
  <tableColumns count="2">
    <tableColumn id="1" xr3:uid="{A05B5E0E-C86A-4830-96DC-0B043A2A7BEF}" name="Panels" dataDxfId="12"/>
    <tableColumn id="2" xr3:uid="{72B22F5B-8F17-4391-B024-03F786D65769}" name="Price" dataCellStyle="Currenc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372FC3-6F36-4642-A6DB-F0A96A342E97}">
  <sheetPr codeName="Sheet1"/>
  <dimension ref="A1:AA42"/>
  <sheetViews>
    <sheetView tabSelected="1" workbookViewId="0">
      <selection activeCell="I2" sqref="I2"/>
    </sheetView>
  </sheetViews>
  <sheetFormatPr defaultRowHeight="14.4" x14ac:dyDescent="0.3"/>
  <cols>
    <col min="1" max="1" width="46.21875" style="41" customWidth="1"/>
    <col min="2" max="2" width="4.6640625" style="16" customWidth="1"/>
    <col min="3" max="3" width="13.109375" style="14" customWidth="1"/>
    <col min="4" max="4" width="17.109375" style="14" customWidth="1"/>
    <col min="5" max="5" width="7.21875" style="38" customWidth="1"/>
    <col min="6" max="6" width="7.21875" style="16" hidden="1" customWidth="1"/>
    <col min="7" max="7" width="13.5546875" style="15" customWidth="1"/>
    <col min="8" max="8" width="26.109375" style="14" customWidth="1"/>
    <col min="9" max="9" width="19.33203125" style="45" customWidth="1"/>
    <col min="10" max="10" width="11.33203125" style="36" customWidth="1"/>
    <col min="11" max="11" width="14.33203125" style="37" customWidth="1"/>
    <col min="12" max="12" width="15.5546875" style="1" customWidth="1"/>
    <col min="13" max="13" width="36.6640625" customWidth="1"/>
    <col min="14" max="14" width="13.6640625" style="1" customWidth="1"/>
    <col min="15" max="15" width="9.44140625" style="1" customWidth="1"/>
    <col min="16" max="16" width="16" style="15" customWidth="1"/>
    <col min="17" max="17" width="15.44140625" customWidth="1"/>
    <col min="18" max="18" width="18.88671875" customWidth="1"/>
    <col min="19" max="19" width="19.5546875" style="23" customWidth="1"/>
    <col min="20" max="20" width="17.6640625" style="10" customWidth="1"/>
    <col min="21" max="21" width="19.6640625" style="10" customWidth="1"/>
    <col min="22" max="23" width="12.5546875" style="1" customWidth="1"/>
    <col min="25" max="25" width="13.5546875" style="1" customWidth="1"/>
    <col min="26" max="26" width="20.21875" style="2" customWidth="1"/>
    <col min="27" max="27" width="17.5546875" style="1" customWidth="1"/>
  </cols>
  <sheetData>
    <row r="1" spans="1:27" x14ac:dyDescent="0.3">
      <c r="A1" s="41" t="s">
        <v>0</v>
      </c>
      <c r="B1" s="16" t="s">
        <v>17</v>
      </c>
      <c r="C1" s="14" t="s">
        <v>18</v>
      </c>
      <c r="D1" s="14" t="s">
        <v>19</v>
      </c>
      <c r="E1" s="38" t="s">
        <v>16</v>
      </c>
      <c r="F1" s="16" t="s">
        <v>31</v>
      </c>
      <c r="G1" s="15" t="s">
        <v>20</v>
      </c>
      <c r="H1" s="14" t="s">
        <v>28</v>
      </c>
      <c r="I1" s="46" t="s">
        <v>7</v>
      </c>
      <c r="J1" s="36" t="s">
        <v>24</v>
      </c>
      <c r="K1" s="37" t="s">
        <v>27</v>
      </c>
      <c r="L1" s="8" t="s">
        <v>21</v>
      </c>
      <c r="M1" t="s">
        <v>13</v>
      </c>
      <c r="N1" s="1" t="s">
        <v>15</v>
      </c>
      <c r="O1" s="1" t="s">
        <v>26</v>
      </c>
      <c r="P1" s="15" t="s">
        <v>25</v>
      </c>
      <c r="Q1" s="7" t="s">
        <v>22</v>
      </c>
      <c r="R1" s="18" t="s">
        <v>6</v>
      </c>
      <c r="S1" s="22" t="s">
        <v>7</v>
      </c>
      <c r="T1" s="9" t="s">
        <v>8</v>
      </c>
      <c r="U1" s="32" t="s">
        <v>1</v>
      </c>
      <c r="V1" s="5" t="s">
        <v>2</v>
      </c>
      <c r="W1" s="6" t="s">
        <v>3</v>
      </c>
      <c r="X1" s="7"/>
      <c r="Y1" s="25" t="s">
        <v>4</v>
      </c>
      <c r="Z1" s="26" t="s">
        <v>23</v>
      </c>
      <c r="AA1" s="27" t="s">
        <v>5</v>
      </c>
    </row>
    <row r="2" spans="1:27" x14ac:dyDescent="0.3">
      <c r="A2" s="42"/>
      <c r="B2"/>
      <c r="C2" s="14">
        <f>IFERROR(_xlfn.XLOOKUP(Locations[[#This Row],[Tier]], Pricing[Tier], Pricing[Risk Survey]), 0)</f>
        <v>0</v>
      </c>
      <c r="D2" s="14">
        <f>IFERROR(_xlfn.XLOOKUP(Locations[[#This Row],[Tier]], Pricing[Tier], Pricing[Replacement Cost]), 0)</f>
        <v>0</v>
      </c>
      <c r="E2" s="39"/>
      <c r="F2" s="43" cm="1">
        <f t="array" ref="F2">IFERROR(_xlfn.LET(_xlpm.n,Locations[[#This Row],['# Panels]],IF(_xlpm.n="",0,IFERROR(_xlfn.XLOOKUP(_xlpm.n,Thermo[Panels],Thermo[Panels],,1),INDEX(Thermo[Panels],ROWS(Thermo[Panels]))))),0)</f>
        <v>0</v>
      </c>
      <c r="G2" s="15">
        <f>IFERROR(_xlfn.XLOOKUP(Locations[[#This Row],[Up to Panels]], Thermo[Panels], Thermo[Price], 0), 0)</f>
        <v>0</v>
      </c>
      <c r="H2" s="14">
        <f>Locations[[#This Row],[Risk Survey]]+Locations[[#This Row],[Replacement Cost]]+Locations[[#This Row],[Thermal Scan]]</f>
        <v>0</v>
      </c>
      <c r="I2" s="45">
        <f>IF((N(Locations[[#This Row],[Risk Survey]]&lt;&gt;0) + N(Locations[[#This Row],[Replacement Cost]]&lt;&gt;0) + N(Locations[[#This Row],['# Panels]]&lt;&gt;0)) &gt;= 2, 15%, 0%)</f>
        <v>0</v>
      </c>
      <c r="J2" s="36">
        <f>IF(ISBLANK(Locations[[#This Row],[Discount (%)]]), IFERROR(_xlfn.XLOOKUP(Locations[[#This Row],[Tier]], Pricing[Tier], Pricing[Discount]), 0), Locations[[#This Row],[Discount (%)]]*Locations[[#This Row],[Location Total Before Discount]])</f>
        <v>0</v>
      </c>
      <c r="K2" s="37">
        <f>Locations[[#This Row],[Location Total Before Discount]]-Locations[[#This Row],[Discount]]</f>
        <v>0</v>
      </c>
      <c r="L2" s="21">
        <f>SUM(Locations[Location Total])</f>
        <v>0</v>
      </c>
      <c r="O2" s="30" t="b">
        <v>0</v>
      </c>
      <c r="P2" s="15">
        <f>IF(Travels[[#This Row],[Shared?]], 0.5*Travels[[#This Row],[Cost]], 0)</f>
        <v>0</v>
      </c>
      <c r="Q2" s="17" cm="1">
        <f t="array" ref="Q2">SUM(Travels[Cost]-Travels[Shared Discount])</f>
        <v>0</v>
      </c>
      <c r="R2" s="19">
        <f>L2+Q2</f>
        <v>0</v>
      </c>
      <c r="S2" s="20"/>
      <c r="T2" s="3">
        <f>R2*S2</f>
        <v>0</v>
      </c>
      <c r="U2" s="33">
        <f>R2-T2</f>
        <v>0</v>
      </c>
      <c r="V2" s="3">
        <f>0.1*U2</f>
        <v>0</v>
      </c>
      <c r="W2" s="4">
        <f>U2*1.1</f>
        <v>0</v>
      </c>
      <c r="Y2" s="28"/>
      <c r="Z2" s="29" t="e">
        <f>(1-(Y2/(1.1*R2)))</f>
        <v>#DIV/0!</v>
      </c>
      <c r="AA2" s="4">
        <f>R2-Y2/1.1</f>
        <v>0</v>
      </c>
    </row>
    <row r="3" spans="1:27" x14ac:dyDescent="0.3">
      <c r="A3" s="42"/>
      <c r="B3" s="43"/>
      <c r="C3" s="14">
        <f>IFERROR(_xlfn.XLOOKUP(Locations[[#This Row],[Tier]], Pricing[Tier], Pricing[Risk Survey]), 0)</f>
        <v>0</v>
      </c>
      <c r="D3" s="14">
        <f>IFERROR(_xlfn.XLOOKUP(Locations[[#This Row],[Tier]], Pricing[Tier], Pricing[Replacement Cost]), 0)</f>
        <v>0</v>
      </c>
      <c r="E3" s="39"/>
      <c r="F3" s="43" cm="1">
        <f t="array" ref="F3">IFERROR(_xlfn.LET(_xlpm.n,Locations[[#This Row],['# Panels]],IF(_xlpm.n="",0,IFERROR(_xlfn.XLOOKUP(_xlpm.n,Thermo[Panels],Thermo[Panels],,1),INDEX(Thermo[Panels],ROWS(Thermo[Panels]))))),0)</f>
        <v>0</v>
      </c>
      <c r="G3" s="15">
        <f>IFERROR(_xlfn.XLOOKUP(Locations[[#This Row],[Up to Panels]], Thermo[Panels], Thermo[Price], 0), 0)</f>
        <v>0</v>
      </c>
      <c r="H3" s="14">
        <f>Locations[[#This Row],[Risk Survey]]+Locations[[#This Row],[Replacement Cost]]+Locations[[#This Row],[Thermal Scan]]</f>
        <v>0</v>
      </c>
      <c r="I3" s="45">
        <f>IF((N(Locations[[#This Row],[Risk Survey]]&lt;&gt;0) + N(Locations[[#This Row],[Replacement Cost]]&lt;&gt;0) + N(Locations[[#This Row],['# Panels]]&lt;&gt;0)) &gt;= 2, 15%, 0%)</f>
        <v>0</v>
      </c>
      <c r="J3" s="36">
        <f>IF(ISBLANK(Locations[[#This Row],[Discount (%)]]), IFERROR(_xlfn.XLOOKUP(Locations[[#This Row],[Tier]], Pricing[Tier], Pricing[Discount]), 0), Locations[[#This Row],[Discount (%)]]*Locations[[#This Row],[Location Total Before Discount]])</f>
        <v>0</v>
      </c>
      <c r="K3" s="37">
        <f>Locations[[#This Row],[Location Total Before Discount]]-Locations[[#This Row],[Discount]]</f>
        <v>0</v>
      </c>
    </row>
    <row r="5" spans="1:27" x14ac:dyDescent="0.3">
      <c r="R5" s="13" t="s">
        <v>14</v>
      </c>
      <c r="S5" s="24" t="s">
        <v>10</v>
      </c>
      <c r="T5" s="13" t="s">
        <v>11</v>
      </c>
      <c r="U5" s="13" t="s">
        <v>12</v>
      </c>
      <c r="V5" s="13" t="s">
        <v>9</v>
      </c>
    </row>
    <row r="6" spans="1:27" ht="13.8" customHeight="1" x14ac:dyDescent="0.3">
      <c r="R6" s="12"/>
      <c r="U6" s="11"/>
      <c r="V6" s="11"/>
    </row>
    <row r="11" spans="1:27" x14ac:dyDescent="0.3">
      <c r="L11" s="40"/>
      <c r="N11" s="40"/>
    </row>
    <row r="12" spans="1:27" x14ac:dyDescent="0.3">
      <c r="L12" s="40"/>
      <c r="N12" s="40"/>
    </row>
    <row r="13" spans="1:27" x14ac:dyDescent="0.3">
      <c r="L13" s="40"/>
      <c r="N13" s="40"/>
    </row>
    <row r="14" spans="1:27" x14ac:dyDescent="0.3">
      <c r="L14" s="40"/>
      <c r="N14" s="40"/>
    </row>
    <row r="15" spans="1:27" x14ac:dyDescent="0.3">
      <c r="L15" s="40"/>
      <c r="N15" s="40"/>
    </row>
    <row r="16" spans="1:27" x14ac:dyDescent="0.3">
      <c r="L16" s="40"/>
      <c r="N16" s="40"/>
    </row>
    <row r="17" spans="12:14" x14ac:dyDescent="0.3">
      <c r="L17" s="40"/>
      <c r="N17" s="40"/>
    </row>
    <row r="18" spans="12:14" x14ac:dyDescent="0.3">
      <c r="L18" s="40"/>
      <c r="N18" s="40"/>
    </row>
    <row r="19" spans="12:14" x14ac:dyDescent="0.3">
      <c r="L19" s="40"/>
      <c r="N19" s="40"/>
    </row>
    <row r="20" spans="12:14" x14ac:dyDescent="0.3">
      <c r="L20" s="40"/>
      <c r="N20" s="40"/>
    </row>
    <row r="21" spans="12:14" x14ac:dyDescent="0.3">
      <c r="L21" s="40"/>
      <c r="N21" s="40"/>
    </row>
    <row r="22" spans="12:14" x14ac:dyDescent="0.3">
      <c r="L22" s="40"/>
      <c r="N22" s="40"/>
    </row>
    <row r="23" spans="12:14" x14ac:dyDescent="0.3">
      <c r="L23" s="40"/>
      <c r="N23" s="40"/>
    </row>
    <row r="24" spans="12:14" x14ac:dyDescent="0.3">
      <c r="L24" s="40"/>
      <c r="N24" s="40"/>
    </row>
    <row r="25" spans="12:14" x14ac:dyDescent="0.3">
      <c r="L25" s="40"/>
      <c r="N25" s="40"/>
    </row>
    <row r="26" spans="12:14" x14ac:dyDescent="0.3">
      <c r="L26" s="40"/>
      <c r="N26" s="40"/>
    </row>
    <row r="27" spans="12:14" x14ac:dyDescent="0.3">
      <c r="L27" s="40"/>
      <c r="N27" s="40"/>
    </row>
    <row r="28" spans="12:14" x14ac:dyDescent="0.3">
      <c r="L28" s="40"/>
      <c r="N28" s="40"/>
    </row>
    <row r="29" spans="12:14" x14ac:dyDescent="0.3">
      <c r="L29" s="40"/>
      <c r="N29" s="40"/>
    </row>
    <row r="30" spans="12:14" x14ac:dyDescent="0.3">
      <c r="L30" s="40"/>
      <c r="N30" s="40"/>
    </row>
    <row r="31" spans="12:14" x14ac:dyDescent="0.3">
      <c r="L31" s="40"/>
      <c r="N31" s="40"/>
    </row>
    <row r="32" spans="12:14" x14ac:dyDescent="0.3">
      <c r="L32" s="40"/>
      <c r="N32" s="40"/>
    </row>
    <row r="33" spans="12:14" x14ac:dyDescent="0.3">
      <c r="L33" s="40"/>
      <c r="N33" s="40"/>
    </row>
    <row r="34" spans="12:14" x14ac:dyDescent="0.3">
      <c r="L34" s="40"/>
      <c r="N34" s="40"/>
    </row>
    <row r="35" spans="12:14" x14ac:dyDescent="0.3">
      <c r="L35" s="40"/>
      <c r="N35" s="40"/>
    </row>
    <row r="36" spans="12:14" x14ac:dyDescent="0.3">
      <c r="L36" s="40"/>
      <c r="N36" s="40"/>
    </row>
    <row r="37" spans="12:14" x14ac:dyDescent="0.3">
      <c r="L37" s="40"/>
      <c r="N37" s="40"/>
    </row>
    <row r="38" spans="12:14" x14ac:dyDescent="0.3">
      <c r="L38" s="40"/>
      <c r="N38" s="40"/>
    </row>
    <row r="39" spans="12:14" x14ac:dyDescent="0.3">
      <c r="L39" s="40"/>
      <c r="N39" s="40"/>
    </row>
    <row r="40" spans="12:14" x14ac:dyDescent="0.3">
      <c r="L40" s="40"/>
      <c r="N40" s="40"/>
    </row>
    <row r="41" spans="12:14" x14ac:dyDescent="0.3">
      <c r="L41" s="40"/>
      <c r="N41" s="40"/>
    </row>
    <row r="42" spans="12:14" x14ac:dyDescent="0.3">
      <c r="L42" s="40"/>
      <c r="N42" s="40"/>
    </row>
  </sheetData>
  <phoneticPr fontId="3" type="noConversion"/>
  <conditionalFormatting sqref="C1:C1048576">
    <cfRule type="expression" dxfId="8" priority="5">
      <formula>NOT(_xlfn.ISFORMULA($C1))</formula>
    </cfRule>
  </conditionalFormatting>
  <conditionalFormatting sqref="D1:D1048576">
    <cfRule type="expression" dxfId="7" priority="6">
      <formula>NOT(_xlfn.ISFORMULA($D1))</formula>
    </cfRule>
  </conditionalFormatting>
  <conditionalFormatting sqref="G1:G1048576">
    <cfRule type="expression" dxfId="6" priority="4">
      <formula>NOT(_xlfn.ISFORMULA($G1))</formula>
    </cfRule>
  </conditionalFormatting>
  <conditionalFormatting sqref="J1:J1048576">
    <cfRule type="expression" dxfId="5" priority="2">
      <formula>NOT(_xlfn.ISFORMULA($J1))</formula>
    </cfRule>
  </conditionalFormatting>
  <conditionalFormatting sqref="I1:I1048576">
    <cfRule type="expression" dxfId="4" priority="1">
      <formula>NOT(_xlfn.ISFORMULA($I1))</formula>
    </cfRule>
  </conditionalFormatting>
  <pageMargins left="0.7" right="0.7" top="0.75" bottom="0.75" header="0.3" footer="0.3"/>
  <pageSetup paperSize="9" orientation="portrait"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F8B66B-895B-40B6-A6E6-F22F78E0422D}">
  <dimension ref="A1:H5"/>
  <sheetViews>
    <sheetView workbookViewId="0">
      <selection activeCell="H5" sqref="H5"/>
    </sheetView>
  </sheetViews>
  <sheetFormatPr defaultRowHeight="14.4" x14ac:dyDescent="0.3"/>
  <cols>
    <col min="1" max="1" width="18.33203125" style="7" customWidth="1"/>
    <col min="2" max="2" width="14.44140625" customWidth="1"/>
    <col min="3" max="3" width="16.33203125" customWidth="1"/>
    <col min="4" max="4" width="14.109375" customWidth="1"/>
    <col min="5" max="6" width="10.44140625" bestFit="1" customWidth="1"/>
    <col min="7" max="7" width="9.77734375" customWidth="1"/>
  </cols>
  <sheetData>
    <row r="1" spans="1:8" ht="15" thickBot="1" x14ac:dyDescent="0.35">
      <c r="A1" s="34" t="s">
        <v>17</v>
      </c>
      <c r="B1" s="35" t="s">
        <v>18</v>
      </c>
      <c r="C1" s="35" t="s">
        <v>19</v>
      </c>
      <c r="D1" s="35" t="s">
        <v>20</v>
      </c>
      <c r="E1" s="35" t="s">
        <v>24</v>
      </c>
      <c r="G1" s="7" t="s">
        <v>30</v>
      </c>
      <c r="H1" s="7" t="s">
        <v>29</v>
      </c>
    </row>
    <row r="2" spans="1:8" ht="15" thickTop="1" x14ac:dyDescent="0.3">
      <c r="A2" s="31">
        <v>1</v>
      </c>
      <c r="B2" s="1">
        <v>900</v>
      </c>
      <c r="C2" s="1">
        <v>900</v>
      </c>
      <c r="E2" s="1"/>
      <c r="G2">
        <v>0</v>
      </c>
      <c r="H2" s="44">
        <v>0</v>
      </c>
    </row>
    <row r="3" spans="1:8" x14ac:dyDescent="0.3">
      <c r="A3" s="31">
        <v>2</v>
      </c>
      <c r="B3" s="1">
        <v>1350</v>
      </c>
      <c r="C3" s="1">
        <v>1350</v>
      </c>
      <c r="E3" s="1"/>
      <c r="G3">
        <v>8</v>
      </c>
      <c r="H3" s="1">
        <v>550</v>
      </c>
    </row>
    <row r="4" spans="1:8" x14ac:dyDescent="0.3">
      <c r="A4" s="31">
        <v>3</v>
      </c>
      <c r="B4" s="1"/>
      <c r="C4" s="1"/>
      <c r="E4" s="1"/>
      <c r="G4">
        <v>14</v>
      </c>
      <c r="H4" s="1">
        <v>680</v>
      </c>
    </row>
    <row r="5" spans="1:8" x14ac:dyDescent="0.3">
      <c r="G5">
        <v>15</v>
      </c>
      <c r="H5" s="1">
        <v>0</v>
      </c>
    </row>
  </sheetData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Quote Information</vt:lpstr>
      <vt:lpstr>Pricing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Asset Inspect</dc:creator>
  <cp:lastModifiedBy>Max O'Keefe</cp:lastModifiedBy>
  <dcterms:created xsi:type="dcterms:W3CDTF">2025-07-25T02:56:01Z</dcterms:created>
  <dcterms:modified xsi:type="dcterms:W3CDTF">2025-08-29T00:22:27Z</dcterms:modified>
</cp:coreProperties>
</file>