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work\NPU\whisper\"/>
    </mc:Choice>
  </mc:AlternateContent>
  <xr:revisionPtr revIDLastSave="0" documentId="13_ncr:1_{B948AA79-C615-4F48-A3CC-96120A7784AB}" xr6:coauthVersionLast="47" xr6:coauthVersionMax="47" xr10:uidLastSave="{00000000-0000-0000-0000-000000000000}"/>
  <bookViews>
    <workbookView xWindow="-120" yWindow="-120" windowWidth="51840" windowHeight="21120" activeTab="2" xr2:uid="{00000000-000D-0000-FFFF-FFFF00000000}"/>
  </bookViews>
  <sheets>
    <sheet name="Sheet1" sheetId="1" r:id="rId1"/>
    <sheet name="ModelParams" sheetId="2" r:id="rId2"/>
    <sheet name="TestCli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" i="3" l="1"/>
  <c r="Z13" i="3"/>
  <c r="AA12" i="3"/>
  <c r="Z12" i="3"/>
  <c r="M13" i="3"/>
  <c r="L13" i="3"/>
  <c r="M12" i="3"/>
  <c r="L12" i="3"/>
  <c r="AA11" i="3"/>
  <c r="Z11" i="3"/>
  <c r="AA10" i="3"/>
  <c r="Z10" i="3"/>
  <c r="AA9" i="3"/>
  <c r="Z9" i="3"/>
  <c r="AA8" i="3"/>
  <c r="Z8" i="3"/>
  <c r="AA7" i="3"/>
  <c r="Z7" i="3"/>
  <c r="AA6" i="3"/>
  <c r="Z6" i="3"/>
  <c r="AA5" i="3"/>
  <c r="Z5" i="3"/>
  <c r="AA4" i="3"/>
  <c r="Z4" i="3"/>
  <c r="M7" i="3"/>
  <c r="L7" i="3"/>
  <c r="M6" i="3"/>
  <c r="L6" i="3"/>
  <c r="M11" i="3"/>
  <c r="M10" i="3"/>
  <c r="M9" i="3"/>
  <c r="M8" i="3"/>
  <c r="M5" i="3"/>
  <c r="M4" i="3"/>
  <c r="L4" i="3"/>
  <c r="L10" i="3"/>
  <c r="L11" i="3"/>
  <c r="L5" i="3"/>
  <c r="L9" i="3"/>
  <c r="L8" i="3"/>
  <c r="M5" i="1"/>
  <c r="L5" i="1"/>
  <c r="M27" i="1"/>
  <c r="M28" i="1"/>
  <c r="M24" i="1"/>
  <c r="M35" i="1"/>
  <c r="M39" i="1"/>
  <c r="M38" i="1"/>
  <c r="N38" i="1"/>
  <c r="G16" i="1"/>
  <c r="M32" i="1" s="1"/>
  <c r="M34" i="1" s="1"/>
  <c r="F16" i="1"/>
  <c r="E16" i="1"/>
  <c r="G15" i="1"/>
  <c r="G4" i="1"/>
  <c r="G5" i="1"/>
  <c r="M36" i="1" s="1"/>
  <c r="G6" i="1"/>
  <c r="N28" i="1" s="1"/>
  <c r="G7" i="1"/>
  <c r="G8" i="1"/>
  <c r="G9" i="1"/>
  <c r="G10" i="1"/>
  <c r="G11" i="1"/>
  <c r="G12" i="1"/>
  <c r="G13" i="1"/>
  <c r="G14" i="1"/>
  <c r="G3" i="1"/>
  <c r="M21" i="1"/>
  <c r="N29" i="1" l="1"/>
  <c r="N30" i="1" s="1"/>
  <c r="N35" i="1" s="1"/>
  <c r="N27" i="1"/>
  <c r="M33" i="1"/>
  <c r="M25" i="1"/>
  <c r="N25" i="1"/>
  <c r="N24" i="1"/>
</calcChain>
</file>

<file path=xl/sharedStrings.xml><?xml version="1.0" encoding="utf-8"?>
<sst xmlns="http://schemas.openxmlformats.org/spreadsheetml/2006/main" count="183" uniqueCount="106">
  <si>
    <t>transcribe</t>
  </si>
  <si>
    <t>log_mel_spectrogram</t>
  </si>
  <si>
    <t>Description</t>
  </si>
  <si>
    <t>Scalar Cycles</t>
  </si>
  <si>
    <t>Vector Cycles</t>
  </si>
  <si>
    <t>Matrix Cycles</t>
  </si>
  <si>
    <t>Read b/w</t>
  </si>
  <si>
    <t>Write b/w</t>
  </si>
  <si>
    <t>ops</t>
  </si>
  <si>
    <t>num_ops</t>
  </si>
  <si>
    <t>params</t>
  </si>
  <si>
    <t>FFT, STFT</t>
  </si>
  <si>
    <t>AudioEncoder.forward</t>
  </si>
  <si>
    <t>logits</t>
  </si>
  <si>
    <t>softmax</t>
  </si>
  <si>
    <t>TextDecoder.forward</t>
  </si>
  <si>
    <t>_get_audio_features</t>
  </si>
  <si>
    <t>_detect_language</t>
  </si>
  <si>
    <t>_main_loop</t>
  </si>
  <si>
    <t>Nothing to do. Language is already detected</t>
  </si>
  <si>
    <t>decoder.update = BeamSearchDecoder.update</t>
  </si>
  <si>
    <t>self.inference.rearrange_kv_cache</t>
  </si>
  <si>
    <t>Layernorm</t>
  </si>
  <si>
    <t>AudioEncoder</t>
  </si>
  <si>
    <t xml:space="preserve">n_state </t>
  </si>
  <si>
    <t xml:space="preserve">n_mels </t>
  </si>
  <si>
    <t>n_ctx</t>
  </si>
  <si>
    <t>n_head</t>
  </si>
  <si>
    <t>n_layer</t>
  </si>
  <si>
    <t>Tiny</t>
  </si>
  <si>
    <t>Turbo</t>
  </si>
  <si>
    <t>TextDecoder</t>
  </si>
  <si>
    <t>n_vocab</t>
  </si>
  <si>
    <t>self.inference.logits = TextDecoder.forward</t>
  </si>
  <si>
    <t>repeat till not completed (or self.sample_len)</t>
  </si>
  <si>
    <t>positional_embedding</t>
  </si>
  <si>
    <t>softmax(beam_size, n_vocab)</t>
  </si>
  <si>
    <t>n_mels</t>
  </si>
  <si>
    <t>beam_size</t>
  </si>
  <si>
    <t>n_temperatures</t>
  </si>
  <si>
    <r>
      <t xml:space="preserve">detect_language
</t>
    </r>
    <r>
      <rPr>
        <sz val="11"/>
        <color theme="1"/>
        <rFont val="Calibri"/>
        <family val="2"/>
        <scheme val="minor"/>
      </rPr>
      <t>(pad 30s of audio for language detection)</t>
    </r>
  </si>
  <si>
    <r>
      <t xml:space="preserve">decode_with_fallback
</t>
    </r>
    <r>
      <rPr>
        <sz val="11"/>
        <color theme="1"/>
        <rFont val="Calibri"/>
        <family val="2"/>
        <scheme val="minor"/>
      </rPr>
      <t>(Repeat for every clip. Each clip is a 30s segment.)</t>
    </r>
  </si>
  <si>
    <t>model.decode -&gt;DecodingTask.run
(Repeat for every temperature)</t>
  </si>
  <si>
    <t>Selected</t>
  </si>
  <si>
    <t>Model Name</t>
  </si>
  <si>
    <t>n_audio_layer</t>
  </si>
  <si>
    <t>n_text_layer</t>
  </si>
  <si>
    <t>n_audio_head</t>
  </si>
  <si>
    <t>n_text_ctx</t>
  </si>
  <si>
    <t>n_text_state</t>
  </si>
  <si>
    <t>n_text_head</t>
  </si>
  <si>
    <t>conv1_1d (n_mels, n_audio_state, k=3)</t>
  </si>
  <si>
    <t>conv2_1d (n_audio_state, n_audio_state, k=3)</t>
  </si>
  <si>
    <t>Layernorm(n_audio_state)</t>
  </si>
  <si>
    <t>ResAttnBlock(n_audio_state, n_audio_head) x n_layer</t>
  </si>
  <si>
    <t>ResAttnBlock(n_audio_state, n_audio_head) x n_audio_layer</t>
  </si>
  <si>
    <t>token_embedding(n_vocab, n_audio_state)</t>
  </si>
  <si>
    <t>token_embedding(n_vocab, n_text_state)</t>
  </si>
  <si>
    <t>ResAttnBlock(n_text_state, n_text_head) x n_text_layer</t>
  </si>
  <si>
    <t>Layernorm(n_text_state)</t>
  </si>
  <si>
    <t>conv1_1d (n_mels, n_audio_state, k=3, stride=1)</t>
  </si>
  <si>
    <t>conv2_1d (n_audio_state, n_audio_state, k=3, stride=2)</t>
  </si>
  <si>
    <t>N_FRAMES</t>
  </si>
  <si>
    <t>No cross_attn + LN</t>
  </si>
  <si>
    <t>q=x.Wq</t>
  </si>
  <si>
    <t>k=kvcache</t>
  </si>
  <si>
    <t>v=kvcache</t>
  </si>
  <si>
    <t>self.attn = MHA</t>
  </si>
  <si>
    <t>qkv_attention</t>
  </si>
  <si>
    <t>w = softmax</t>
  </si>
  <si>
    <t>w.v</t>
  </si>
  <si>
    <t>q.k_t</t>
  </si>
  <si>
    <t>n_audio_state (=d_model)</t>
  </si>
  <si>
    <t>d_head</t>
  </si>
  <si>
    <t>n_audio_ctx (seq_len)</t>
  </si>
  <si>
    <t>LN_OPS</t>
  </si>
  <si>
    <t>SOFTMAX_OPS</t>
  </si>
  <si>
    <t>MLP (n_audio_state, 4*n_audio_state, n_audio_state)</t>
  </si>
  <si>
    <t>output projection</t>
  </si>
  <si>
    <t>t</t>
  </si>
  <si>
    <t>GOPS</t>
  </si>
  <si>
    <t>HIN_M_AbhishekS.mp3</t>
  </si>
  <si>
    <t>jfk.flac</t>
  </si>
  <si>
    <t>Duration</t>
  </si>
  <si>
    <t>#tokens</t>
  </si>
  <si>
    <t>exec time</t>
  </si>
  <si>
    <t>TINY</t>
  </si>
  <si>
    <t>mem rd</t>
  </si>
  <si>
    <t>mem wr</t>
  </si>
  <si>
    <t>Tokens/s</t>
  </si>
  <si>
    <t>Precision</t>
  </si>
  <si>
    <t>16w16a</t>
  </si>
  <si>
    <t>8w8a</t>
  </si>
  <si>
    <t>MEM_BW_Gbps = 256 GBytes/s (core to L2 b/w)</t>
  </si>
  <si>
    <t>Freq = 1250 MHz</t>
  </si>
  <si>
    <t>Vector_DLEN = 256</t>
  </si>
  <si>
    <t>hindi10013.mp3</t>
  </si>
  <si>
    <t>1mb</t>
  </si>
  <si>
    <t>Language</t>
  </si>
  <si>
    <t>English</t>
  </si>
  <si>
    <t>Hindi</t>
  </si>
  <si>
    <r>
      <t xml:space="preserve">Realtime Performance
</t>
    </r>
    <r>
      <rPr>
        <sz val="11"/>
        <color theme="1"/>
        <rFont val="Calibri"/>
        <family val="2"/>
        <scheme val="minor"/>
      </rPr>
      <t>(Higher is better)</t>
    </r>
  </si>
  <si>
    <t>TURBO</t>
  </si>
  <si>
    <t>exec time (us)</t>
  </si>
  <si>
    <t>spanish_19demarzo_0007.wav</t>
  </si>
  <si>
    <t>Spanish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</si>
</sst>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ptos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0" fontId="0" fillId="7" borderId="1" xfId="0" applyFill="1" applyBorder="1"/>
    <xf numFmtId="0" fontId="0" fillId="7" borderId="1" xfId="0" applyFill="1" applyBorder="1" applyAlignment="1">
      <alignment vertical="center" wrapText="1"/>
    </xf>
    <xf numFmtId="0" fontId="0" fillId="8" borderId="1" xfId="0" applyFill="1" applyBorder="1"/>
    <xf numFmtId="0" fontId="0" fillId="8" borderId="1" xfId="0" applyFill="1" applyBorder="1" applyAlignment="1">
      <alignment vertical="center" wrapText="1"/>
    </xf>
    <xf numFmtId="0" fontId="1" fillId="9" borderId="1" xfId="0" applyFont="1" applyFill="1" applyBorder="1"/>
    <xf numFmtId="0" fontId="0" fillId="10" borderId="1" xfId="0" applyFill="1" applyBorder="1"/>
    <xf numFmtId="0" fontId="1" fillId="6" borderId="1" xfId="0" applyFont="1" applyFill="1" applyBorder="1"/>
    <xf numFmtId="0" fontId="4" fillId="6" borderId="0" xfId="0" applyFont="1" applyFill="1"/>
    <xf numFmtId="0" fontId="0" fillId="0" borderId="3" xfId="0" applyBorder="1"/>
    <xf numFmtId="0" fontId="5" fillId="2" borderId="1" xfId="0" applyFont="1" applyFill="1" applyBorder="1"/>
    <xf numFmtId="0" fontId="0" fillId="10" borderId="2" xfId="0" applyFill="1" applyBorder="1"/>
    <xf numFmtId="0" fontId="0" fillId="10" borderId="0" xfId="0" applyFill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6" fillId="11" borderId="0" xfId="0" applyFont="1" applyFill="1" applyAlignment="1">
      <alignment horizontal="center"/>
    </xf>
    <xf numFmtId="11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70"/>
  <sheetViews>
    <sheetView topLeftCell="B7" workbookViewId="0">
      <selection activeCell="E23" sqref="E23:E39"/>
    </sheetView>
  </sheetViews>
  <sheetFormatPr defaultRowHeight="15" x14ac:dyDescent="0.25"/>
  <cols>
    <col min="2" max="2" width="16.140625" customWidth="1"/>
    <col min="3" max="3" width="12.85546875" customWidth="1"/>
    <col min="4" max="4" width="27" customWidth="1"/>
    <col min="5" max="5" width="32.42578125" bestFit="1" customWidth="1"/>
    <col min="6" max="6" width="20.140625" bestFit="1" customWidth="1"/>
    <col min="7" max="7" width="56.28515625" bestFit="1" customWidth="1"/>
    <col min="8" max="8" width="51.85546875" bestFit="1" customWidth="1"/>
    <col min="9" max="10" width="32.28515625" customWidth="1"/>
    <col min="11" max="11" width="19.42578125" customWidth="1"/>
    <col min="12" max="12" width="14.5703125" bestFit="1" customWidth="1"/>
    <col min="13" max="13" width="12" bestFit="1" customWidth="1"/>
    <col min="14" max="14" width="9.5703125" bestFit="1" customWidth="1"/>
    <col min="15" max="15" width="15.85546875" bestFit="1" customWidth="1"/>
    <col min="16" max="16" width="16.7109375" bestFit="1" customWidth="1"/>
    <col min="17" max="17" width="16.85546875" bestFit="1" customWidth="1"/>
    <col min="18" max="18" width="12.140625" bestFit="1" customWidth="1"/>
    <col min="19" max="19" width="13" bestFit="1" customWidth="1"/>
    <col min="21" max="22" width="12" bestFit="1" customWidth="1"/>
    <col min="24" max="24" width="11" bestFit="1" customWidth="1"/>
  </cols>
  <sheetData>
    <row r="1" spans="4:13" x14ac:dyDescent="0.25">
      <c r="D1" s="15"/>
      <c r="E1" s="23" t="s">
        <v>29</v>
      </c>
      <c r="F1" s="23" t="s">
        <v>30</v>
      </c>
      <c r="G1" s="23" t="s">
        <v>43</v>
      </c>
    </row>
    <row r="2" spans="4:13" x14ac:dyDescent="0.25">
      <c r="D2" s="22" t="s">
        <v>44</v>
      </c>
      <c r="E2" s="4" t="s">
        <v>29</v>
      </c>
      <c r="F2" s="4" t="s">
        <v>30</v>
      </c>
      <c r="G2" s="21" t="s">
        <v>29</v>
      </c>
      <c r="L2" t="s">
        <v>29</v>
      </c>
      <c r="M2" t="s">
        <v>30</v>
      </c>
    </row>
    <row r="3" spans="4:13" x14ac:dyDescent="0.25">
      <c r="D3" s="22" t="s">
        <v>32</v>
      </c>
      <c r="E3" s="4">
        <v>51865</v>
      </c>
      <c r="F3" s="4">
        <v>51866</v>
      </c>
      <c r="G3" s="4">
        <f>IF($G$2=$E$2,E3,IF($G$2=$F$2,F3,-1))</f>
        <v>51865</v>
      </c>
      <c r="K3" t="s">
        <v>8</v>
      </c>
      <c r="L3">
        <v>90653528410</v>
      </c>
      <c r="M3">
        <v>4706847976580</v>
      </c>
    </row>
    <row r="4" spans="4:13" x14ac:dyDescent="0.25">
      <c r="D4" s="22" t="s">
        <v>37</v>
      </c>
      <c r="E4" s="4">
        <v>80</v>
      </c>
      <c r="F4" s="4">
        <v>128</v>
      </c>
      <c r="G4" s="4">
        <f t="shared" ref="G4:G16" si="0">IF($G$2=$E$2,E4,IF($G$2=$F$2,F4,-1))</f>
        <v>80</v>
      </c>
      <c r="K4" t="s">
        <v>79</v>
      </c>
      <c r="L4">
        <v>11</v>
      </c>
      <c r="M4">
        <v>11</v>
      </c>
    </row>
    <row r="5" spans="4:13" x14ac:dyDescent="0.25">
      <c r="D5" s="22" t="s">
        <v>74</v>
      </c>
      <c r="E5" s="4">
        <v>1500</v>
      </c>
      <c r="F5" s="4">
        <v>1500</v>
      </c>
      <c r="G5" s="4">
        <f t="shared" si="0"/>
        <v>1500</v>
      </c>
      <c r="K5" t="s">
        <v>80</v>
      </c>
      <c r="L5">
        <f>(L3/11)/10^9</f>
        <v>8.2412298554545451</v>
      </c>
      <c r="M5">
        <f>(M3/11)/10^9</f>
        <v>427.89527059818181</v>
      </c>
    </row>
    <row r="6" spans="4:13" x14ac:dyDescent="0.25">
      <c r="D6" s="22" t="s">
        <v>72</v>
      </c>
      <c r="E6" s="4">
        <v>384</v>
      </c>
      <c r="F6" s="4">
        <v>1280</v>
      </c>
      <c r="G6" s="4">
        <f t="shared" si="0"/>
        <v>384</v>
      </c>
    </row>
    <row r="7" spans="4:13" x14ac:dyDescent="0.25">
      <c r="D7" s="22" t="s">
        <v>47</v>
      </c>
      <c r="E7" s="4">
        <v>6</v>
      </c>
      <c r="F7" s="4">
        <v>20</v>
      </c>
      <c r="G7" s="4">
        <f t="shared" si="0"/>
        <v>6</v>
      </c>
    </row>
    <row r="8" spans="4:13" x14ac:dyDescent="0.25">
      <c r="D8" s="22" t="s">
        <v>45</v>
      </c>
      <c r="E8" s="4">
        <v>4</v>
      </c>
      <c r="F8" s="4">
        <v>32</v>
      </c>
      <c r="G8" s="4">
        <f t="shared" si="0"/>
        <v>4</v>
      </c>
    </row>
    <row r="9" spans="4:13" x14ac:dyDescent="0.25">
      <c r="D9" s="22" t="s">
        <v>48</v>
      </c>
      <c r="E9" s="4">
        <v>448</v>
      </c>
      <c r="F9" s="4">
        <v>448</v>
      </c>
      <c r="G9" s="4">
        <f t="shared" si="0"/>
        <v>448</v>
      </c>
    </row>
    <row r="10" spans="4:13" x14ac:dyDescent="0.25">
      <c r="D10" s="22" t="s">
        <v>49</v>
      </c>
      <c r="E10" s="4">
        <v>384</v>
      </c>
      <c r="F10" s="4">
        <v>1280</v>
      </c>
      <c r="G10" s="4">
        <f t="shared" si="0"/>
        <v>384</v>
      </c>
    </row>
    <row r="11" spans="4:13" x14ac:dyDescent="0.25">
      <c r="D11" s="22" t="s">
        <v>50</v>
      </c>
      <c r="E11" s="4">
        <v>6</v>
      </c>
      <c r="F11" s="4">
        <v>20</v>
      </c>
      <c r="G11" s="4">
        <f t="shared" si="0"/>
        <v>6</v>
      </c>
    </row>
    <row r="12" spans="4:13" x14ac:dyDescent="0.25">
      <c r="D12" s="22" t="s">
        <v>46</v>
      </c>
      <c r="E12" s="4">
        <v>4</v>
      </c>
      <c r="F12" s="4">
        <v>4</v>
      </c>
      <c r="G12" s="4">
        <f t="shared" si="0"/>
        <v>4</v>
      </c>
    </row>
    <row r="13" spans="4:13" x14ac:dyDescent="0.25">
      <c r="D13" s="22" t="s">
        <v>38</v>
      </c>
      <c r="E13" s="4">
        <v>5</v>
      </c>
      <c r="F13" s="4">
        <v>5</v>
      </c>
      <c r="G13" s="4">
        <f t="shared" si="0"/>
        <v>5</v>
      </c>
    </row>
    <row r="14" spans="4:13" x14ac:dyDescent="0.25">
      <c r="D14" s="22" t="s">
        <v>39</v>
      </c>
      <c r="E14" s="4">
        <v>5</v>
      </c>
      <c r="F14" s="4">
        <v>5</v>
      </c>
      <c r="G14" s="4">
        <f t="shared" si="0"/>
        <v>5</v>
      </c>
    </row>
    <row r="15" spans="4:13" x14ac:dyDescent="0.25">
      <c r="D15" t="s">
        <v>62</v>
      </c>
      <c r="E15" s="25">
        <v>3000</v>
      </c>
      <c r="F15" s="25">
        <v>3000</v>
      </c>
      <c r="G15" s="25">
        <f t="shared" si="0"/>
        <v>3000</v>
      </c>
    </row>
    <row r="16" spans="4:13" x14ac:dyDescent="0.25">
      <c r="D16" s="27" t="s">
        <v>73</v>
      </c>
      <c r="E16">
        <f>E6/E7</f>
        <v>64</v>
      </c>
      <c r="F16">
        <f>F6/F7</f>
        <v>64</v>
      </c>
      <c r="G16" s="25">
        <f t="shared" si="0"/>
        <v>64</v>
      </c>
    </row>
    <row r="18" spans="2:19" ht="18.75" x14ac:dyDescent="0.3">
      <c r="D18" s="28" t="s">
        <v>76</v>
      </c>
      <c r="E18">
        <v>10</v>
      </c>
      <c r="L18" s="24" t="s">
        <v>2</v>
      </c>
      <c r="M18" s="24" t="s">
        <v>9</v>
      </c>
      <c r="N18" s="24" t="s">
        <v>10</v>
      </c>
      <c r="O18" s="24" t="s">
        <v>3</v>
      </c>
      <c r="P18" s="24" t="s">
        <v>4</v>
      </c>
      <c r="Q18" s="24" t="s">
        <v>5</v>
      </c>
      <c r="R18" s="24" t="s">
        <v>6</v>
      </c>
      <c r="S18" s="24" t="s">
        <v>7</v>
      </c>
    </row>
    <row r="19" spans="2:19" x14ac:dyDescent="0.25">
      <c r="D19" s="28" t="s">
        <v>75</v>
      </c>
      <c r="E19">
        <v>10</v>
      </c>
    </row>
    <row r="20" spans="2:19" ht="15.75" x14ac:dyDescent="0.25">
      <c r="C20" s="2"/>
    </row>
    <row r="21" spans="2:19" ht="15" customHeight="1" x14ac:dyDescent="0.25">
      <c r="C21" s="31" t="s">
        <v>0</v>
      </c>
      <c r="D21" s="3" t="s">
        <v>1</v>
      </c>
      <c r="E21" s="4"/>
      <c r="F21" s="4"/>
      <c r="G21" s="4"/>
      <c r="H21" s="4"/>
      <c r="I21" s="4"/>
      <c r="J21" s="4"/>
      <c r="K21" s="4"/>
      <c r="L21" s="4" t="s">
        <v>11</v>
      </c>
      <c r="M21" s="4">
        <f>5*10^6</f>
        <v>5000000</v>
      </c>
      <c r="N21" s="4">
        <v>0</v>
      </c>
      <c r="O21" s="4"/>
      <c r="P21" s="4"/>
      <c r="Q21" s="4"/>
      <c r="R21" s="4"/>
      <c r="S21" s="4"/>
    </row>
    <row r="22" spans="2:19" ht="45" customHeight="1" x14ac:dyDescent="0.25">
      <c r="B22" s="37"/>
      <c r="C22" s="31"/>
      <c r="D22" s="32" t="s">
        <v>40</v>
      </c>
      <c r="E22" s="4"/>
      <c r="F22" s="4"/>
      <c r="G22" s="4"/>
      <c r="H22" s="4"/>
      <c r="I22" s="4"/>
      <c r="J22" s="4"/>
      <c r="K22" s="4"/>
      <c r="L22" s="5"/>
      <c r="M22" s="4"/>
      <c r="N22" s="4"/>
      <c r="O22" s="4"/>
      <c r="P22" s="4"/>
      <c r="Q22" s="4"/>
      <c r="R22" s="4"/>
      <c r="S22" s="4"/>
    </row>
    <row r="23" spans="2:19" x14ac:dyDescent="0.25">
      <c r="B23" s="37"/>
      <c r="C23" s="31"/>
      <c r="D23" s="33"/>
      <c r="E23" s="34" t="s">
        <v>12</v>
      </c>
      <c r="F23" s="6"/>
      <c r="G23" s="6"/>
      <c r="H23" s="6"/>
      <c r="I23" s="6"/>
      <c r="J23" s="6"/>
      <c r="K23" s="6"/>
      <c r="L23" s="7"/>
      <c r="M23" s="6"/>
      <c r="N23" s="6"/>
      <c r="O23" s="6"/>
      <c r="P23" s="6"/>
      <c r="Q23" s="6"/>
      <c r="R23" s="6"/>
      <c r="S23" s="6"/>
    </row>
    <row r="24" spans="2:19" x14ac:dyDescent="0.25">
      <c r="B24" s="37"/>
      <c r="C24" s="31"/>
      <c r="D24" s="33"/>
      <c r="E24" s="34"/>
      <c r="F24" s="6"/>
      <c r="G24" s="6" t="s">
        <v>60</v>
      </c>
      <c r="H24" s="6"/>
      <c r="I24" s="6"/>
      <c r="J24" s="6"/>
      <c r="K24" s="6"/>
      <c r="L24" s="7"/>
      <c r="M24" s="6">
        <f>2*3*G15*G4*G6</f>
        <v>552960000</v>
      </c>
      <c r="N24" s="6">
        <f>G6*G4*3</f>
        <v>92160</v>
      </c>
      <c r="O24" s="6"/>
      <c r="P24" s="6"/>
      <c r="Q24" s="6"/>
      <c r="R24" s="6"/>
      <c r="S24" s="6"/>
    </row>
    <row r="25" spans="2:19" x14ac:dyDescent="0.25">
      <c r="B25" s="37"/>
      <c r="C25" s="31"/>
      <c r="D25" s="33"/>
      <c r="E25" s="34"/>
      <c r="F25" s="6"/>
      <c r="G25" s="6" t="s">
        <v>61</v>
      </c>
      <c r="H25" s="6"/>
      <c r="I25" s="6"/>
      <c r="J25" s="6"/>
      <c r="K25" s="6"/>
      <c r="L25" s="7"/>
      <c r="M25" s="6">
        <f>2*3*G6*G6*G15/2</f>
        <v>1327104000</v>
      </c>
      <c r="N25" s="6">
        <f>G6*G6*3</f>
        <v>442368</v>
      </c>
      <c r="O25" s="6"/>
      <c r="P25" s="6"/>
      <c r="Q25" s="6"/>
      <c r="R25" s="6"/>
      <c r="S25" s="6"/>
    </row>
    <row r="26" spans="2:19" x14ac:dyDescent="0.25">
      <c r="B26" s="37"/>
      <c r="C26" s="31"/>
      <c r="D26" s="33"/>
      <c r="E26" s="34"/>
      <c r="F26" s="6"/>
      <c r="G26" s="6" t="s">
        <v>55</v>
      </c>
      <c r="H26" s="6"/>
      <c r="I26" s="6"/>
      <c r="J26" s="6"/>
      <c r="K26" s="6"/>
      <c r="L26" s="7"/>
      <c r="M26" s="6"/>
      <c r="N26" s="6"/>
      <c r="O26" s="6"/>
      <c r="P26" s="6"/>
      <c r="Q26" s="6"/>
      <c r="R26" s="6"/>
      <c r="S26" s="6"/>
    </row>
    <row r="27" spans="2:19" x14ac:dyDescent="0.25">
      <c r="B27" s="37"/>
      <c r="C27" s="31"/>
      <c r="D27" s="33"/>
      <c r="E27" s="34"/>
      <c r="F27" s="6"/>
      <c r="G27" s="6"/>
      <c r="H27" s="6" t="s">
        <v>67</v>
      </c>
      <c r="I27" s="6"/>
      <c r="J27" s="6"/>
      <c r="K27" s="6"/>
      <c r="L27" s="7"/>
      <c r="M27" s="6">
        <f>M28+M36+G7*SUM(M31:M35)</f>
        <v>6693336000</v>
      </c>
      <c r="N27" s="6">
        <f>$G$7*SUM(N28:N35)</f>
        <v>3538944</v>
      </c>
      <c r="O27" s="6"/>
      <c r="P27" s="6"/>
      <c r="Q27" s="6"/>
      <c r="R27" s="6"/>
      <c r="S27" s="6"/>
    </row>
    <row r="28" spans="2:19" x14ac:dyDescent="0.25">
      <c r="B28" s="37"/>
      <c r="C28" s="31"/>
      <c r="D28" s="33"/>
      <c r="E28" s="34"/>
      <c r="F28" s="6"/>
      <c r="G28" s="6"/>
      <c r="H28" s="6"/>
      <c r="I28" s="6" t="s">
        <v>64</v>
      </c>
      <c r="J28" s="6"/>
      <c r="K28" s="6"/>
      <c r="L28" s="7"/>
      <c r="M28" s="26">
        <f>2*G5*G6*G6</f>
        <v>442368000</v>
      </c>
      <c r="N28" s="26">
        <f>G6*G6</f>
        <v>147456</v>
      </c>
      <c r="O28" s="6"/>
      <c r="P28" s="6"/>
      <c r="Q28" s="6"/>
      <c r="R28" s="6"/>
      <c r="S28" s="6"/>
    </row>
    <row r="29" spans="2:19" x14ac:dyDescent="0.25">
      <c r="B29" s="37"/>
      <c r="C29" s="31"/>
      <c r="D29" s="33"/>
      <c r="E29" s="34"/>
      <c r="F29" s="6"/>
      <c r="G29" s="6"/>
      <c r="H29" s="6"/>
      <c r="I29" s="6" t="s">
        <v>65</v>
      </c>
      <c r="J29" s="6"/>
      <c r="K29" s="6"/>
      <c r="L29" s="7"/>
      <c r="M29" s="26">
        <v>0</v>
      </c>
      <c r="N29" s="26">
        <f>N28</f>
        <v>147456</v>
      </c>
      <c r="O29" s="6"/>
      <c r="P29" s="6"/>
      <c r="Q29" s="6"/>
      <c r="R29" s="6"/>
      <c r="S29" s="6"/>
    </row>
    <row r="30" spans="2:19" x14ac:dyDescent="0.25">
      <c r="B30" s="37"/>
      <c r="C30" s="31"/>
      <c r="D30" s="33"/>
      <c r="E30" s="34"/>
      <c r="F30" s="6"/>
      <c r="G30" s="6"/>
      <c r="H30" s="6"/>
      <c r="I30" s="6" t="s">
        <v>66</v>
      </c>
      <c r="J30" s="6"/>
      <c r="K30" s="6"/>
      <c r="L30" s="7"/>
      <c r="M30" s="26">
        <v>0</v>
      </c>
      <c r="N30" s="26">
        <f>N29</f>
        <v>147456</v>
      </c>
      <c r="O30" s="6"/>
      <c r="P30" s="6"/>
      <c r="Q30" s="6"/>
      <c r="R30" s="6"/>
      <c r="S30" s="6"/>
    </row>
    <row r="31" spans="2:19" x14ac:dyDescent="0.25">
      <c r="B31" s="37"/>
      <c r="C31" s="31"/>
      <c r="D31" s="33"/>
      <c r="E31" s="34"/>
      <c r="F31" s="6"/>
      <c r="G31" s="6"/>
      <c r="H31" s="6"/>
      <c r="I31" s="6" t="s">
        <v>68</v>
      </c>
      <c r="J31" s="6"/>
      <c r="K31" s="6"/>
      <c r="L31" s="7"/>
      <c r="M31" s="26"/>
      <c r="N31" s="26"/>
      <c r="O31" s="6"/>
      <c r="P31" s="6"/>
      <c r="Q31" s="6"/>
      <c r="R31" s="6"/>
      <c r="S31" s="6"/>
    </row>
    <row r="32" spans="2:19" x14ac:dyDescent="0.25">
      <c r="B32" s="37"/>
      <c r="C32" s="31"/>
      <c r="D32" s="33"/>
      <c r="E32" s="34"/>
      <c r="F32" s="6"/>
      <c r="G32" s="6"/>
      <c r="H32" s="6"/>
      <c r="I32" s="6"/>
      <c r="J32" s="6" t="s">
        <v>71</v>
      </c>
      <c r="K32" s="6"/>
      <c r="L32" s="7"/>
      <c r="M32" s="26">
        <f>2*G16*(G5^2)</f>
        <v>288000000</v>
      </c>
      <c r="N32" s="26">
        <v>0</v>
      </c>
      <c r="O32" s="6"/>
      <c r="P32" s="6"/>
      <c r="Q32" s="6"/>
      <c r="R32" s="6"/>
      <c r="S32" s="6"/>
    </row>
    <row r="33" spans="2:19" x14ac:dyDescent="0.25">
      <c r="B33" s="37"/>
      <c r="C33" s="31"/>
      <c r="D33" s="33"/>
      <c r="E33" s="34"/>
      <c r="F33" s="6"/>
      <c r="G33" s="6"/>
      <c r="H33" s="6"/>
      <c r="I33" s="6"/>
      <c r="J33" s="6" t="s">
        <v>69</v>
      </c>
      <c r="K33" s="6"/>
      <c r="L33" s="7"/>
      <c r="M33" s="26">
        <f>E18*G5*G5</f>
        <v>22500000</v>
      </c>
      <c r="N33" s="26">
        <v>0</v>
      </c>
      <c r="O33" s="6"/>
      <c r="P33" s="6"/>
      <c r="Q33" s="6"/>
      <c r="R33" s="6"/>
      <c r="S33" s="6"/>
    </row>
    <row r="34" spans="2:19" x14ac:dyDescent="0.25">
      <c r="B34" s="37"/>
      <c r="C34" s="31"/>
      <c r="D34" s="33"/>
      <c r="E34" s="34"/>
      <c r="F34" s="6"/>
      <c r="G34" s="6"/>
      <c r="H34" s="6"/>
      <c r="I34" s="6"/>
      <c r="J34" s="6" t="s">
        <v>70</v>
      </c>
      <c r="K34" s="6"/>
      <c r="L34" s="7"/>
      <c r="M34" s="26">
        <f>M32</f>
        <v>288000000</v>
      </c>
      <c r="N34" s="26">
        <v>0</v>
      </c>
      <c r="O34" s="6"/>
      <c r="P34" s="6"/>
      <c r="Q34" s="6"/>
      <c r="R34" s="6"/>
      <c r="S34" s="6"/>
    </row>
    <row r="35" spans="2:19" x14ac:dyDescent="0.25">
      <c r="B35" s="37"/>
      <c r="C35" s="31"/>
      <c r="D35" s="33"/>
      <c r="E35" s="34"/>
      <c r="F35" s="6"/>
      <c r="G35" s="6"/>
      <c r="H35" s="6"/>
      <c r="I35" s="6" t="s">
        <v>78</v>
      </c>
      <c r="J35" s="6"/>
      <c r="K35" s="6"/>
      <c r="L35" s="7"/>
      <c r="M35" s="26">
        <f>M28</f>
        <v>442368000</v>
      </c>
      <c r="N35" s="26">
        <f>N30</f>
        <v>147456</v>
      </c>
      <c r="O35" s="6"/>
      <c r="P35" s="6"/>
      <c r="Q35" s="6"/>
      <c r="R35" s="6"/>
      <c r="S35" s="6"/>
    </row>
    <row r="36" spans="2:19" x14ac:dyDescent="0.25">
      <c r="B36" s="37"/>
      <c r="C36" s="31"/>
      <c r="D36" s="33"/>
      <c r="E36" s="34"/>
      <c r="F36" s="6"/>
      <c r="G36" s="6"/>
      <c r="H36" s="6" t="s">
        <v>22</v>
      </c>
      <c r="I36" s="6"/>
      <c r="J36" s="6"/>
      <c r="K36" s="6"/>
      <c r="L36" s="7"/>
      <c r="M36" s="6">
        <f>E19*G5*G6</f>
        <v>5760000</v>
      </c>
      <c r="N36" s="6"/>
      <c r="O36" s="6"/>
      <c r="P36" s="6"/>
      <c r="Q36" s="6"/>
      <c r="R36" s="6"/>
      <c r="S36" s="6"/>
    </row>
    <row r="37" spans="2:19" x14ac:dyDescent="0.25">
      <c r="B37" s="37"/>
      <c r="C37" s="31"/>
      <c r="D37" s="33"/>
      <c r="E37" s="34"/>
      <c r="F37" s="6"/>
      <c r="G37" s="6"/>
      <c r="H37" s="6" t="s">
        <v>63</v>
      </c>
      <c r="I37" s="6"/>
      <c r="J37" s="6"/>
      <c r="K37" s="6"/>
      <c r="L37" s="7"/>
      <c r="M37" s="6">
        <v>0</v>
      </c>
      <c r="N37" s="6">
        <v>0</v>
      </c>
      <c r="O37" s="6"/>
      <c r="P37" s="6"/>
      <c r="Q37" s="6"/>
      <c r="R37" s="6"/>
      <c r="S37" s="6"/>
    </row>
    <row r="38" spans="2:19" x14ac:dyDescent="0.25">
      <c r="B38" s="37"/>
      <c r="C38" s="31"/>
      <c r="D38" s="33"/>
      <c r="E38" s="34"/>
      <c r="F38" s="6"/>
      <c r="G38" s="6" t="s">
        <v>77</v>
      </c>
      <c r="H38" s="6"/>
      <c r="I38" s="6"/>
      <c r="J38" s="6"/>
      <c r="K38" s="6"/>
      <c r="L38" s="7"/>
      <c r="M38" s="6">
        <f>2*2*G5*4*(G6^2)</f>
        <v>3538944000</v>
      </c>
      <c r="N38" s="6">
        <f>2*4*(G6^2)</f>
        <v>1179648</v>
      </c>
      <c r="O38" s="6"/>
      <c r="P38" s="6"/>
      <c r="Q38" s="6"/>
      <c r="R38" s="6"/>
      <c r="S38" s="6"/>
    </row>
    <row r="39" spans="2:19" x14ac:dyDescent="0.25">
      <c r="B39" s="37"/>
      <c r="C39" s="31"/>
      <c r="D39" s="33"/>
      <c r="E39" s="34"/>
      <c r="F39" s="6"/>
      <c r="G39" s="6" t="s">
        <v>53</v>
      </c>
      <c r="H39" s="6"/>
      <c r="I39" s="6"/>
      <c r="J39" s="6"/>
      <c r="K39" s="6"/>
      <c r="L39" s="7"/>
      <c r="M39" s="6">
        <f>E19*G5*G6</f>
        <v>5760000</v>
      </c>
      <c r="N39" s="6">
        <v>0</v>
      </c>
      <c r="O39" s="6"/>
      <c r="P39" s="6"/>
      <c r="Q39" s="6"/>
      <c r="R39" s="6"/>
      <c r="S39" s="6"/>
    </row>
    <row r="40" spans="2:19" x14ac:dyDescent="0.25">
      <c r="B40" s="37"/>
      <c r="C40" s="31"/>
      <c r="D40" s="33"/>
      <c r="E40" s="35" t="s">
        <v>13</v>
      </c>
      <c r="F40" s="8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</row>
    <row r="41" spans="2:19" x14ac:dyDescent="0.25">
      <c r="B41" s="37"/>
      <c r="C41" s="31"/>
      <c r="D41" s="33"/>
      <c r="E41" s="35"/>
      <c r="F41" s="35" t="s">
        <v>15</v>
      </c>
      <c r="G41" s="8"/>
      <c r="H41" s="8"/>
      <c r="I41" s="8"/>
      <c r="J41" s="8"/>
      <c r="K41" s="8"/>
      <c r="L41" s="9"/>
      <c r="M41" s="8"/>
      <c r="N41" s="8"/>
      <c r="O41" s="8"/>
      <c r="P41" s="8"/>
      <c r="Q41" s="8"/>
      <c r="R41" s="8"/>
      <c r="S41" s="8"/>
    </row>
    <row r="42" spans="2:19" x14ac:dyDescent="0.25">
      <c r="B42" s="37"/>
      <c r="C42" s="31"/>
      <c r="D42" s="33"/>
      <c r="E42" s="35"/>
      <c r="F42" s="35"/>
      <c r="G42" s="8" t="s">
        <v>56</v>
      </c>
      <c r="H42" s="8"/>
      <c r="I42" s="8"/>
      <c r="J42" s="8"/>
      <c r="K42" s="8"/>
      <c r="L42" s="9"/>
      <c r="M42" s="8"/>
      <c r="N42" s="8"/>
      <c r="O42" s="8"/>
      <c r="P42" s="8"/>
      <c r="Q42" s="8"/>
      <c r="R42" s="8"/>
      <c r="S42" s="8"/>
    </row>
    <row r="43" spans="2:19" x14ac:dyDescent="0.25">
      <c r="B43" s="37"/>
      <c r="C43" s="31"/>
      <c r="D43" s="33"/>
      <c r="E43" s="35"/>
      <c r="F43" s="35"/>
      <c r="G43" s="8" t="s">
        <v>35</v>
      </c>
      <c r="H43" s="8"/>
      <c r="I43" s="8"/>
      <c r="J43" s="8"/>
      <c r="K43" s="8"/>
      <c r="L43" s="9"/>
      <c r="M43" s="8"/>
      <c r="N43" s="8"/>
      <c r="O43" s="8"/>
      <c r="P43" s="8"/>
      <c r="Q43" s="8"/>
      <c r="R43" s="8"/>
      <c r="S43" s="8"/>
    </row>
    <row r="44" spans="2:19" x14ac:dyDescent="0.25">
      <c r="B44" s="37"/>
      <c r="C44" s="31"/>
      <c r="D44" s="33"/>
      <c r="E44" s="35"/>
      <c r="F44" s="35"/>
      <c r="G44" s="8" t="s">
        <v>54</v>
      </c>
      <c r="H44" s="8"/>
      <c r="I44" s="8"/>
      <c r="J44" s="8"/>
      <c r="K44" s="8"/>
      <c r="L44" s="9"/>
      <c r="M44" s="8"/>
      <c r="N44" s="8"/>
      <c r="O44" s="8"/>
      <c r="P44" s="8"/>
      <c r="Q44" s="8"/>
      <c r="R44" s="8"/>
      <c r="S44" s="8"/>
    </row>
    <row r="45" spans="2:19" x14ac:dyDescent="0.25">
      <c r="B45" s="37"/>
      <c r="C45" s="31"/>
      <c r="D45" s="33"/>
      <c r="E45" s="35"/>
      <c r="F45" s="35"/>
      <c r="G45" s="8" t="s">
        <v>53</v>
      </c>
      <c r="H45" s="8"/>
      <c r="I45" s="8"/>
      <c r="J45" s="8"/>
      <c r="K45" s="8"/>
      <c r="L45" s="9"/>
      <c r="M45" s="8"/>
      <c r="N45" s="8"/>
      <c r="O45" s="8"/>
      <c r="P45" s="8"/>
      <c r="Q45" s="8"/>
      <c r="R45" s="8"/>
      <c r="S45" s="8"/>
    </row>
    <row r="46" spans="2:19" x14ac:dyDescent="0.25">
      <c r="B46" s="37"/>
      <c r="C46" s="31"/>
      <c r="D46" s="33"/>
      <c r="E46" s="10" t="s">
        <v>14</v>
      </c>
      <c r="F46" s="11"/>
      <c r="G46" s="11"/>
      <c r="H46" s="11"/>
      <c r="I46" s="11"/>
      <c r="J46" s="11"/>
      <c r="K46" s="11"/>
      <c r="L46" s="12"/>
      <c r="M46" s="11"/>
      <c r="N46" s="11"/>
      <c r="O46" s="11"/>
      <c r="P46" s="11"/>
      <c r="Q46" s="11"/>
      <c r="R46" s="11"/>
      <c r="S46" s="11"/>
    </row>
    <row r="47" spans="2:19" x14ac:dyDescent="0.25">
      <c r="B47" s="37"/>
      <c r="C47" s="31"/>
      <c r="D47" s="33"/>
      <c r="E47" s="4"/>
      <c r="F47" s="4"/>
      <c r="G47" s="4"/>
      <c r="H47" s="4"/>
      <c r="I47" s="4"/>
      <c r="J47" s="4"/>
      <c r="K47" s="4"/>
      <c r="L47" s="5"/>
      <c r="M47" s="4"/>
      <c r="N47" s="4"/>
      <c r="O47" s="4"/>
      <c r="P47" s="4"/>
      <c r="Q47" s="4"/>
      <c r="R47" s="4"/>
      <c r="S47" s="4"/>
    </row>
    <row r="48" spans="2:19" ht="30" customHeight="1" x14ac:dyDescent="0.25">
      <c r="B48" s="37"/>
      <c r="C48" s="31"/>
      <c r="D48" s="32" t="s">
        <v>41</v>
      </c>
      <c r="E48" s="4"/>
      <c r="F48" s="4"/>
      <c r="G48" s="4"/>
      <c r="H48" s="4"/>
      <c r="I48" s="4"/>
      <c r="J48" s="4"/>
      <c r="K48" s="4"/>
      <c r="L48" s="5"/>
      <c r="M48" s="5"/>
      <c r="N48" s="4"/>
      <c r="O48" s="4"/>
      <c r="P48" s="4"/>
      <c r="Q48" s="4"/>
      <c r="R48" s="4"/>
      <c r="S48" s="4"/>
    </row>
    <row r="49" spans="2:19" x14ac:dyDescent="0.25">
      <c r="B49" s="37"/>
      <c r="C49" s="31"/>
      <c r="D49" s="32"/>
      <c r="E49" s="38" t="s">
        <v>42</v>
      </c>
      <c r="F49" s="4"/>
      <c r="G49" s="4"/>
      <c r="H49" s="4"/>
      <c r="I49" s="4"/>
      <c r="J49" s="4"/>
      <c r="K49" s="4"/>
      <c r="L49" s="5"/>
      <c r="M49" s="5"/>
      <c r="N49" s="4"/>
      <c r="O49" s="4"/>
      <c r="P49" s="4"/>
      <c r="Q49" s="4"/>
      <c r="R49" s="4"/>
      <c r="S49" s="4"/>
    </row>
    <row r="50" spans="2:19" x14ac:dyDescent="0.25">
      <c r="B50" s="37"/>
      <c r="C50" s="31"/>
      <c r="D50" s="32"/>
      <c r="E50" s="39"/>
      <c r="F50" s="36" t="s">
        <v>16</v>
      </c>
      <c r="G50" s="13"/>
      <c r="H50" s="13"/>
      <c r="I50" s="13"/>
      <c r="J50" s="13"/>
      <c r="K50" s="13"/>
      <c r="L50" s="14"/>
      <c r="M50" s="14"/>
      <c r="N50" s="13"/>
      <c r="O50" s="13"/>
      <c r="P50" s="13"/>
      <c r="Q50" s="13"/>
      <c r="R50" s="13"/>
      <c r="S50" s="13"/>
    </row>
    <row r="51" spans="2:19" x14ac:dyDescent="0.25">
      <c r="B51" s="37"/>
      <c r="C51" s="31"/>
      <c r="D51" s="32"/>
      <c r="E51" s="39"/>
      <c r="F51" s="36"/>
      <c r="G51" s="36" t="s">
        <v>12</v>
      </c>
      <c r="H51" s="13"/>
      <c r="I51" s="13"/>
      <c r="J51" s="13"/>
      <c r="K51" s="13"/>
      <c r="L51" s="14"/>
      <c r="M51" s="14"/>
      <c r="N51" s="13"/>
      <c r="O51" s="13"/>
      <c r="P51" s="13"/>
      <c r="Q51" s="13"/>
      <c r="R51" s="13"/>
      <c r="S51" s="13"/>
    </row>
    <row r="52" spans="2:19" x14ac:dyDescent="0.25">
      <c r="B52" s="37"/>
      <c r="C52" s="31"/>
      <c r="D52" s="32"/>
      <c r="E52" s="39"/>
      <c r="F52" s="36"/>
      <c r="G52" s="36"/>
      <c r="H52" s="13" t="s">
        <v>51</v>
      </c>
      <c r="I52" s="13"/>
      <c r="J52" s="13"/>
      <c r="K52" s="13"/>
      <c r="L52" s="14"/>
      <c r="M52" s="14"/>
      <c r="N52" s="13"/>
      <c r="O52" s="13"/>
      <c r="P52" s="13"/>
      <c r="Q52" s="13"/>
      <c r="R52" s="13"/>
      <c r="S52" s="13"/>
    </row>
    <row r="53" spans="2:19" x14ac:dyDescent="0.25">
      <c r="B53" s="37"/>
      <c r="C53" s="31"/>
      <c r="D53" s="32"/>
      <c r="E53" s="39"/>
      <c r="F53" s="36"/>
      <c r="G53" s="36"/>
      <c r="H53" s="13" t="s">
        <v>52</v>
      </c>
      <c r="I53" s="13"/>
      <c r="J53" s="13"/>
      <c r="K53" s="13"/>
      <c r="L53" s="14"/>
      <c r="M53" s="14"/>
      <c r="N53" s="13"/>
      <c r="O53" s="13"/>
      <c r="P53" s="13"/>
      <c r="Q53" s="13"/>
      <c r="R53" s="13"/>
      <c r="S53" s="13"/>
    </row>
    <row r="54" spans="2:19" x14ac:dyDescent="0.25">
      <c r="B54" s="37"/>
      <c r="C54" s="31"/>
      <c r="D54" s="32"/>
      <c r="E54" s="39"/>
      <c r="F54" s="36"/>
      <c r="G54" s="36"/>
      <c r="H54" s="13" t="s">
        <v>54</v>
      </c>
      <c r="I54" s="13"/>
      <c r="J54" s="13"/>
      <c r="K54" s="13"/>
      <c r="L54" s="14"/>
      <c r="M54" s="14"/>
      <c r="N54" s="13"/>
      <c r="O54" s="13"/>
      <c r="P54" s="13"/>
      <c r="Q54" s="13"/>
      <c r="R54" s="13"/>
      <c r="S54" s="13"/>
    </row>
    <row r="55" spans="2:19" x14ac:dyDescent="0.25">
      <c r="B55" s="37"/>
      <c r="C55" s="31"/>
      <c r="D55" s="32"/>
      <c r="E55" s="39"/>
      <c r="F55" s="36"/>
      <c r="G55" s="36"/>
      <c r="H55" s="13" t="s">
        <v>53</v>
      </c>
      <c r="I55" s="13"/>
      <c r="J55" s="13"/>
      <c r="K55" s="13"/>
      <c r="L55" s="14"/>
      <c r="M55" s="14"/>
      <c r="N55" s="13"/>
      <c r="O55" s="13"/>
      <c r="P55" s="13"/>
      <c r="Q55" s="13"/>
      <c r="R55" s="13"/>
      <c r="S55" s="13"/>
    </row>
    <row r="56" spans="2:19" x14ac:dyDescent="0.25">
      <c r="B56" s="37"/>
      <c r="C56" s="31"/>
      <c r="D56" s="32"/>
      <c r="E56" s="39"/>
      <c r="F56" s="40" t="s">
        <v>17</v>
      </c>
      <c r="G56" s="15"/>
      <c r="H56" s="15"/>
      <c r="I56" s="15"/>
      <c r="J56" s="15"/>
      <c r="K56" s="15"/>
      <c r="L56" s="16"/>
      <c r="M56" s="16"/>
      <c r="N56" s="15"/>
      <c r="O56" s="15"/>
      <c r="P56" s="15"/>
      <c r="Q56" s="15"/>
      <c r="R56" s="15"/>
      <c r="S56" s="15"/>
    </row>
    <row r="57" spans="2:19" x14ac:dyDescent="0.25">
      <c r="B57" s="37"/>
      <c r="C57" s="31"/>
      <c r="D57" s="32"/>
      <c r="E57" s="39"/>
      <c r="F57" s="40"/>
      <c r="G57" s="15" t="s">
        <v>19</v>
      </c>
      <c r="H57" s="15"/>
      <c r="I57" s="15"/>
      <c r="J57" s="15"/>
      <c r="K57" s="15"/>
      <c r="L57" s="16"/>
      <c r="M57" s="16"/>
      <c r="N57" s="15"/>
      <c r="O57" s="15"/>
      <c r="P57" s="15"/>
      <c r="Q57" s="15"/>
      <c r="R57" s="15"/>
      <c r="S57" s="15"/>
    </row>
    <row r="58" spans="2:19" x14ac:dyDescent="0.25">
      <c r="B58" s="37"/>
      <c r="C58" s="31"/>
      <c r="D58" s="32"/>
      <c r="E58" s="39"/>
      <c r="F58" s="40"/>
      <c r="G58" s="15"/>
      <c r="H58" s="15"/>
      <c r="I58" s="15"/>
      <c r="J58" s="15"/>
      <c r="K58" s="15"/>
      <c r="L58" s="16"/>
      <c r="M58" s="16"/>
      <c r="N58" s="15"/>
      <c r="O58" s="15"/>
      <c r="P58" s="15"/>
      <c r="Q58" s="15"/>
      <c r="R58" s="15"/>
      <c r="S58" s="15"/>
    </row>
    <row r="59" spans="2:19" x14ac:dyDescent="0.25">
      <c r="B59" s="37"/>
      <c r="C59" s="31"/>
      <c r="D59" s="32"/>
      <c r="E59" s="39"/>
      <c r="F59" s="39" t="s">
        <v>18</v>
      </c>
      <c r="G59" s="4"/>
      <c r="H59" s="4"/>
      <c r="I59" s="4"/>
      <c r="J59" s="4"/>
      <c r="K59" s="4"/>
      <c r="L59" s="5"/>
      <c r="M59" s="5"/>
      <c r="N59" s="4"/>
      <c r="O59" s="4"/>
      <c r="P59" s="4"/>
      <c r="Q59" s="4"/>
      <c r="R59" s="4"/>
      <c r="S59" s="4"/>
    </row>
    <row r="60" spans="2:19" x14ac:dyDescent="0.25">
      <c r="B60" s="37"/>
      <c r="C60" s="31"/>
      <c r="D60" s="32"/>
      <c r="E60" s="39"/>
      <c r="F60" s="39"/>
      <c r="G60" s="4"/>
      <c r="H60" s="4"/>
      <c r="I60" s="4"/>
      <c r="J60" s="4"/>
      <c r="K60" s="38" t="s">
        <v>34</v>
      </c>
      <c r="L60" s="5"/>
      <c r="M60" s="5"/>
      <c r="N60" s="4"/>
      <c r="O60" s="4"/>
      <c r="P60" s="4"/>
      <c r="Q60" s="4"/>
      <c r="R60" s="4"/>
      <c r="S60" s="4"/>
    </row>
    <row r="61" spans="2:19" x14ac:dyDescent="0.25">
      <c r="B61" s="37"/>
      <c r="C61" s="31"/>
      <c r="D61" s="32"/>
      <c r="E61" s="39"/>
      <c r="F61" s="39"/>
      <c r="G61" s="29" t="s">
        <v>33</v>
      </c>
      <c r="H61" s="17"/>
      <c r="I61" s="17"/>
      <c r="J61" s="17"/>
      <c r="K61" s="38"/>
      <c r="L61" s="18"/>
      <c r="M61" s="18"/>
      <c r="N61" s="17"/>
      <c r="O61" s="17"/>
      <c r="P61" s="17"/>
      <c r="Q61" s="17"/>
      <c r="R61" s="17"/>
      <c r="S61" s="17"/>
    </row>
    <row r="62" spans="2:19" x14ac:dyDescent="0.25">
      <c r="B62" s="37"/>
      <c r="C62" s="31"/>
      <c r="D62" s="32"/>
      <c r="E62" s="39"/>
      <c r="F62" s="39"/>
      <c r="G62" s="29"/>
      <c r="H62" s="17" t="s">
        <v>57</v>
      </c>
      <c r="I62" s="17"/>
      <c r="J62" s="17"/>
      <c r="K62" s="38"/>
      <c r="L62" s="18"/>
      <c r="M62" s="18"/>
      <c r="N62" s="17"/>
      <c r="O62" s="17"/>
      <c r="P62" s="17"/>
      <c r="Q62" s="17"/>
      <c r="R62" s="17"/>
      <c r="S62" s="17"/>
    </row>
    <row r="63" spans="2:19" x14ac:dyDescent="0.25">
      <c r="B63" s="37"/>
      <c r="C63" s="31"/>
      <c r="D63" s="32"/>
      <c r="E63" s="39"/>
      <c r="F63" s="39"/>
      <c r="G63" s="29"/>
      <c r="H63" s="17" t="s">
        <v>35</v>
      </c>
      <c r="I63" s="17"/>
      <c r="J63" s="17"/>
      <c r="K63" s="38"/>
      <c r="L63" s="18"/>
      <c r="M63" s="18"/>
      <c r="N63" s="17"/>
      <c r="O63" s="17"/>
      <c r="P63" s="17"/>
      <c r="Q63" s="17"/>
      <c r="R63" s="17"/>
      <c r="S63" s="17"/>
    </row>
    <row r="64" spans="2:19" x14ac:dyDescent="0.25">
      <c r="B64" s="37"/>
      <c r="C64" s="31"/>
      <c r="D64" s="32"/>
      <c r="E64" s="39"/>
      <c r="F64" s="39"/>
      <c r="G64" s="29"/>
      <c r="H64" s="17" t="s">
        <v>58</v>
      </c>
      <c r="I64" s="17"/>
      <c r="J64" s="17"/>
      <c r="K64" s="38"/>
      <c r="L64" s="18"/>
      <c r="M64" s="18"/>
      <c r="N64" s="17"/>
      <c r="O64" s="17"/>
      <c r="P64" s="17"/>
      <c r="Q64" s="17"/>
      <c r="R64" s="17"/>
      <c r="S64" s="17"/>
    </row>
    <row r="65" spans="2:19" x14ac:dyDescent="0.25">
      <c r="B65" s="37"/>
      <c r="C65" s="31"/>
      <c r="D65" s="32"/>
      <c r="E65" s="39"/>
      <c r="F65" s="39"/>
      <c r="G65" s="29"/>
      <c r="H65" s="17" t="s">
        <v>59</v>
      </c>
      <c r="I65" s="17"/>
      <c r="J65" s="17"/>
      <c r="K65" s="38"/>
      <c r="L65" s="18"/>
      <c r="M65" s="18"/>
      <c r="N65" s="17"/>
      <c r="O65" s="17"/>
      <c r="P65" s="17"/>
      <c r="Q65" s="17"/>
      <c r="R65" s="17"/>
      <c r="S65" s="17"/>
    </row>
    <row r="66" spans="2:19" x14ac:dyDescent="0.25">
      <c r="B66" s="37"/>
      <c r="C66" s="31"/>
      <c r="D66" s="32"/>
      <c r="E66" s="39"/>
      <c r="F66" s="39"/>
      <c r="G66" s="4"/>
      <c r="H66" s="4"/>
      <c r="I66" s="4"/>
      <c r="J66" s="4"/>
      <c r="K66" s="38"/>
      <c r="L66" s="5"/>
      <c r="M66" s="5"/>
      <c r="N66" s="4"/>
      <c r="O66" s="4"/>
      <c r="P66" s="4"/>
      <c r="Q66" s="4"/>
      <c r="R66" s="4"/>
      <c r="S66" s="4"/>
    </row>
    <row r="67" spans="2:19" x14ac:dyDescent="0.25">
      <c r="B67" s="37"/>
      <c r="C67" s="31"/>
      <c r="D67" s="32"/>
      <c r="E67" s="39"/>
      <c r="F67" s="39"/>
      <c r="G67" s="30" t="s">
        <v>20</v>
      </c>
      <c r="H67" s="19"/>
      <c r="I67" s="19"/>
      <c r="J67" s="19"/>
      <c r="K67" s="38"/>
      <c r="L67" s="20"/>
      <c r="M67" s="20"/>
      <c r="N67" s="19"/>
      <c r="O67" s="19"/>
      <c r="P67" s="19"/>
      <c r="Q67" s="19"/>
      <c r="R67" s="19"/>
      <c r="S67" s="19"/>
    </row>
    <row r="68" spans="2:19" x14ac:dyDescent="0.25">
      <c r="B68" s="37"/>
      <c r="C68" s="31"/>
      <c r="D68" s="32"/>
      <c r="E68" s="39"/>
      <c r="F68" s="39"/>
      <c r="G68" s="30"/>
      <c r="H68" s="19" t="s">
        <v>36</v>
      </c>
      <c r="I68" s="19"/>
      <c r="J68" s="19"/>
      <c r="K68" s="38"/>
      <c r="L68" s="20"/>
      <c r="M68" s="20"/>
      <c r="N68" s="19"/>
      <c r="O68" s="19"/>
      <c r="P68" s="19"/>
      <c r="Q68" s="19"/>
      <c r="R68" s="19"/>
      <c r="S68" s="19"/>
    </row>
    <row r="69" spans="2:19" x14ac:dyDescent="0.25">
      <c r="B69" s="37"/>
      <c r="C69" s="31"/>
      <c r="D69" s="32"/>
      <c r="E69" s="39"/>
      <c r="F69" s="39"/>
      <c r="G69" s="30"/>
      <c r="H69" s="19" t="s">
        <v>21</v>
      </c>
      <c r="I69" s="19"/>
      <c r="J69" s="19"/>
      <c r="K69" s="38"/>
      <c r="L69" s="20"/>
      <c r="M69" s="20"/>
      <c r="N69" s="19"/>
      <c r="O69" s="19"/>
      <c r="P69" s="19"/>
      <c r="Q69" s="19"/>
      <c r="R69" s="19"/>
      <c r="S69" s="19"/>
    </row>
    <row r="70" spans="2:19" x14ac:dyDescent="0.25">
      <c r="B70" s="37"/>
      <c r="C70" s="31"/>
      <c r="D70" s="32"/>
      <c r="E70" s="4"/>
      <c r="F70" s="4"/>
      <c r="G70" s="4"/>
      <c r="H70" s="4"/>
      <c r="I70" s="4"/>
      <c r="J70" s="4"/>
      <c r="K70" s="4"/>
      <c r="L70" s="5"/>
      <c r="M70" s="5"/>
      <c r="N70" s="4"/>
      <c r="O70" s="4"/>
      <c r="P70" s="4"/>
      <c r="Q70" s="4"/>
      <c r="R70" s="4"/>
      <c r="S70" s="4"/>
    </row>
  </sheetData>
  <mergeCells count="16">
    <mergeCell ref="B48:B70"/>
    <mergeCell ref="B22:B47"/>
    <mergeCell ref="K60:K69"/>
    <mergeCell ref="E49:E69"/>
    <mergeCell ref="F56:F58"/>
    <mergeCell ref="F59:F69"/>
    <mergeCell ref="G61:G65"/>
    <mergeCell ref="G67:G69"/>
    <mergeCell ref="C21:C70"/>
    <mergeCell ref="D22:D47"/>
    <mergeCell ref="D48:D70"/>
    <mergeCell ref="E23:E39"/>
    <mergeCell ref="E40:E45"/>
    <mergeCell ref="F41:F45"/>
    <mergeCell ref="F50:F55"/>
    <mergeCell ref="G51:G55"/>
  </mergeCells>
  <dataValidations disablePrompts="1" count="1">
    <dataValidation type="list" allowBlank="1" showInputMessage="1" showErrorMessage="1" sqref="G2" xr:uid="{BDC87155-BF74-493C-B26D-ABD6C3AD875C}">
      <formula1>E2:F2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AAFB-7EFE-48F1-90A7-75C84CD82C15}">
  <dimension ref="B1:E15"/>
  <sheetViews>
    <sheetView workbookViewId="0">
      <selection activeCell="E11" sqref="E11"/>
    </sheetView>
  </sheetViews>
  <sheetFormatPr defaultRowHeight="15" x14ac:dyDescent="0.25"/>
  <cols>
    <col min="2" max="2" width="13.5703125" bestFit="1" customWidth="1"/>
  </cols>
  <sheetData>
    <row r="1" spans="2:5" x14ac:dyDescent="0.25">
      <c r="D1" t="s">
        <v>29</v>
      </c>
      <c r="E1" t="s">
        <v>30</v>
      </c>
    </row>
    <row r="2" spans="2:5" x14ac:dyDescent="0.25">
      <c r="B2" t="s">
        <v>23</v>
      </c>
    </row>
    <row r="3" spans="2:5" ht="15.75" x14ac:dyDescent="0.25">
      <c r="C3" s="1" t="s">
        <v>25</v>
      </c>
      <c r="D3">
        <v>80</v>
      </c>
      <c r="E3">
        <v>128</v>
      </c>
    </row>
    <row r="4" spans="2:5" ht="15.75" x14ac:dyDescent="0.25">
      <c r="C4" s="1" t="s">
        <v>24</v>
      </c>
      <c r="D4">
        <v>384</v>
      </c>
      <c r="E4">
        <v>1280</v>
      </c>
    </row>
    <row r="5" spans="2:5" x14ac:dyDescent="0.25">
      <c r="C5" t="s">
        <v>26</v>
      </c>
      <c r="D5">
        <v>1500</v>
      </c>
      <c r="E5">
        <v>1500</v>
      </c>
    </row>
    <row r="6" spans="2:5" x14ac:dyDescent="0.25">
      <c r="C6" t="s">
        <v>27</v>
      </c>
      <c r="D6">
        <v>6</v>
      </c>
      <c r="E6">
        <v>20</v>
      </c>
    </row>
    <row r="7" spans="2:5" x14ac:dyDescent="0.25">
      <c r="C7" t="s">
        <v>28</v>
      </c>
      <c r="D7">
        <v>4</v>
      </c>
      <c r="E7">
        <v>32</v>
      </c>
    </row>
    <row r="10" spans="2:5" x14ac:dyDescent="0.25">
      <c r="B10" t="s">
        <v>31</v>
      </c>
    </row>
    <row r="11" spans="2:5" x14ac:dyDescent="0.25">
      <c r="C11" t="s">
        <v>32</v>
      </c>
      <c r="D11">
        <v>51865</v>
      </c>
      <c r="E11">
        <v>51866</v>
      </c>
    </row>
    <row r="12" spans="2:5" ht="15.75" x14ac:dyDescent="0.25">
      <c r="C12" s="1" t="s">
        <v>24</v>
      </c>
      <c r="D12">
        <v>384</v>
      </c>
      <c r="E12">
        <v>1280</v>
      </c>
    </row>
    <row r="13" spans="2:5" x14ac:dyDescent="0.25">
      <c r="C13" t="s">
        <v>26</v>
      </c>
      <c r="D13">
        <v>448</v>
      </c>
      <c r="E13">
        <v>448</v>
      </c>
    </row>
    <row r="14" spans="2:5" x14ac:dyDescent="0.25">
      <c r="C14" t="s">
        <v>27</v>
      </c>
      <c r="D14">
        <v>6</v>
      </c>
      <c r="E14">
        <v>20</v>
      </c>
    </row>
    <row r="15" spans="2:5" x14ac:dyDescent="0.25">
      <c r="C15" t="s">
        <v>28</v>
      </c>
      <c r="D15">
        <v>4</v>
      </c>
      <c r="E1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DC9B-33A4-4CCC-BF7E-2C8700AB8308}">
  <dimension ref="C1:AA13"/>
  <sheetViews>
    <sheetView tabSelected="1" workbookViewId="0">
      <selection activeCell="Q25" sqref="Q25"/>
    </sheetView>
  </sheetViews>
  <sheetFormatPr defaultRowHeight="15" x14ac:dyDescent="0.25"/>
  <cols>
    <col min="3" max="3" width="28.140625" bestFit="1" customWidth="1"/>
    <col min="4" max="4" width="12.42578125" customWidth="1"/>
    <col min="5" max="5" width="10.42578125" customWidth="1"/>
    <col min="6" max="6" width="8.7109375" bestFit="1" customWidth="1"/>
    <col min="8" max="9" width="12" bestFit="1" customWidth="1"/>
    <col min="10" max="10" width="11.140625" customWidth="1"/>
    <col min="11" max="11" width="13.7109375" bestFit="1" customWidth="1"/>
    <col min="13" max="13" width="17.42578125" customWidth="1"/>
    <col min="15" max="15" width="45.5703125" bestFit="1" customWidth="1"/>
    <col min="17" max="17" width="28.140625" bestFit="1" customWidth="1"/>
    <col min="27" max="27" width="17.28515625" customWidth="1"/>
  </cols>
  <sheetData>
    <row r="1" spans="3:27" ht="15.75" x14ac:dyDescent="0.25">
      <c r="C1" s="42" t="s">
        <v>86</v>
      </c>
      <c r="D1" s="42"/>
      <c r="E1" s="42"/>
      <c r="F1" s="42"/>
      <c r="G1" s="42"/>
      <c r="H1" s="42"/>
      <c r="I1" s="42"/>
      <c r="J1" s="42"/>
      <c r="K1" s="42"/>
      <c r="L1" s="42"/>
      <c r="M1" s="42"/>
      <c r="Q1" s="42" t="s">
        <v>102</v>
      </c>
      <c r="R1" s="42"/>
      <c r="S1" s="42"/>
      <c r="T1" s="42"/>
      <c r="U1" s="42"/>
      <c r="V1" s="42"/>
      <c r="W1" s="42"/>
      <c r="X1" s="42"/>
      <c r="Y1" s="42"/>
      <c r="Z1" s="42"/>
      <c r="AA1" s="42"/>
    </row>
    <row r="3" spans="3:27" ht="45" x14ac:dyDescent="0.25">
      <c r="C3" s="4"/>
      <c r="D3" s="3" t="s">
        <v>98</v>
      </c>
      <c r="E3" s="3" t="s">
        <v>90</v>
      </c>
      <c r="F3" s="3" t="s">
        <v>83</v>
      </c>
      <c r="G3" s="3" t="s">
        <v>84</v>
      </c>
      <c r="H3" s="3" t="s">
        <v>9</v>
      </c>
      <c r="I3" s="3" t="s">
        <v>87</v>
      </c>
      <c r="J3" s="3" t="s">
        <v>88</v>
      </c>
      <c r="K3" s="3" t="s">
        <v>103</v>
      </c>
      <c r="L3" s="3" t="s">
        <v>89</v>
      </c>
      <c r="M3" s="41" t="s">
        <v>101</v>
      </c>
      <c r="Q3" s="4"/>
      <c r="R3" s="3" t="s">
        <v>98</v>
      </c>
      <c r="S3" s="3" t="s">
        <v>90</v>
      </c>
      <c r="T3" s="3" t="s">
        <v>83</v>
      </c>
      <c r="U3" s="3" t="s">
        <v>84</v>
      </c>
      <c r="V3" s="3" t="s">
        <v>9</v>
      </c>
      <c r="W3" s="3" t="s">
        <v>87</v>
      </c>
      <c r="X3" s="3" t="s">
        <v>88</v>
      </c>
      <c r="Y3" s="3" t="s">
        <v>85</v>
      </c>
      <c r="Z3" s="3" t="s">
        <v>89</v>
      </c>
      <c r="AA3" s="41" t="s">
        <v>101</v>
      </c>
    </row>
    <row r="4" spans="3:27" x14ac:dyDescent="0.25">
      <c r="C4" s="4" t="s">
        <v>82</v>
      </c>
      <c r="D4" s="4" t="s">
        <v>99</v>
      </c>
      <c r="E4" s="4" t="s">
        <v>92</v>
      </c>
      <c r="F4" s="4">
        <v>11</v>
      </c>
      <c r="G4" s="4">
        <v>25</v>
      </c>
      <c r="H4" s="4">
        <v>234331192378</v>
      </c>
      <c r="I4" s="43">
        <v>2886834416</v>
      </c>
      <c r="J4" s="43">
        <v>1400394008</v>
      </c>
      <c r="K4" s="43">
        <v>5539910</v>
      </c>
      <c r="L4" s="4">
        <f>G4*10^6/K4</f>
        <v>4.5127086902133788</v>
      </c>
      <c r="M4" s="44">
        <f>(F4*10^6)/K4</f>
        <v>1.9855918236938868</v>
      </c>
      <c r="Q4" s="4" t="s">
        <v>82</v>
      </c>
      <c r="R4" s="4" t="s">
        <v>99</v>
      </c>
      <c r="S4" s="4" t="s">
        <v>92</v>
      </c>
      <c r="T4" s="4">
        <v>11</v>
      </c>
      <c r="U4" s="4">
        <v>25</v>
      </c>
      <c r="V4" s="4">
        <v>19134359040000</v>
      </c>
      <c r="W4" s="4">
        <v>132338419382</v>
      </c>
      <c r="X4" s="4">
        <v>119087994482</v>
      </c>
      <c r="Y4" s="4">
        <v>411243331</v>
      </c>
      <c r="Z4" s="4">
        <f>U4*10^6/Y4</f>
        <v>6.0791259372422503E-2</v>
      </c>
      <c r="AA4" s="4">
        <f>(T4*10^6)/Y4</f>
        <v>2.6748154123865903E-2</v>
      </c>
    </row>
    <row r="5" spans="3:27" x14ac:dyDescent="0.25">
      <c r="C5" s="4" t="s">
        <v>82</v>
      </c>
      <c r="D5" s="4" t="s">
        <v>99</v>
      </c>
      <c r="E5" s="4" t="s">
        <v>91</v>
      </c>
      <c r="F5" s="4">
        <v>11</v>
      </c>
      <c r="G5" s="4">
        <v>25</v>
      </c>
      <c r="H5" s="4">
        <v>234331192378</v>
      </c>
      <c r="I5" s="43">
        <v>5773668832</v>
      </c>
      <c r="J5" s="43">
        <v>2800788016</v>
      </c>
      <c r="K5" s="43">
        <v>10352915</v>
      </c>
      <c r="L5" s="4">
        <f>G5*10^6/K5</f>
        <v>2.4147788328214808</v>
      </c>
      <c r="M5" s="44">
        <f t="shared" ref="M5:M13" si="0">(F5*10^6)/K5</f>
        <v>1.0625026864414515</v>
      </c>
      <c r="Q5" s="4" t="s">
        <v>82</v>
      </c>
      <c r="R5" s="4" t="s">
        <v>99</v>
      </c>
      <c r="S5" s="4" t="s">
        <v>91</v>
      </c>
      <c r="T5" s="4">
        <v>11</v>
      </c>
      <c r="U5" s="4">
        <v>25</v>
      </c>
      <c r="V5" s="4">
        <v>19134359040000</v>
      </c>
      <c r="W5" s="4">
        <v>264676838764</v>
      </c>
      <c r="X5" s="4">
        <v>238175988964</v>
      </c>
      <c r="Y5" s="4">
        <v>761285947</v>
      </c>
      <c r="Z5" s="4">
        <f>U5*10^6/Y5</f>
        <v>3.2839171796770338E-2</v>
      </c>
      <c r="AA5" s="4">
        <f t="shared" ref="AA5:AA13" si="1">(T5*10^6)/Y5</f>
        <v>1.444923559057895E-2</v>
      </c>
    </row>
    <row r="6" spans="3:27" x14ac:dyDescent="0.25">
      <c r="C6" s="4" t="s">
        <v>97</v>
      </c>
      <c r="D6" s="4" t="s">
        <v>99</v>
      </c>
      <c r="E6" s="4" t="s">
        <v>92</v>
      </c>
      <c r="F6" s="4">
        <v>74</v>
      </c>
      <c r="G6" s="4">
        <v>268</v>
      </c>
      <c r="H6" s="4">
        <v>733451500858</v>
      </c>
      <c r="I6" s="43">
        <v>20248627830</v>
      </c>
      <c r="J6" s="43">
        <v>4025213598</v>
      </c>
      <c r="K6" s="43">
        <v>21361455</v>
      </c>
      <c r="L6" s="4">
        <f>G6*10^6/K6</f>
        <v>12.545961873851757</v>
      </c>
      <c r="M6" s="44">
        <f t="shared" si="0"/>
        <v>3.4641835024814553</v>
      </c>
      <c r="Q6" s="4" t="s">
        <v>97</v>
      </c>
      <c r="R6" s="4" t="s">
        <v>99</v>
      </c>
      <c r="S6" s="4" t="s">
        <v>92</v>
      </c>
      <c r="T6" s="4">
        <v>74</v>
      </c>
      <c r="U6" s="4">
        <v>230</v>
      </c>
      <c r="V6" s="4">
        <v>40116827766020</v>
      </c>
      <c r="W6" s="4">
        <v>322249726347</v>
      </c>
      <c r="X6" s="4">
        <v>247199842452</v>
      </c>
      <c r="Y6" s="4">
        <v>872355207</v>
      </c>
      <c r="Z6" s="4">
        <f>U6*10^6/Y6</f>
        <v>0.26365406907005484</v>
      </c>
      <c r="AA6" s="4">
        <f t="shared" si="1"/>
        <v>8.4827830918191557E-2</v>
      </c>
    </row>
    <row r="7" spans="3:27" x14ac:dyDescent="0.25">
      <c r="C7" s="4" t="s">
        <v>97</v>
      </c>
      <c r="D7" s="4" t="s">
        <v>99</v>
      </c>
      <c r="E7" s="4" t="s">
        <v>91</v>
      </c>
      <c r="F7" s="4">
        <v>74</v>
      </c>
      <c r="G7" s="4">
        <v>268</v>
      </c>
      <c r="H7" s="4">
        <v>733451500858</v>
      </c>
      <c r="I7" s="43">
        <v>40497255660</v>
      </c>
      <c r="J7" s="43">
        <v>8050427196</v>
      </c>
      <c r="K7" s="43">
        <v>40849151</v>
      </c>
      <c r="L7" s="4">
        <f>G7*10^6/K7</f>
        <v>6.5607238691447956</v>
      </c>
      <c r="M7" s="44">
        <f t="shared" si="0"/>
        <v>1.8115431578981898</v>
      </c>
      <c r="Q7" s="4" t="s">
        <v>97</v>
      </c>
      <c r="R7" s="4" t="s">
        <v>99</v>
      </c>
      <c r="S7" s="4" t="s">
        <v>91</v>
      </c>
      <c r="T7" s="4">
        <v>74</v>
      </c>
      <c r="U7" s="4">
        <v>230</v>
      </c>
      <c r="V7" s="4">
        <v>40116827766020</v>
      </c>
      <c r="W7" s="4">
        <v>644499452694</v>
      </c>
      <c r="X7" s="4">
        <v>494399684904</v>
      </c>
      <c r="Y7" s="4">
        <v>1618682322</v>
      </c>
      <c r="Z7" s="4">
        <f>U7*10^6/Y7</f>
        <v>0.14209088273467904</v>
      </c>
      <c r="AA7" s="4">
        <f t="shared" si="1"/>
        <v>4.5716197053766304E-2</v>
      </c>
    </row>
    <row r="8" spans="3:27" x14ac:dyDescent="0.25">
      <c r="C8" s="4" t="s">
        <v>81</v>
      </c>
      <c r="D8" s="4" t="s">
        <v>100</v>
      </c>
      <c r="E8" s="4" t="s">
        <v>92</v>
      </c>
      <c r="F8" s="4">
        <v>19</v>
      </c>
      <c r="G8" s="4">
        <v>223</v>
      </c>
      <c r="H8" s="4">
        <v>289780250938</v>
      </c>
      <c r="I8" s="43">
        <v>12514813252</v>
      </c>
      <c r="J8" s="43">
        <v>1474365388</v>
      </c>
      <c r="K8" s="43">
        <v>10278618</v>
      </c>
      <c r="L8" s="4">
        <f>G8*10^6/K8</f>
        <v>21.695523658919907</v>
      </c>
      <c r="M8" s="44">
        <f t="shared" si="0"/>
        <v>1.8484975314774807</v>
      </c>
      <c r="O8" t="s">
        <v>93</v>
      </c>
      <c r="Q8" s="4" t="s">
        <v>81</v>
      </c>
      <c r="R8" s="4" t="s">
        <v>100</v>
      </c>
      <c r="S8" s="4" t="s">
        <v>92</v>
      </c>
      <c r="T8" s="4">
        <v>19</v>
      </c>
      <c r="U8" s="4">
        <v>201</v>
      </c>
      <c r="V8" s="4">
        <v>19559114159620</v>
      </c>
      <c r="W8" s="4">
        <v>176084310872</v>
      </c>
      <c r="X8" s="4">
        <v>119230271462</v>
      </c>
      <c r="Y8" s="4">
        <v>432688155</v>
      </c>
      <c r="Z8" s="4">
        <f>U8*10^6/Y8</f>
        <v>0.46453779165736581</v>
      </c>
      <c r="AA8" s="4">
        <f t="shared" si="1"/>
        <v>4.3911532544726121E-2</v>
      </c>
    </row>
    <row r="9" spans="3:27" x14ac:dyDescent="0.25">
      <c r="C9" s="4" t="s">
        <v>81</v>
      </c>
      <c r="D9" s="4" t="s">
        <v>100</v>
      </c>
      <c r="E9" s="4" t="s">
        <v>91</v>
      </c>
      <c r="F9" s="4">
        <v>19</v>
      </c>
      <c r="G9" s="4">
        <v>223</v>
      </c>
      <c r="H9" s="4">
        <v>289780250938</v>
      </c>
      <c r="I9" s="43">
        <v>25029626504</v>
      </c>
      <c r="J9" s="43">
        <v>2948730776</v>
      </c>
      <c r="K9" s="43">
        <v>19827476</v>
      </c>
      <c r="L9" s="4">
        <f>G9*10^6/K9</f>
        <v>11.247019035604936</v>
      </c>
      <c r="M9" s="44">
        <f t="shared" si="0"/>
        <v>0.95826619585871642</v>
      </c>
      <c r="O9" t="s">
        <v>94</v>
      </c>
      <c r="Q9" s="4" t="s">
        <v>81</v>
      </c>
      <c r="R9" s="4" t="s">
        <v>100</v>
      </c>
      <c r="S9" s="4" t="s">
        <v>91</v>
      </c>
      <c r="T9" s="4">
        <v>19</v>
      </c>
      <c r="U9" s="4">
        <v>223</v>
      </c>
      <c r="V9" s="4">
        <v>19559114159620</v>
      </c>
      <c r="W9" s="4">
        <v>352168621744</v>
      </c>
      <c r="X9" s="4">
        <v>238460542924</v>
      </c>
      <c r="Y9" s="4">
        <v>804145486</v>
      </c>
      <c r="Z9" s="4">
        <f>U9*10^6/Y9</f>
        <v>0.27731300353279603</v>
      </c>
      <c r="AA9" s="4">
        <f t="shared" si="1"/>
        <v>2.3627565323422084E-2</v>
      </c>
    </row>
    <row r="10" spans="3:27" x14ac:dyDescent="0.25">
      <c r="C10" s="4" t="s">
        <v>96</v>
      </c>
      <c r="D10" s="4" t="s">
        <v>100</v>
      </c>
      <c r="E10" s="4" t="s">
        <v>92</v>
      </c>
      <c r="F10" s="4">
        <v>5</v>
      </c>
      <c r="G10" s="4">
        <v>31</v>
      </c>
      <c r="H10" s="4">
        <v>234331192378</v>
      </c>
      <c r="I10" s="43">
        <v>3230690803</v>
      </c>
      <c r="J10" s="43">
        <v>1403035843</v>
      </c>
      <c r="K10" s="43">
        <v>5709149</v>
      </c>
      <c r="L10" s="4">
        <f>G10*10^6/K10</f>
        <v>5.4298810558281101</v>
      </c>
      <c r="M10" s="44">
        <f t="shared" si="0"/>
        <v>0.87578726706905008</v>
      </c>
      <c r="O10" t="s">
        <v>95</v>
      </c>
      <c r="Q10" s="4" t="s">
        <v>96</v>
      </c>
      <c r="R10" s="4" t="s">
        <v>100</v>
      </c>
      <c r="S10" s="4" t="s">
        <v>92</v>
      </c>
      <c r="T10" s="4">
        <v>5</v>
      </c>
      <c r="U10" s="4">
        <v>62</v>
      </c>
      <c r="V10" s="4">
        <v>19321756444420</v>
      </c>
      <c r="W10" s="4">
        <v>141040559087</v>
      </c>
      <c r="X10" s="4">
        <v>119116296892</v>
      </c>
      <c r="Y10" s="4">
        <v>415509237</v>
      </c>
      <c r="Z10" s="4">
        <f>U10*10^6/Y10</f>
        <v>0.14921449267323988</v>
      </c>
      <c r="AA10" s="4">
        <f t="shared" si="1"/>
        <v>1.2033426828487088E-2</v>
      </c>
    </row>
    <row r="11" spans="3:27" x14ac:dyDescent="0.25">
      <c r="C11" s="4" t="s">
        <v>96</v>
      </c>
      <c r="D11" s="4" t="s">
        <v>100</v>
      </c>
      <c r="E11" s="4" t="s">
        <v>91</v>
      </c>
      <c r="F11" s="4">
        <v>5</v>
      </c>
      <c r="G11" s="4">
        <v>31</v>
      </c>
      <c r="H11" s="4">
        <v>236311515898</v>
      </c>
      <c r="I11" s="43">
        <v>6461381606</v>
      </c>
      <c r="J11" s="43">
        <v>2806071686</v>
      </c>
      <c r="K11" s="43">
        <v>10691292</v>
      </c>
      <c r="L11" s="4">
        <f>G11*10^6/K11</f>
        <v>2.8995560125006405</v>
      </c>
      <c r="M11" s="44">
        <f t="shared" si="0"/>
        <v>0.46767032459687752</v>
      </c>
      <c r="Q11" s="4" t="s">
        <v>96</v>
      </c>
      <c r="R11" s="4" t="s">
        <v>100</v>
      </c>
      <c r="S11" s="4" t="s">
        <v>91</v>
      </c>
      <c r="T11" s="4">
        <v>5</v>
      </c>
      <c r="U11" s="4">
        <v>62</v>
      </c>
      <c r="V11" s="4">
        <v>19321756444420</v>
      </c>
      <c r="W11" s="4">
        <v>282081118174</v>
      </c>
      <c r="X11" s="4">
        <v>238232593784</v>
      </c>
      <c r="Y11" s="4">
        <v>769811769</v>
      </c>
      <c r="Z11" s="4">
        <f>U11*10^6/Y11</f>
        <v>8.0539168789974677E-2</v>
      </c>
      <c r="AA11" s="4">
        <f t="shared" si="1"/>
        <v>6.4950942572560228E-3</v>
      </c>
    </row>
    <row r="12" spans="3:27" x14ac:dyDescent="0.25">
      <c r="C12" s="4" t="s">
        <v>104</v>
      </c>
      <c r="D12" s="4" t="s">
        <v>105</v>
      </c>
      <c r="E12" s="4" t="s">
        <v>92</v>
      </c>
      <c r="F12" s="4">
        <v>10</v>
      </c>
      <c r="G12" s="4">
        <v>42</v>
      </c>
      <c r="H12" s="4">
        <v>239706356218</v>
      </c>
      <c r="I12" s="43">
        <v>3820158895</v>
      </c>
      <c r="J12" s="43">
        <v>1407564703</v>
      </c>
      <c r="K12" s="43">
        <v>5999274</v>
      </c>
      <c r="L12" s="4">
        <f>G12*10^6/K12</f>
        <v>7.0008471024994021</v>
      </c>
      <c r="M12" s="44">
        <f t="shared" si="0"/>
        <v>1.6668683577379531</v>
      </c>
      <c r="Q12" s="4" t="s">
        <v>104</v>
      </c>
      <c r="R12" s="4" t="s">
        <v>105</v>
      </c>
      <c r="S12" s="4" t="s">
        <v>92</v>
      </c>
      <c r="T12" s="4">
        <v>10</v>
      </c>
      <c r="U12" s="4">
        <v>40</v>
      </c>
      <c r="V12" s="4">
        <v>19285117334020</v>
      </c>
      <c r="W12" s="43">
        <v>135631120892</v>
      </c>
      <c r="X12" s="43">
        <v>119098703502</v>
      </c>
      <c r="Y12" s="43">
        <v>412857458</v>
      </c>
      <c r="Z12" s="4">
        <f>U12*10^6/Y12</f>
        <v>9.6885739193792161E-2</v>
      </c>
      <c r="AA12" s="44">
        <f t="shared" si="1"/>
        <v>2.422143479844804E-2</v>
      </c>
    </row>
    <row r="13" spans="3:27" x14ac:dyDescent="0.25">
      <c r="C13" s="4" t="s">
        <v>104</v>
      </c>
      <c r="D13" s="4" t="s">
        <v>105</v>
      </c>
      <c r="E13" s="4" t="s">
        <v>91</v>
      </c>
      <c r="F13" s="4">
        <v>10</v>
      </c>
      <c r="G13" s="4">
        <v>42</v>
      </c>
      <c r="H13" s="4">
        <v>239706356218</v>
      </c>
      <c r="I13" s="43">
        <v>7640317790</v>
      </c>
      <c r="J13" s="43">
        <v>2815129406</v>
      </c>
      <c r="K13" s="43">
        <v>11271368</v>
      </c>
      <c r="L13" s="4">
        <f>G13*10^6/K13</f>
        <v>3.726255765937196</v>
      </c>
      <c r="M13" s="44">
        <f t="shared" si="0"/>
        <v>0.8872037537945705</v>
      </c>
      <c r="Q13" s="4" t="s">
        <v>104</v>
      </c>
      <c r="R13" s="4" t="s">
        <v>105</v>
      </c>
      <c r="S13" s="4" t="s">
        <v>91</v>
      </c>
      <c r="T13" s="4">
        <v>10</v>
      </c>
      <c r="U13" s="4">
        <v>40</v>
      </c>
      <c r="V13" s="4">
        <v>19285117334020</v>
      </c>
      <c r="W13" s="43">
        <v>271262241784</v>
      </c>
      <c r="X13" s="43">
        <v>238197407004</v>
      </c>
      <c r="Y13" s="43">
        <v>764511934</v>
      </c>
      <c r="Z13" s="4">
        <f>U13*10^6/Y13</f>
        <v>5.2320962199656131E-2</v>
      </c>
      <c r="AA13" s="44">
        <f t="shared" si="1"/>
        <v>1.3080240549914033E-2</v>
      </c>
    </row>
  </sheetData>
  <mergeCells count="2">
    <mergeCell ref="C1:M1"/>
    <mergeCell ref="Q1:AA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X V e s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B d V 6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V e s W i i K R 7 g O A A A A E Q A A A B M A H A B G b 3 J t d W x h c y 9 T Z W N 0 a W 9 u M S 5 t I K I Y A C i g F A A A A A A A A A A A A A A A A A A A A A A A A A A A A C t O T S 7 J z M 9 T C I b Q h t Y A U E s B A i 0 A F A A C A A g A X V e s W i L k O f y j A A A A 9 g A A A B I A A A A A A A A A A A A A A A A A A A A A A E N v b m Z p Z y 9 Q Y W N r Y W d l L n h t b F B L A Q I t A B Q A A g A I A F 1 X r F o P y u m r p A A A A O k A A A A T A A A A A A A A A A A A A A A A A O 8 A A A B b Q 2 9 u d G V u d F 9 U e X B l c 1 0 u e G 1 s U E s B A i 0 A F A A C A A g A X V e s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2 / k p h 4 Q b d A o D 1 A r F 6 B P c I A A A A A A g A A A A A A E G Y A A A A B A A A g A A A A w b T i d w E p k 2 s X 2 Z g O r L 0 / F o Z v O g N S F e i y q t p 7 S 3 Y Y c L k A A A A A D o A A A A A C A A A g A A A A u m P K 9 L X P S 4 U O O A m U 0 g u 0 D D M c p B 0 i 9 g t s 4 9 B 4 c C f j k h B Q A A A A C I U i v y J u G M x u L 7 n o i Q a h Q t C B G G q p P y t L G H y + 9 5 X K 4 K 7 h z E z P D f t r G z D + j w x + p i q 8 f A + t q v 8 3 v l s 3 7 w i I y 1 I i l z 9 Y n 8 P A n C V x D / I S + Q L E U v N A A A A A 4 K c p Y y W y T 4 D v A D n s t s q a b 6 9 a J d C l 4 F r H Z j J y e a M V m M S j D M z T k w A P D / J W k M I c v 6 t O l L R 1 H l 8 B z b 4 I j 6 8 b p V u r 9 A = = < / D a t a M a s h u p > 
</file>

<file path=customXml/itemProps1.xml><?xml version="1.0" encoding="utf-8"?>
<ds:datastoreItem xmlns:ds="http://schemas.openxmlformats.org/officeDocument/2006/customXml" ds:itemID="{593C5955-C4BC-4F4A-B27D-B3193367E5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ModelParams</vt:lpstr>
      <vt:lpstr>TestClips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Mangla</dc:creator>
  <cp:lastModifiedBy>Mayank Mangla</cp:lastModifiedBy>
  <dcterms:created xsi:type="dcterms:W3CDTF">2015-06-05T18:17:20Z</dcterms:created>
  <dcterms:modified xsi:type="dcterms:W3CDTF">2025-05-16T16:54:28Z</dcterms:modified>
</cp:coreProperties>
</file>