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0875454"/>
  <workbookPr/>
  <bookViews>
    <workbookView activeTab="3" xWindow="240" yWindow="60" windowWidth="51840" windowHeight="21120" tabRatio="500"/>
  </bookViews>
  <sheets>
    <sheet name="Sheet1" sheetId="1" r:id="rId4"/>
    <sheet name="ModelParams" sheetId="2" r:id="rId5"/>
    <sheet name="TestClips" sheetId="3" r:id="rId6"/>
    <sheet name="Perf_Breakdown" sheetId="4" r:id="rId7"/>
  </sheets>
  <calcPr/>
  <extLst>
    <ext uri="smNativeData">
      <pm:revision xmlns:pm="smNativeData" day="1747861021" val="1224" rev="124" revOS="4" revMin="124" revMax="0"/>
      <pm:docPrefs xmlns:pm="smNativeData" id="1747861021" fixedDigits="0" showNotice="1" showFrameBounds="1" autoChart="1" recalcOnPrint="1" recalcOnCopy="1" finalRounding="1" compatTextArt="1" tab="567" useDefinedPrintRange="1" printArea="currentSheet"/>
      <pm:compatibility xmlns:pm="smNativeData" id="1747861021" overlapCells="1"/>
      <pm:defCurrency xmlns:pm="smNativeData" id="1747861021"/>
    </ext>
  </extLst>
</workbook>
</file>

<file path=xl/sharedStrings.xml><?xml version="1.0" encoding="utf-8"?>
<sst xmlns="http://schemas.openxmlformats.org/spreadsheetml/2006/main" count="195" uniqueCount="117">
  <si>
    <t>Tiny</t>
  </si>
  <si>
    <t>Turbo</t>
  </si>
  <si>
    <t>Selected</t>
  </si>
  <si>
    <t>Model Name</t>
  </si>
  <si>
    <t>n_vocab</t>
  </si>
  <si>
    <t>ops</t>
  </si>
  <si>
    <t>n_mels</t>
  </si>
  <si>
    <t>t</t>
  </si>
  <si>
    <t>n_audio_ctx (seq_len)</t>
  </si>
  <si>
    <t>GOPS</t>
  </si>
  <si>
    <t>n_audio_state (=d_model)</t>
  </si>
  <si>
    <t>n_audio_head</t>
  </si>
  <si>
    <t>n_audio_layer</t>
  </si>
  <si>
    <t>n_text_ctx</t>
  </si>
  <si>
    <t>n_text_state</t>
  </si>
  <si>
    <t>n_text_head</t>
  </si>
  <si>
    <t>n_text_layer</t>
  </si>
  <si>
    <t>beam_size</t>
  </si>
  <si>
    <t>n_temperatures</t>
  </si>
  <si>
    <t>N_FRAMES</t>
  </si>
  <si>
    <t>d_head</t>
  </si>
  <si>
    <t>SOFTMAX_OPS</t>
  </si>
  <si>
    <t>Description</t>
  </si>
  <si>
    <t>num_ops</t>
  </si>
  <si>
    <t>params</t>
  </si>
  <si>
    <t>Scalar Cycles</t>
  </si>
  <si>
    <t>Vector Cycles</t>
  </si>
  <si>
    <t>Matrix Cycles</t>
  </si>
  <si>
    <t>Read b/w</t>
  </si>
  <si>
    <t>Write b/w</t>
  </si>
  <si>
    <t>LN_OPS</t>
  </si>
  <si>
    <t>transcribe</t>
  </si>
  <si>
    <t>log_mel_spectrogram</t>
  </si>
  <si>
    <t>FFT, STFT</t>
  </si>
  <si>
    <r>
      <t xml:space="preserve">detect_language
</t>
    </r>
    <r>
      <rPr>
        <rFont val="Calibri"/>
        <charset val="0"/>
        <family val="2"/>
        <sz val="11"/>
        <b val="0"/>
        <i val="0"/>
      </rPr>
      <t>(pad 30s of audio for language detection)</t>
    </r>
  </si>
  <si>
    <t>AudioEncoder.forward</t>
  </si>
  <si>
    <t>conv1_1d (n_mels, n_audio_state, k=3, stride=1)</t>
  </si>
  <si>
    <t>conv2_1d (n_audio_state, n_audio_state, k=3, stride=2)</t>
  </si>
  <si>
    <t>ResAttnBlock(n_audio_state, n_audio_head) x n_audio_layer</t>
  </si>
  <si>
    <t>self.attn = MHA</t>
  </si>
  <si>
    <t>q=x.Wq</t>
  </si>
  <si>
    <t>k=kvcache</t>
  </si>
  <si>
    <t>v=kvcache</t>
  </si>
  <si>
    <t>qkv_attention</t>
  </si>
  <si>
    <t>q.k_t</t>
  </si>
  <si>
    <t>w = softmax</t>
  </si>
  <si>
    <t>w.v</t>
  </si>
  <si>
    <t>output projection</t>
  </si>
  <si>
    <t>Layernorm</t>
  </si>
  <si>
    <t>No cross_attn + LN</t>
  </si>
  <si>
    <t>MLP (n_audio_state, 4*n_audio_state, n_audio_state)</t>
  </si>
  <si>
    <t>Layernorm(n_audio_state)</t>
  </si>
  <si>
    <t>logits</t>
  </si>
  <si>
    <t>TextDecoder.forward</t>
  </si>
  <si>
    <t>token_embedding(n_vocab, n_audio_state)</t>
  </si>
  <si>
    <t>positional_embedding</t>
  </si>
  <si>
    <t>ResAttnBlock(n_audio_state, n_audio_head) x n_layer</t>
  </si>
  <si>
    <t>softmax</t>
  </si>
  <si>
    <r>
      <t xml:space="preserve">decode_with_fallback
</t>
    </r>
    <r>
      <rPr>
        <rFont val="Calibri"/>
        <charset val="0"/>
        <family val="2"/>
        <sz val="11"/>
        <b val="0"/>
        <i val="0"/>
      </rPr>
      <t>(Repeat for every clip. Each clip is a 30s segment.)</t>
    </r>
  </si>
  <si>
    <t>model.decode -&gt;DecodingTask.run
(Repeat for every temperature)</t>
  </si>
  <si>
    <t>_get_audio_features</t>
  </si>
  <si>
    <t>conv1_1d (n_mels, n_audio_state, k=3)</t>
  </si>
  <si>
    <t>conv2_1d (n_audio_state, n_audio_state, k=3)</t>
  </si>
  <si>
    <t>_detect_language</t>
  </si>
  <si>
    <t>Nothing to do. Language is already detected</t>
  </si>
  <si>
    <t>_main_loop</t>
  </si>
  <si>
    <t>repeat till not completed (or self.sample_len)</t>
  </si>
  <si>
    <t>self.inference.logits = TextDecoder.forward</t>
  </si>
  <si>
    <t>token_embedding(n_vocab, n_text_state)</t>
  </si>
  <si>
    <t>ResAttnBlock(n_text_state, n_text_head) x n_text_layer</t>
  </si>
  <si>
    <t>Layernorm(n_text_state)</t>
  </si>
  <si>
    <t>decoder.update = BeamSearchDecoder.update</t>
  </si>
  <si>
    <t>softmax(beam_size, n_vocab)</t>
  </si>
  <si>
    <t>self.inference.rearrange_kv_cache</t>
  </si>
  <si>
    <t>AudioEncoder</t>
  </si>
  <si>
    <t xml:space="preserve">n_mels </t>
  </si>
  <si>
    <t xml:space="preserve">n_state </t>
  </si>
  <si>
    <t>n_ctx</t>
  </si>
  <si>
    <t>n_head</t>
  </si>
  <si>
    <t>n_layer</t>
  </si>
  <si>
    <t>TextDecoder</t>
  </si>
  <si>
    <t>TINY</t>
  </si>
  <si>
    <t>TURBO</t>
  </si>
  <si>
    <t>Language</t>
  </si>
  <si>
    <t>Precision</t>
  </si>
  <si>
    <t>Duration</t>
  </si>
  <si>
    <t>#tokens</t>
  </si>
  <si>
    <t>mem rd</t>
  </si>
  <si>
    <t>mem wr</t>
  </si>
  <si>
    <t>exec time (us)</t>
  </si>
  <si>
    <t>Tokens/s</t>
  </si>
  <si>
    <r>
      <t xml:space="preserve">Realtime Performance
</t>
    </r>
    <r>
      <rPr>
        <rFont val="Calibri"/>
        <charset val="0"/>
        <family val="2"/>
        <sz val="11"/>
        <b val="0"/>
        <i val="0"/>
      </rPr>
      <t>(Higher is better)</t>
    </r>
  </si>
  <si>
    <t>exec time</t>
  </si>
  <si>
    <t>jfk.flac</t>
  </si>
  <si>
    <t>English</t>
  </si>
  <si>
    <t>8w8a</t>
  </si>
  <si>
    <t>16w16a</t>
  </si>
  <si>
    <t>1mb</t>
  </si>
  <si>
    <t>HIN_M_AbhishekS.mp3</t>
  </si>
  <si>
    <t>Hindi</t>
  </si>
  <si>
    <t>MEM_BW_Gbps = 256 GBytes/s (core to L2 b/w)</t>
  </si>
  <si>
    <t>Freq = 1250 MHz</t>
  </si>
  <si>
    <t>hindi10013.mp3</t>
  </si>
  <si>
    <t>Vector_DLEN = 256</t>
  </si>
  <si>
    <t>spanish_19demarzo_0007.wav</t>
  </si>
  <si>
    <t>Spanish</t>
  </si>
  <si>
    <t>Whisper 
Tiny</t>
  </si>
  <si>
    <t>MHA</t>
  </si>
  <si>
    <t>Decoder Out Projection</t>
  </si>
  <si>
    <t>Rest</t>
  </si>
  <si>
    <t>Total Whisper Tiny</t>
  </si>
  <si>
    <t>Q = Wq.x</t>
  </si>
  <si>
    <t>K = Wk.x</t>
  </si>
  <si>
    <t>V = Wv.x</t>
  </si>
  <si>
    <t>qkv_attn (sdpa)</t>
  </si>
  <si>
    <t>out proj</t>
  </si>
  <si>
    <t>Total MHA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</si>
</sst>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  <numFmt numFmtId="2" formatCode="0.00"/>
    <numFmt numFmtId="164" formatCode="0E+00"/>
    <numFmt numFmtId="165" formatCode="0.0%"/>
    <numFmt numFmtId="9" formatCode="0%"/>
  </numFmts>
  <fonts count="9">
    <font>
      <name val="Calibri"/>
      <family val="2"/>
      <color rgb="FF000000"/>
      <sz val="11"/>
      <extLst>
        <ext uri="smNativeData">
          <pm:charSpec xmlns:pm="smNativeData" id="174786102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78610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4786102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ptos"/>
      <family val="2"/>
      <color rgb="FF000000"/>
      <sz val="12"/>
      <extLst>
        <ext uri="smNativeData">
          <pm:charSpec xmlns:pm="smNativeData" id="1747861021" ulstyle="none" kern="1">
            <pm:latin face="Aptos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747861021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747861021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color rgb="FF000000"/>
      <sz val="9"/>
      <extLst>
        <ext uri="smNativeData">
          <pm:charSpec xmlns:pm="smNativeData" id="1747861021" ulstyle="none" kern="1">
            <pm:latin face="Calibri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74786102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7861021" ulstyle="none" kern="1">
            <pm:latin face="Calibri" sz="220" lang="default"/>
            <pm:cs face="Times New Roman" sz="220" lang="default" weight="bold"/>
            <pm:ea face="SimSun" sz="220" lang="default" weight="bold"/>
          </pm:charSpec>
        </ext>
      </extLst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FBE3D5"/>
        <bgColor rgb="FFFFFFFF"/>
        <extLst>
          <ext uri="smNativeData">
            <pm:shade xmlns:pm="smNativeData" id="1747861021" type="1" fgLvl="100" fgClr="00FBE3D5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747861021" type="1" fgLvl="100" fgClr="00D6DCE4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47861021" type="1" fgLvl="100" fgClr="00E1EFD8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47861021" type="1" fgLvl="100" fgClr="00F8CAAB" bgLvl="0" bgClr="00000000"/>
          </ext>
        </extLst>
      </patternFill>
    </fill>
    <fill>
      <patternFill patternType="solid">
        <fgColor rgb="FFE7E6E6"/>
        <bgColor rgb="FFFFFFFF"/>
        <extLst>
          <ext uri="smNativeData">
            <pm:shade xmlns:pm="smNativeData" id="1747861021" type="1" fgLvl="100" fgClr="00E7E6E6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47861021" type="1" fgLvl="100" fgClr="00FFF2CA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47861021" type="1" fgLvl="100" fgClr="00C5DFB3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747861021" type="1" fgLvl="100" fgClr="005B9BD5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47861021" type="1" fgLvl="100" fgClr="00FFE697" bgLvl="0" bgClr="00000000"/>
          </ext>
        </extLst>
      </patternFill>
    </fill>
    <fill>
      <patternFill patternType="solid">
        <fgColor rgb="FFE7E6E6"/>
        <bgColor rgb="FFFFFFFF"/>
        <extLst>
          <ext uri="smNativeData">
            <pm:shade xmlns:pm="smNativeData" id="1747861021" type="1" fgLvl="100" fgClr="00E7E6E6" bgLvl="0" bgClr="00000000"/>
          </ext>
        </extLst>
      </patternFill>
    </fill>
    <fill>
      <patternFill patternType="none"/>
    </fill>
    <fill>
      <patternFill patternType="solid">
        <fgColor rgb="FFFFE697"/>
        <bgColor rgb="FFFFFFFF"/>
        <extLst>
          <ext uri="smNativeData">
            <pm:shade xmlns:pm="smNativeData" id="1747861021" type="1" fgLvl="100" fgClr="00FFE697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47861021" type="1" fgLvl="100" fgClr="00FFE697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47861021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47861021" type="1" fgLvl="100" fgClr="00FFFFFF" bgLvl="100" bgClr="00000000"/>
          </ext>
        </extLst>
      </patternFill>
    </fill>
    <fill>
      <patternFill patternType="none"/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786102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861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861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861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861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861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861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861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861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861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861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7861021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7861021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786102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78610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78610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7861021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86102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vertical="center" wrapText="1"/>
    </xf>
    <xf numFmtId="0" fontId="0" fillId="4" borderId="3" xfId="0" applyFill="1" applyBorder="1"/>
    <xf numFmtId="0" fontId="0" fillId="4" borderId="3" xfId="0" applyFill="1" applyBorder="1" applyAlignment="1">
      <alignment vertical="center" wrapText="1"/>
    </xf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vertical="center" wrapText="1"/>
    </xf>
    <xf numFmtId="0" fontId="0" fillId="6" borderId="5" xfId="0" applyFill="1" applyBorder="1"/>
    <xf numFmtId="0" fontId="0" fillId="6" borderId="5" xfId="0" applyFill="1" applyBorder="1" applyAlignment="1">
      <alignment vertical="center" wrapText="1"/>
    </xf>
    <xf numFmtId="0" fontId="0" fillId="7" borderId="6" xfId="0" applyFill="1" applyBorder="1"/>
    <xf numFmtId="0" fontId="0" fillId="7" borderId="6" xfId="0" applyFill="1" applyBorder="1" applyAlignment="1">
      <alignment vertical="center" wrapText="1"/>
    </xf>
    <xf numFmtId="0" fontId="0" fillId="8" borderId="7" xfId="0" applyFill="1" applyBorder="1"/>
    <xf numFmtId="0" fontId="0" fillId="8" borderId="7" xfId="0" applyFill="1" applyBorder="1" applyAlignment="1">
      <alignment vertical="center" wrapText="1"/>
    </xf>
    <xf numFmtId="0" fontId="0" fillId="9" borderId="8" xfId="0" applyFill="1" applyBorder="1"/>
    <xf numFmtId="0" fontId="0" fillId="9" borderId="8" xfId="0" applyFill="1" applyBorder="1" applyAlignment="1">
      <alignment vertical="center" wrapText="1"/>
    </xf>
    <xf numFmtId="0" fontId="2" fillId="10" borderId="9" xfId="0" applyFont="1" applyFill="1" applyBorder="1"/>
    <xf numFmtId="0" fontId="0" fillId="11" borderId="10" xfId="0" applyFill="1" applyBorder="1"/>
    <xf numFmtId="0" fontId="2" fillId="7" borderId="6" xfId="0" applyFont="1" applyFill="1" applyBorder="1"/>
    <xf numFmtId="0" fontId="5" fillId="12" borderId="11" xfId="0" applyFont="1" applyFill="1"/>
    <xf numFmtId="0" fontId="0" fillId="0" borderId="12" xfId="0" applyBorder="1"/>
    <xf numFmtId="0" fontId="6" fillId="3" borderId="2" xfId="0" applyFont="1" applyFill="1" applyBorder="1"/>
    <xf numFmtId="0" fontId="0" fillId="14" borderId="13" xfId="0" applyFill="1" applyBorder="1"/>
    <xf numFmtId="0" fontId="0" fillId="15" borderId="14" xfId="0" applyFill="1"/>
    <xf numFmtId="0" fontId="0" fillId="8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7" fillId="16" borderId="15" xfId="0" applyFont="1" applyFill="1" applyAlignment="1">
      <alignment horizontal="center"/>
    </xf>
    <xf numFmtId="11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2" fillId="0" borderId="1" xfId="0" applyFont="1" applyBorder="1"/>
    <xf numFmtId="9" fontId="2" fillId="0" borderId="1" xfId="0" applyNumberFormat="1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/>
    <xf numFmtId="0" fontId="2" fillId="0" borderId="17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747861021" count="1">
        <pm:charStyle name="Normal" fontId="0" Id="1"/>
      </pm:charStyles>
      <pm:colors xmlns:pm="smNativeData" id="1747861021" count="9">
        <pm:color name="Color 24" rgb="FBE3D5"/>
        <pm:color name="Color 25" rgb="D6DCE4"/>
        <pm:color name="Color 26" rgb="E1EFD8"/>
        <pm:color name="Color 27" rgb="F8CAAB"/>
        <pm:color name="Color 28" rgb="E7E6E6"/>
        <pm:color name="Color 29" rgb="FFF2CA"/>
        <pm:color name="Color 30" rgb="C5DFB3"/>
        <pm:color name="Color 31" rgb="5B9BD5"/>
        <pm:color name="Color 32" rgb="FFE69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S70"/>
  <sheetViews>
    <sheetView view="normal" topLeftCell="B40" workbookViewId="0">
      <selection activeCell="F72" sqref="F72"/>
    </sheetView>
  </sheetViews>
  <sheetFormatPr defaultRowHeight="15.40"/>
  <cols>
    <col min="2" max="2" width="16.142857" customWidth="1"/>
    <col min="3" max="3" width="12.857143" customWidth="1"/>
    <col min="4" max="4" width="27.000000" customWidth="1"/>
    <col min="5" max="5" width="32.428571" customWidth="1"/>
    <col min="6" max="6" width="20.142857" customWidth="1"/>
    <col min="7" max="7" width="56.285714" customWidth="1"/>
    <col min="8" max="8" width="51.857143" customWidth="1"/>
    <col min="9" max="10" width="32.285714" customWidth="1"/>
    <col min="11" max="11" width="19.428571" customWidth="1"/>
    <col min="12" max="12" width="14.571429" customWidth="1"/>
    <col min="13" max="13" width="12.000000" customWidth="1"/>
    <col min="14" max="14" width="9.571429" customWidth="1"/>
    <col min="15" max="15" width="15.857143" customWidth="1"/>
    <col min="16" max="16" width="16.714286" customWidth="1"/>
    <col min="17" max="17" width="16.857143" customWidth="1"/>
    <col min="18" max="18" width="12.142857" customWidth="1"/>
    <col min="19" max="19" width="13.000000" customWidth="1"/>
    <col min="21" max="22" width="12.000000" customWidth="1"/>
    <col min="24" max="24" width="11.000000" customWidth="1"/>
  </cols>
  <sheetData>
    <row r="1" spans="4:7">
      <c r="D1" s="15"/>
      <c r="E1" s="23" t="s">
        <v>0</v>
      </c>
      <c r="F1" s="23" t="s">
        <v>1</v>
      </c>
      <c r="G1" s="23" t="s">
        <v>2</v>
      </c>
    </row>
    <row r="2" spans="4:13">
      <c r="D2" s="22" t="s">
        <v>3</v>
      </c>
      <c r="E2" s="4" t="s">
        <v>0</v>
      </c>
      <c r="F2" s="4" t="s">
        <v>1</v>
      </c>
      <c r="G2" s="21" t="s">
        <v>0</v>
      </c>
      <c r="L2" t="s">
        <v>0</v>
      </c>
      <c r="M2" t="s">
        <v>1</v>
      </c>
    </row>
    <row r="3" spans="4:13">
      <c r="D3" s="22" t="s">
        <v>4</v>
      </c>
      <c r="E3" s="4" t="n">
        <v>51865</v>
      </c>
      <c r="F3" s="4" t="n">
        <v>51866</v>
      </c>
      <c r="G3" s="4">
        <f>IF($G$2=$E$2,E3,IF($G$2=$F$2,F3,-1))</f>
        <v>51865</v>
      </c>
      <c r="K3" t="s">
        <v>5</v>
      </c>
      <c r="L3" t="n">
        <v>90653528410</v>
      </c>
      <c r="M3" t="n">
        <v>4706847976580</v>
      </c>
    </row>
    <row r="4" spans="4:13">
      <c r="D4" s="22" t="s">
        <v>6</v>
      </c>
      <c r="E4" s="4" t="n">
        <v>80</v>
      </c>
      <c r="F4" s="4" t="n">
        <v>128</v>
      </c>
      <c r="G4" s="4">
        <f>IF($G$2=$E$2,E4,IF($G$2=$F$2,F4,-1))</f>
        <v>80</v>
      </c>
      <c r="K4" t="s">
        <v>7</v>
      </c>
      <c r="L4" t="n">
        <v>11</v>
      </c>
      <c r="M4" t="n">
        <v>11</v>
      </c>
    </row>
    <row r="5" spans="4:13">
      <c r="D5" s="22" t="s">
        <v>8</v>
      </c>
      <c r="E5" s="4" t="n">
        <v>1500</v>
      </c>
      <c r="F5" s="4" t="n">
        <v>1500</v>
      </c>
      <c r="G5" s="4">
        <f>IF($G$2=$E$2,E5,IF($G$2=$F$2,F5,-1))</f>
        <v>1500</v>
      </c>
      <c r="K5" t="s">
        <v>9</v>
      </c>
      <c r="L5">
        <f>(L3/11)/10^9</f>
        <v>8.24122985545455045</v>
      </c>
      <c r="M5">
        <f>(M3/11)/10^9</f>
        <v>427.89527059818198</v>
      </c>
    </row>
    <row r="6" spans="4:7">
      <c r="D6" s="22" t="s">
        <v>10</v>
      </c>
      <c r="E6" s="4" t="n">
        <v>384</v>
      </c>
      <c r="F6" s="4" t="n">
        <v>1280</v>
      </c>
      <c r="G6" s="4">
        <f>IF($G$2=$E$2,E6,IF($G$2=$F$2,F6,-1))</f>
        <v>384</v>
      </c>
    </row>
    <row r="7" spans="4:7">
      <c r="D7" s="22" t="s">
        <v>11</v>
      </c>
      <c r="E7" s="4" t="n">
        <v>6</v>
      </c>
      <c r="F7" s="4" t="n">
        <v>20</v>
      </c>
      <c r="G7" s="4">
        <f>IF($G$2=$E$2,E7,IF($G$2=$F$2,F7,-1))</f>
        <v>6</v>
      </c>
    </row>
    <row r="8" spans="4:7">
      <c r="D8" s="22" t="s">
        <v>12</v>
      </c>
      <c r="E8" s="4" t="n">
        <v>4</v>
      </c>
      <c r="F8" s="4" t="n">
        <v>32</v>
      </c>
      <c r="G8" s="4">
        <f>IF($G$2=$E$2,E8,IF($G$2=$F$2,F8,-1))</f>
        <v>4</v>
      </c>
    </row>
    <row r="9" spans="4:7">
      <c r="D9" s="22" t="s">
        <v>13</v>
      </c>
      <c r="E9" s="4" t="n">
        <v>448</v>
      </c>
      <c r="F9" s="4" t="n">
        <v>448</v>
      </c>
      <c r="G9" s="4">
        <f>IF($G$2=$E$2,E9,IF($G$2=$F$2,F9,-1))</f>
        <v>448</v>
      </c>
    </row>
    <row r="10" spans="4:7">
      <c r="D10" s="22" t="s">
        <v>14</v>
      </c>
      <c r="E10" s="4" t="n">
        <v>384</v>
      </c>
      <c r="F10" s="4" t="n">
        <v>1280</v>
      </c>
      <c r="G10" s="4">
        <f>IF($G$2=$E$2,E10,IF($G$2=$F$2,F10,-1))</f>
        <v>384</v>
      </c>
    </row>
    <row r="11" spans="4:7">
      <c r="D11" s="22" t="s">
        <v>15</v>
      </c>
      <c r="E11" s="4" t="n">
        <v>6</v>
      </c>
      <c r="F11" s="4" t="n">
        <v>20</v>
      </c>
      <c r="G11" s="4">
        <f>IF($G$2=$E$2,E11,IF($G$2=$F$2,F11,-1))</f>
        <v>6</v>
      </c>
    </row>
    <row r="12" spans="4:7">
      <c r="D12" s="22" t="s">
        <v>16</v>
      </c>
      <c r="E12" s="4" t="n">
        <v>4</v>
      </c>
      <c r="F12" s="4" t="n">
        <v>4</v>
      </c>
      <c r="G12" s="4">
        <f>IF($G$2=$E$2,E12,IF($G$2=$F$2,F12,-1))</f>
        <v>4</v>
      </c>
    </row>
    <row r="13" spans="4:7">
      <c r="D13" s="22" t="s">
        <v>17</v>
      </c>
      <c r="E13" s="4" t="n">
        <v>5</v>
      </c>
      <c r="F13" s="4" t="n">
        <v>5</v>
      </c>
      <c r="G13" s="4">
        <f>IF($G$2=$E$2,E13,IF($G$2=$F$2,F13,-1))</f>
        <v>5</v>
      </c>
    </row>
    <row r="14" spans="4:7">
      <c r="D14" s="22" t="s">
        <v>18</v>
      </c>
      <c r="E14" s="4" t="n">
        <v>5</v>
      </c>
      <c r="F14" s="4" t="n">
        <v>5</v>
      </c>
      <c r="G14" s="4">
        <f>IF($G$2=$E$2,E14,IF($G$2=$F$2,F14,-1))</f>
        <v>5</v>
      </c>
    </row>
    <row r="15" spans="4:7">
      <c r="D15" t="s">
        <v>19</v>
      </c>
      <c r="E15" s="25" t="n">
        <v>3000</v>
      </c>
      <c r="F15" s="25" t="n">
        <v>3000</v>
      </c>
      <c r="G15" s="25">
        <f>IF($G$2=$E$2,E15,IF($G$2=$F$2,F15,-1))</f>
        <v>3000</v>
      </c>
    </row>
    <row r="16" spans="4:7">
      <c r="D16" s="27" t="s">
        <v>20</v>
      </c>
      <c r="E16">
        <f>E6/E7</f>
        <v>64</v>
      </c>
      <c r="F16">
        <f>F6/F7</f>
        <v>64</v>
      </c>
      <c r="G16" s="25">
        <f>IF($G$2=$E$2,E16,IF($G$2=$F$2,F16,-1))</f>
        <v>64</v>
      </c>
    </row>
    <row r="18" spans="4:19">
      <c r="D18" s="28" t="s">
        <v>21</v>
      </c>
      <c r="E18" t="n">
        <v>10</v>
      </c>
      <c r="L18" s="24" t="s">
        <v>22</v>
      </c>
      <c r="M18" s="24" t="s">
        <v>23</v>
      </c>
      <c r="N18" s="24" t="s">
        <v>24</v>
      </c>
      <c r="O18" s="24" t="s">
        <v>25</v>
      </c>
      <c r="P18" s="24" t="s">
        <v>26</v>
      </c>
      <c r="Q18" s="24" t="s">
        <v>27</v>
      </c>
      <c r="R18" s="24" t="s">
        <v>28</v>
      </c>
      <c r="S18" s="24" t="s">
        <v>29</v>
      </c>
    </row>
    <row r="19" spans="4:5">
      <c r="D19" s="28" t="s">
        <v>30</v>
      </c>
      <c r="E19" t="n">
        <v>10</v>
      </c>
    </row>
    <row r="20" spans="3:3">
      <c r="C20" s="2"/>
    </row>
    <row r="21" spans="3:19" ht="15" customHeight="1">
      <c r="C21" s="31" t="s">
        <v>31</v>
      </c>
      <c r="D21" s="3" t="s">
        <v>32</v>
      </c>
      <c r="E21" s="4"/>
      <c r="F21" s="4"/>
      <c r="G21" s="4"/>
      <c r="H21" s="4"/>
      <c r="I21" s="4"/>
      <c r="J21" s="4"/>
      <c r="K21" s="4"/>
      <c r="L21" s="4" t="s">
        <v>33</v>
      </c>
      <c r="M21" s="4">
        <f>5*10^6</f>
        <v>5000000</v>
      </c>
      <c r="N21" s="4" t="n">
        <v>0</v>
      </c>
      <c r="O21" s="4"/>
      <c r="P21" s="4"/>
      <c r="Q21" s="4"/>
      <c r="R21" s="4"/>
      <c r="S21" s="4"/>
    </row>
    <row r="22" spans="2:19" ht="45" customHeight="1">
      <c r="B22" s="37"/>
      <c r="C22" s="31"/>
      <c r="D22" s="32" t="s">
        <v>34</v>
      </c>
      <c r="E22" s="4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4"/>
      <c r="R22" s="4"/>
      <c r="S22" s="4"/>
    </row>
    <row r="23" spans="2:19">
      <c r="B23" s="37"/>
      <c r="C23" s="31"/>
      <c r="D23" s="33"/>
      <c r="E23" s="34" t="s">
        <v>35</v>
      </c>
      <c r="F23" s="6"/>
      <c r="G23" s="6"/>
      <c r="H23" s="6"/>
      <c r="I23" s="6"/>
      <c r="J23" s="6"/>
      <c r="K23" s="6"/>
      <c r="L23" s="7"/>
      <c r="M23" s="6"/>
      <c r="N23" s="6"/>
      <c r="O23" s="6"/>
      <c r="P23" s="6"/>
      <c r="Q23" s="6"/>
      <c r="R23" s="6"/>
      <c r="S23" s="6"/>
    </row>
    <row r="24" spans="2:19">
      <c r="B24" s="37"/>
      <c r="C24" s="31"/>
      <c r="D24" s="33"/>
      <c r="E24" s="34"/>
      <c r="F24" s="6"/>
      <c r="G24" s="6" t="s">
        <v>36</v>
      </c>
      <c r="H24" s="6"/>
      <c r="I24" s="6"/>
      <c r="J24" s="6"/>
      <c r="K24" s="6"/>
      <c r="L24" s="7"/>
      <c r="M24" s="6">
        <f>2*3*G15*G4*G6</f>
        <v>552960000</v>
      </c>
      <c r="N24" s="6">
        <f>G6*G4*3</f>
        <v>92160</v>
      </c>
      <c r="O24" s="6"/>
      <c r="P24" s="6"/>
      <c r="Q24" s="6"/>
      <c r="R24" s="6"/>
      <c r="S24" s="6"/>
    </row>
    <row r="25" spans="2:19">
      <c r="B25" s="37"/>
      <c r="C25" s="31"/>
      <c r="D25" s="33"/>
      <c r="E25" s="34"/>
      <c r="F25" s="6"/>
      <c r="G25" s="6" t="s">
        <v>37</v>
      </c>
      <c r="H25" s="6"/>
      <c r="I25" s="6"/>
      <c r="J25" s="6"/>
      <c r="K25" s="6"/>
      <c r="L25" s="7"/>
      <c r="M25" s="6">
        <f>2*3*G6*G6*G15/2</f>
        <v>1327104000</v>
      </c>
      <c r="N25" s="6">
        <f>G6*G6*3</f>
        <v>442368</v>
      </c>
      <c r="O25" s="6"/>
      <c r="P25" s="6"/>
      <c r="Q25" s="6"/>
      <c r="R25" s="6"/>
      <c r="S25" s="6"/>
    </row>
    <row r="26" spans="2:19">
      <c r="B26" s="37"/>
      <c r="C26" s="31"/>
      <c r="D26" s="33"/>
      <c r="E26" s="34"/>
      <c r="F26" s="6"/>
      <c r="G26" s="6" t="s">
        <v>38</v>
      </c>
      <c r="H26" s="6"/>
      <c r="I26" s="6"/>
      <c r="J26" s="6"/>
      <c r="K26" s="6"/>
      <c r="L26" s="7"/>
      <c r="M26" s="6"/>
      <c r="N26" s="6"/>
      <c r="O26" s="6"/>
      <c r="P26" s="6"/>
      <c r="Q26" s="6"/>
      <c r="R26" s="6"/>
      <c r="S26" s="6"/>
    </row>
    <row r="27" spans="2:19">
      <c r="B27" s="37"/>
      <c r="C27" s="31"/>
      <c r="D27" s="33"/>
      <c r="E27" s="34"/>
      <c r="F27" s="6"/>
      <c r="G27" s="6"/>
      <c r="H27" s="6" t="s">
        <v>39</v>
      </c>
      <c r="I27" s="6"/>
      <c r="J27" s="6"/>
      <c r="K27" s="6"/>
      <c r="L27" s="7"/>
      <c r="M27" s="6">
        <f>M28+M36+G7*SUM(M31:M35)</f>
        <v>6693336000</v>
      </c>
      <c r="N27" s="6">
        <f>$G$7*SUM(N28:N35)</f>
        <v>3538944</v>
      </c>
      <c r="O27" s="6"/>
      <c r="P27" s="6"/>
      <c r="Q27" s="6"/>
      <c r="R27" s="6"/>
      <c r="S27" s="6"/>
    </row>
    <row r="28" spans="2:19">
      <c r="B28" s="37"/>
      <c r="C28" s="31"/>
      <c r="D28" s="33"/>
      <c r="E28" s="34"/>
      <c r="F28" s="6"/>
      <c r="G28" s="6"/>
      <c r="H28" s="6"/>
      <c r="I28" s="6" t="s">
        <v>40</v>
      </c>
      <c r="J28" s="6"/>
      <c r="K28" s="6"/>
      <c r="L28" s="7"/>
      <c r="M28" s="26">
        <f>2*G5*G6*G6</f>
        <v>442368000</v>
      </c>
      <c r="N28" s="26">
        <f>G6*G6</f>
        <v>147456</v>
      </c>
      <c r="O28" s="6"/>
      <c r="P28" s="6"/>
      <c r="Q28" s="6"/>
      <c r="R28" s="6"/>
      <c r="S28" s="6"/>
    </row>
    <row r="29" spans="2:19">
      <c r="B29" s="37"/>
      <c r="C29" s="31"/>
      <c r="D29" s="33"/>
      <c r="E29" s="34"/>
      <c r="F29" s="6"/>
      <c r="G29" s="6"/>
      <c r="H29" s="6"/>
      <c r="I29" s="6" t="s">
        <v>41</v>
      </c>
      <c r="J29" s="6"/>
      <c r="K29" s="6"/>
      <c r="L29" s="7"/>
      <c r="M29" s="26" t="n">
        <v>0</v>
      </c>
      <c r="N29" s="26">
        <f>N28</f>
        <v>147456</v>
      </c>
      <c r="O29" s="6"/>
      <c r="P29" s="6"/>
      <c r="Q29" s="6"/>
      <c r="R29" s="6"/>
      <c r="S29" s="6"/>
    </row>
    <row r="30" spans="2:19">
      <c r="B30" s="37"/>
      <c r="C30" s="31"/>
      <c r="D30" s="33"/>
      <c r="E30" s="34"/>
      <c r="F30" s="6"/>
      <c r="G30" s="6"/>
      <c r="H30" s="6"/>
      <c r="I30" s="6" t="s">
        <v>42</v>
      </c>
      <c r="J30" s="6"/>
      <c r="K30" s="6"/>
      <c r="L30" s="7"/>
      <c r="M30" s="26" t="n">
        <v>0</v>
      </c>
      <c r="N30" s="26">
        <f>N29</f>
        <v>147456</v>
      </c>
      <c r="O30" s="6"/>
      <c r="P30" s="6"/>
      <c r="Q30" s="6"/>
      <c r="R30" s="6"/>
      <c r="S30" s="6"/>
    </row>
    <row r="31" spans="2:19">
      <c r="B31" s="37"/>
      <c r="C31" s="31"/>
      <c r="D31" s="33"/>
      <c r="E31" s="34"/>
      <c r="F31" s="6"/>
      <c r="G31" s="6"/>
      <c r="H31" s="6"/>
      <c r="I31" s="6" t="s">
        <v>43</v>
      </c>
      <c r="J31" s="6"/>
      <c r="K31" s="6"/>
      <c r="L31" s="7"/>
      <c r="M31" s="26"/>
      <c r="N31" s="26"/>
      <c r="O31" s="6"/>
      <c r="P31" s="6"/>
      <c r="Q31" s="6"/>
      <c r="R31" s="6"/>
      <c r="S31" s="6"/>
    </row>
    <row r="32" spans="2:19">
      <c r="B32" s="37"/>
      <c r="C32" s="31"/>
      <c r="D32" s="33"/>
      <c r="E32" s="34"/>
      <c r="F32" s="6"/>
      <c r="G32" s="6"/>
      <c r="H32" s="6"/>
      <c r="I32" s="6"/>
      <c r="J32" s="6" t="s">
        <v>44</v>
      </c>
      <c r="K32" s="6"/>
      <c r="L32" s="7"/>
      <c r="M32" s="26">
        <f>2*G16*(G5^2)</f>
        <v>288000000</v>
      </c>
      <c r="N32" s="26" t="n">
        <v>0</v>
      </c>
      <c r="O32" s="6"/>
      <c r="P32" s="6"/>
      <c r="Q32" s="6"/>
      <c r="R32" s="6"/>
      <c r="S32" s="6"/>
    </row>
    <row r="33" spans="2:19">
      <c r="B33" s="37"/>
      <c r="C33" s="31"/>
      <c r="D33" s="33"/>
      <c r="E33" s="34"/>
      <c r="F33" s="6"/>
      <c r="G33" s="6"/>
      <c r="H33" s="6"/>
      <c r="I33" s="6"/>
      <c r="J33" s="6" t="s">
        <v>45</v>
      </c>
      <c r="K33" s="6"/>
      <c r="L33" s="7"/>
      <c r="M33" s="26">
        <f>E18*G5*G5</f>
        <v>22500000</v>
      </c>
      <c r="N33" s="26" t="n">
        <v>0</v>
      </c>
      <c r="O33" s="6"/>
      <c r="P33" s="6"/>
      <c r="Q33" s="6"/>
      <c r="R33" s="6"/>
      <c r="S33" s="6"/>
    </row>
    <row r="34" spans="2:19">
      <c r="B34" s="37"/>
      <c r="C34" s="31"/>
      <c r="D34" s="33"/>
      <c r="E34" s="34"/>
      <c r="F34" s="6"/>
      <c r="G34" s="6"/>
      <c r="H34" s="6"/>
      <c r="I34" s="6"/>
      <c r="J34" s="6" t="s">
        <v>46</v>
      </c>
      <c r="K34" s="6"/>
      <c r="L34" s="7"/>
      <c r="M34" s="26">
        <f>M32</f>
        <v>288000000</v>
      </c>
      <c r="N34" s="26" t="n">
        <v>0</v>
      </c>
      <c r="O34" s="6"/>
      <c r="P34" s="6"/>
      <c r="Q34" s="6"/>
      <c r="R34" s="6"/>
      <c r="S34" s="6"/>
    </row>
    <row r="35" spans="2:19">
      <c r="B35" s="37"/>
      <c r="C35" s="31"/>
      <c r="D35" s="33"/>
      <c r="E35" s="34"/>
      <c r="F35" s="6"/>
      <c r="G35" s="6"/>
      <c r="H35" s="6"/>
      <c r="I35" s="6" t="s">
        <v>47</v>
      </c>
      <c r="J35" s="6"/>
      <c r="K35" s="6"/>
      <c r="L35" s="7"/>
      <c r="M35" s="26">
        <f>M28</f>
        <v>442368000</v>
      </c>
      <c r="N35" s="26">
        <f>N30</f>
        <v>147456</v>
      </c>
      <c r="O35" s="6"/>
      <c r="P35" s="6"/>
      <c r="Q35" s="6"/>
      <c r="R35" s="6"/>
      <c r="S35" s="6"/>
    </row>
    <row r="36" spans="2:19">
      <c r="B36" s="37"/>
      <c r="C36" s="31"/>
      <c r="D36" s="33"/>
      <c r="E36" s="34"/>
      <c r="F36" s="6"/>
      <c r="G36" s="6"/>
      <c r="H36" s="6" t="s">
        <v>48</v>
      </c>
      <c r="I36" s="6"/>
      <c r="J36" s="6"/>
      <c r="K36" s="6"/>
      <c r="L36" s="7"/>
      <c r="M36" s="6">
        <f>E19*G5*G6</f>
        <v>5760000</v>
      </c>
      <c r="N36" s="6"/>
      <c r="O36" s="6"/>
      <c r="P36" s="6"/>
      <c r="Q36" s="6"/>
      <c r="R36" s="6"/>
      <c r="S36" s="6"/>
    </row>
    <row r="37" spans="2:19">
      <c r="B37" s="37"/>
      <c r="C37" s="31"/>
      <c r="D37" s="33"/>
      <c r="E37" s="34"/>
      <c r="F37" s="6"/>
      <c r="G37" s="6"/>
      <c r="H37" s="6" t="s">
        <v>49</v>
      </c>
      <c r="I37" s="6"/>
      <c r="J37" s="6"/>
      <c r="K37" s="6"/>
      <c r="L37" s="7"/>
      <c r="M37" s="6" t="n">
        <v>0</v>
      </c>
      <c r="N37" s="6" t="n">
        <v>0</v>
      </c>
      <c r="O37" s="6"/>
      <c r="P37" s="6"/>
      <c r="Q37" s="6"/>
      <c r="R37" s="6"/>
      <c r="S37" s="6"/>
    </row>
    <row r="38" spans="2:19">
      <c r="B38" s="37"/>
      <c r="C38" s="31"/>
      <c r="D38" s="33"/>
      <c r="E38" s="34"/>
      <c r="F38" s="6"/>
      <c r="G38" s="6" t="s">
        <v>50</v>
      </c>
      <c r="H38" s="6"/>
      <c r="I38" s="6"/>
      <c r="J38" s="6"/>
      <c r="K38" s="6"/>
      <c r="L38" s="7"/>
      <c r="M38" s="6">
        <f>2*2*G5*4*(G6^2)</f>
        <v>3538944000</v>
      </c>
      <c r="N38" s="6">
        <f>2*4*(G6^2)</f>
        <v>1179648</v>
      </c>
      <c r="O38" s="6"/>
      <c r="P38" s="6"/>
      <c r="Q38" s="6"/>
      <c r="R38" s="6"/>
      <c r="S38" s="6"/>
    </row>
    <row r="39" spans="2:19">
      <c r="B39" s="37"/>
      <c r="C39" s="31"/>
      <c r="D39" s="33"/>
      <c r="E39" s="34"/>
      <c r="F39" s="6"/>
      <c r="G39" s="6" t="s">
        <v>51</v>
      </c>
      <c r="H39" s="6"/>
      <c r="I39" s="6"/>
      <c r="J39" s="6"/>
      <c r="K39" s="6"/>
      <c r="L39" s="7"/>
      <c r="M39" s="6">
        <f>E19*G5*G6</f>
        <v>5760000</v>
      </c>
      <c r="N39" s="6" t="n">
        <v>0</v>
      </c>
      <c r="O39" s="6"/>
      <c r="P39" s="6"/>
      <c r="Q39" s="6"/>
      <c r="R39" s="6"/>
      <c r="S39" s="6"/>
    </row>
    <row r="40" spans="2:19">
      <c r="B40" s="37"/>
      <c r="C40" s="31"/>
      <c r="D40" s="33"/>
      <c r="E40" s="35" t="s">
        <v>52</v>
      </c>
      <c r="F40" s="8"/>
      <c r="G40" s="8"/>
      <c r="H40" s="8"/>
      <c r="I40" s="8"/>
      <c r="J40" s="8"/>
      <c r="K40" s="8"/>
      <c r="L40" s="9"/>
      <c r="M40" s="8"/>
      <c r="N40" s="8"/>
      <c r="O40" s="8"/>
      <c r="P40" s="8"/>
      <c r="Q40" s="8"/>
      <c r="R40" s="8"/>
      <c r="S40" s="8"/>
    </row>
    <row r="41" spans="2:19">
      <c r="B41" s="37"/>
      <c r="C41" s="31"/>
      <c r="D41" s="33"/>
      <c r="E41" s="35"/>
      <c r="F41" s="35" t="s">
        <v>53</v>
      </c>
      <c r="G41" s="8"/>
      <c r="H41" s="8"/>
      <c r="I41" s="8"/>
      <c r="J41" s="8"/>
      <c r="K41" s="8"/>
      <c r="L41" s="9"/>
      <c r="M41" s="8"/>
      <c r="N41" s="8"/>
      <c r="O41" s="8"/>
      <c r="P41" s="8"/>
      <c r="Q41" s="8"/>
      <c r="R41" s="8"/>
      <c r="S41" s="8"/>
    </row>
    <row r="42" spans="2:19">
      <c r="B42" s="37"/>
      <c r="C42" s="31"/>
      <c r="D42" s="33"/>
      <c r="E42" s="35"/>
      <c r="F42" s="35"/>
      <c r="G42" s="8" t="s">
        <v>54</v>
      </c>
      <c r="H42" s="8"/>
      <c r="I42" s="8"/>
      <c r="J42" s="8"/>
      <c r="K42" s="8"/>
      <c r="L42" s="9"/>
      <c r="M42" s="8"/>
      <c r="N42" s="8"/>
      <c r="O42" s="8"/>
      <c r="P42" s="8"/>
      <c r="Q42" s="8"/>
      <c r="R42" s="8"/>
      <c r="S42" s="8"/>
    </row>
    <row r="43" spans="2:19">
      <c r="B43" s="37"/>
      <c r="C43" s="31"/>
      <c r="D43" s="33"/>
      <c r="E43" s="35"/>
      <c r="F43" s="35"/>
      <c r="G43" s="8" t="s">
        <v>55</v>
      </c>
      <c r="H43" s="8"/>
      <c r="I43" s="8"/>
      <c r="J43" s="8"/>
      <c r="K43" s="8"/>
      <c r="L43" s="9"/>
      <c r="M43" s="8"/>
      <c r="N43" s="8"/>
      <c r="O43" s="8"/>
      <c r="P43" s="8"/>
      <c r="Q43" s="8"/>
      <c r="R43" s="8"/>
      <c r="S43" s="8"/>
    </row>
    <row r="44" spans="2:19">
      <c r="B44" s="37"/>
      <c r="C44" s="31"/>
      <c r="D44" s="33"/>
      <c r="E44" s="35"/>
      <c r="F44" s="35"/>
      <c r="G44" s="8" t="s">
        <v>56</v>
      </c>
      <c r="H44" s="8"/>
      <c r="I44" s="8"/>
      <c r="J44" s="8"/>
      <c r="K44" s="8"/>
      <c r="L44" s="9"/>
      <c r="M44" s="8"/>
      <c r="N44" s="8"/>
      <c r="O44" s="8"/>
      <c r="P44" s="8"/>
      <c r="Q44" s="8"/>
      <c r="R44" s="8"/>
      <c r="S44" s="8"/>
    </row>
    <row r="45" spans="2:19">
      <c r="B45" s="37"/>
      <c r="C45" s="31"/>
      <c r="D45" s="33"/>
      <c r="E45" s="35"/>
      <c r="F45" s="35"/>
      <c r="G45" s="8" t="s">
        <v>51</v>
      </c>
      <c r="H45" s="8"/>
      <c r="I45" s="8"/>
      <c r="J45" s="8"/>
      <c r="K45" s="8"/>
      <c r="L45" s="9"/>
      <c r="M45" s="8"/>
      <c r="N45" s="8"/>
      <c r="O45" s="8"/>
      <c r="P45" s="8"/>
      <c r="Q45" s="8"/>
      <c r="R45" s="8"/>
      <c r="S45" s="8"/>
    </row>
    <row r="46" spans="2:19">
      <c r="B46" s="37"/>
      <c r="C46" s="31"/>
      <c r="D46" s="33"/>
      <c r="E46" s="10" t="s">
        <v>57</v>
      </c>
      <c r="F46" s="11"/>
      <c r="G46" s="11"/>
      <c r="H46" s="11"/>
      <c r="I46" s="11"/>
      <c r="J46" s="11"/>
      <c r="K46" s="11"/>
      <c r="L46" s="12"/>
      <c r="M46" s="11"/>
      <c r="N46" s="11"/>
      <c r="O46" s="11"/>
      <c r="P46" s="11"/>
      <c r="Q46" s="11"/>
      <c r="R46" s="11"/>
      <c r="S46" s="11"/>
    </row>
    <row r="47" spans="2:19">
      <c r="B47" s="37"/>
      <c r="C47" s="31"/>
      <c r="D47" s="33"/>
      <c r="E47" s="4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4"/>
      <c r="R47" s="4"/>
      <c r="S47" s="4"/>
    </row>
    <row r="48" spans="2:19" ht="30" customHeight="1">
      <c r="B48" s="37"/>
      <c r="C48" s="31"/>
      <c r="D48" s="32" t="s">
        <v>58</v>
      </c>
      <c r="E48" s="4"/>
      <c r="F48" s="4"/>
      <c r="G48" s="4"/>
      <c r="H48" s="4"/>
      <c r="I48" s="4"/>
      <c r="J48" s="4"/>
      <c r="K48" s="4"/>
      <c r="L48" s="5"/>
      <c r="M48" s="5"/>
      <c r="N48" s="4"/>
      <c r="O48" s="4"/>
      <c r="P48" s="4"/>
      <c r="Q48" s="4"/>
      <c r="R48" s="4"/>
      <c r="S48" s="4"/>
    </row>
    <row r="49" spans="2:19">
      <c r="B49" s="37"/>
      <c r="C49" s="31"/>
      <c r="D49" s="32"/>
      <c r="E49" s="38" t="s">
        <v>59</v>
      </c>
      <c r="F49" s="4"/>
      <c r="G49" s="4"/>
      <c r="H49" s="4"/>
      <c r="I49" s="4"/>
      <c r="J49" s="4"/>
      <c r="K49" s="4"/>
      <c r="L49" s="5"/>
      <c r="M49" s="5"/>
      <c r="N49" s="4"/>
      <c r="O49" s="4"/>
      <c r="P49" s="4"/>
      <c r="Q49" s="4"/>
      <c r="R49" s="4"/>
      <c r="S49" s="4"/>
    </row>
    <row r="50" spans="2:19">
      <c r="B50" s="37"/>
      <c r="C50" s="31"/>
      <c r="D50" s="32"/>
      <c r="E50" s="39"/>
      <c r="F50" s="36" t="s">
        <v>60</v>
      </c>
      <c r="G50" s="13"/>
      <c r="H50" s="13"/>
      <c r="I50" s="13"/>
      <c r="J50" s="13"/>
      <c r="K50" s="13"/>
      <c r="L50" s="14"/>
      <c r="M50" s="14"/>
      <c r="N50" s="13"/>
      <c r="O50" s="13"/>
      <c r="P50" s="13"/>
      <c r="Q50" s="13"/>
      <c r="R50" s="13"/>
      <c r="S50" s="13"/>
    </row>
    <row r="51" spans="2:19">
      <c r="B51" s="37"/>
      <c r="C51" s="31"/>
      <c r="D51" s="32"/>
      <c r="E51" s="39"/>
      <c r="F51" s="36"/>
      <c r="G51" s="36" t="s">
        <v>35</v>
      </c>
      <c r="H51" s="13"/>
      <c r="I51" s="13"/>
      <c r="J51" s="13"/>
      <c r="K51" s="13"/>
      <c r="L51" s="14"/>
      <c r="M51" s="14"/>
      <c r="N51" s="13"/>
      <c r="O51" s="13"/>
      <c r="P51" s="13"/>
      <c r="Q51" s="13"/>
      <c r="R51" s="13"/>
      <c r="S51" s="13"/>
    </row>
    <row r="52" spans="2:19">
      <c r="B52" s="37"/>
      <c r="C52" s="31"/>
      <c r="D52" s="32"/>
      <c r="E52" s="39"/>
      <c r="F52" s="36"/>
      <c r="G52" s="36"/>
      <c r="H52" s="13" t="s">
        <v>61</v>
      </c>
      <c r="I52" s="13"/>
      <c r="J52" s="13"/>
      <c r="K52" s="13"/>
      <c r="L52" s="14"/>
      <c r="M52" s="14"/>
      <c r="N52" s="13"/>
      <c r="O52" s="13"/>
      <c r="P52" s="13"/>
      <c r="Q52" s="13"/>
      <c r="R52" s="13"/>
      <c r="S52" s="13"/>
    </row>
    <row r="53" spans="2:19">
      <c r="B53" s="37"/>
      <c r="C53" s="31"/>
      <c r="D53" s="32"/>
      <c r="E53" s="39"/>
      <c r="F53" s="36"/>
      <c r="G53" s="36"/>
      <c r="H53" s="13" t="s">
        <v>62</v>
      </c>
      <c r="I53" s="13"/>
      <c r="J53" s="13"/>
      <c r="K53" s="13"/>
      <c r="L53" s="14"/>
      <c r="M53" s="14"/>
      <c r="N53" s="13"/>
      <c r="O53" s="13"/>
      <c r="P53" s="13"/>
      <c r="Q53" s="13"/>
      <c r="R53" s="13"/>
      <c r="S53" s="13"/>
    </row>
    <row r="54" spans="2:19">
      <c r="B54" s="37"/>
      <c r="C54" s="31"/>
      <c r="D54" s="32"/>
      <c r="E54" s="39"/>
      <c r="F54" s="36"/>
      <c r="G54" s="36"/>
      <c r="H54" s="13" t="s">
        <v>56</v>
      </c>
      <c r="I54" s="13"/>
      <c r="J54" s="13"/>
      <c r="K54" s="13"/>
      <c r="L54" s="14"/>
      <c r="M54" s="14"/>
      <c r="N54" s="13"/>
      <c r="O54" s="13"/>
      <c r="P54" s="13"/>
      <c r="Q54" s="13"/>
      <c r="R54" s="13"/>
      <c r="S54" s="13"/>
    </row>
    <row r="55" spans="2:19">
      <c r="B55" s="37"/>
      <c r="C55" s="31"/>
      <c r="D55" s="32"/>
      <c r="E55" s="39"/>
      <c r="F55" s="36"/>
      <c r="G55" s="36"/>
      <c r="H55" s="13" t="s">
        <v>51</v>
      </c>
      <c r="I55" s="13"/>
      <c r="J55" s="13"/>
      <c r="K55" s="13"/>
      <c r="L55" s="14"/>
      <c r="M55" s="14"/>
      <c r="N55" s="13"/>
      <c r="O55" s="13"/>
      <c r="P55" s="13"/>
      <c r="Q55" s="13"/>
      <c r="R55" s="13"/>
      <c r="S55" s="13"/>
    </row>
    <row r="56" spans="2:19">
      <c r="B56" s="37"/>
      <c r="C56" s="31"/>
      <c r="D56" s="32"/>
      <c r="E56" s="39"/>
      <c r="F56" s="40" t="s">
        <v>63</v>
      </c>
      <c r="G56" s="15"/>
      <c r="H56" s="15"/>
      <c r="I56" s="15"/>
      <c r="J56" s="15"/>
      <c r="K56" s="15"/>
      <c r="L56" s="16"/>
      <c r="M56" s="16"/>
      <c r="N56" s="15"/>
      <c r="O56" s="15"/>
      <c r="P56" s="15"/>
      <c r="Q56" s="15"/>
      <c r="R56" s="15"/>
      <c r="S56" s="15"/>
    </row>
    <row r="57" spans="2:19">
      <c r="B57" s="37"/>
      <c r="C57" s="31"/>
      <c r="D57" s="32"/>
      <c r="E57" s="39"/>
      <c r="F57" s="40"/>
      <c r="G57" s="15" t="s">
        <v>64</v>
      </c>
      <c r="H57" s="15"/>
      <c r="I57" s="15"/>
      <c r="J57" s="15"/>
      <c r="K57" s="15"/>
      <c r="L57" s="16"/>
      <c r="M57" s="16"/>
      <c r="N57" s="15"/>
      <c r="O57" s="15"/>
      <c r="P57" s="15"/>
      <c r="Q57" s="15"/>
      <c r="R57" s="15"/>
      <c r="S57" s="15"/>
    </row>
    <row r="58" spans="2:19">
      <c r="B58" s="37"/>
      <c r="C58" s="31"/>
      <c r="D58" s="32"/>
      <c r="E58" s="39"/>
      <c r="F58" s="40"/>
      <c r="G58" s="15"/>
      <c r="H58" s="15"/>
      <c r="I58" s="15"/>
      <c r="J58" s="15"/>
      <c r="K58" s="15"/>
      <c r="L58" s="16"/>
      <c r="M58" s="16"/>
      <c r="N58" s="15"/>
      <c r="O58" s="15"/>
      <c r="P58" s="15"/>
      <c r="Q58" s="15"/>
      <c r="R58" s="15"/>
      <c r="S58" s="15"/>
    </row>
    <row r="59" spans="2:19">
      <c r="B59" s="37"/>
      <c r="C59" s="31"/>
      <c r="D59" s="32"/>
      <c r="E59" s="39"/>
      <c r="F59" s="39" t="s">
        <v>65</v>
      </c>
      <c r="G59" s="4"/>
      <c r="H59" s="4"/>
      <c r="I59" s="4"/>
      <c r="J59" s="4"/>
      <c r="K59" s="4"/>
      <c r="L59" s="5"/>
      <c r="M59" s="5"/>
      <c r="N59" s="4"/>
      <c r="O59" s="4"/>
      <c r="P59" s="4"/>
      <c r="Q59" s="4"/>
      <c r="R59" s="4"/>
      <c r="S59" s="4"/>
    </row>
    <row r="60" spans="2:19">
      <c r="B60" s="37"/>
      <c r="C60" s="31"/>
      <c r="D60" s="32"/>
      <c r="E60" s="39"/>
      <c r="F60" s="39"/>
      <c r="G60" s="4"/>
      <c r="H60" s="4"/>
      <c r="I60" s="4"/>
      <c r="J60" s="4"/>
      <c r="K60" s="38" t="s">
        <v>66</v>
      </c>
      <c r="L60" s="5"/>
      <c r="M60" s="5"/>
      <c r="N60" s="4"/>
      <c r="O60" s="4"/>
      <c r="P60" s="4"/>
      <c r="Q60" s="4"/>
      <c r="R60" s="4"/>
      <c r="S60" s="4"/>
    </row>
    <row r="61" spans="2:19">
      <c r="B61" s="37"/>
      <c r="C61" s="31"/>
      <c r="D61" s="32"/>
      <c r="E61" s="39"/>
      <c r="F61" s="39"/>
      <c r="G61" s="29" t="s">
        <v>67</v>
      </c>
      <c r="H61" s="17"/>
      <c r="I61" s="17"/>
      <c r="J61" s="17"/>
      <c r="K61" s="38"/>
      <c r="L61" s="18"/>
      <c r="M61" s="18"/>
      <c r="N61" s="17"/>
      <c r="O61" s="17"/>
      <c r="P61" s="17"/>
      <c r="Q61" s="17"/>
      <c r="R61" s="17"/>
      <c r="S61" s="17"/>
    </row>
    <row r="62" spans="2:19">
      <c r="B62" s="37"/>
      <c r="C62" s="31"/>
      <c r="D62" s="32"/>
      <c r="E62" s="39"/>
      <c r="F62" s="39"/>
      <c r="G62" s="29"/>
      <c r="H62" s="17" t="s">
        <v>68</v>
      </c>
      <c r="I62" s="17"/>
      <c r="J62" s="17"/>
      <c r="K62" s="38"/>
      <c r="L62" s="18"/>
      <c r="M62" s="18"/>
      <c r="N62" s="17"/>
      <c r="O62" s="17"/>
      <c r="P62" s="17"/>
      <c r="Q62" s="17"/>
      <c r="R62" s="17"/>
      <c r="S62" s="17"/>
    </row>
    <row r="63" spans="2:19">
      <c r="B63" s="37"/>
      <c r="C63" s="31"/>
      <c r="D63" s="32"/>
      <c r="E63" s="39"/>
      <c r="F63" s="39"/>
      <c r="G63" s="29"/>
      <c r="H63" s="17" t="s">
        <v>55</v>
      </c>
      <c r="I63" s="17"/>
      <c r="J63" s="17"/>
      <c r="K63" s="38"/>
      <c r="L63" s="18"/>
      <c r="M63" s="18"/>
      <c r="N63" s="17"/>
      <c r="O63" s="17"/>
      <c r="P63" s="17"/>
      <c r="Q63" s="17"/>
      <c r="R63" s="17"/>
      <c r="S63" s="17"/>
    </row>
    <row r="64" spans="2:19">
      <c r="B64" s="37"/>
      <c r="C64" s="31"/>
      <c r="D64" s="32"/>
      <c r="E64" s="39"/>
      <c r="F64" s="39"/>
      <c r="G64" s="29"/>
      <c r="H64" s="17" t="s">
        <v>69</v>
      </c>
      <c r="I64" s="17"/>
      <c r="J64" s="17"/>
      <c r="K64" s="38"/>
      <c r="L64" s="18"/>
      <c r="M64" s="18"/>
      <c r="N64" s="17"/>
      <c r="O64" s="17"/>
      <c r="P64" s="17"/>
      <c r="Q64" s="17"/>
      <c r="R64" s="17"/>
      <c r="S64" s="17"/>
    </row>
    <row r="65" spans="2:19">
      <c r="B65" s="37"/>
      <c r="C65" s="31"/>
      <c r="D65" s="32"/>
      <c r="E65" s="39"/>
      <c r="F65" s="39"/>
      <c r="G65" s="29"/>
      <c r="H65" s="17" t="s">
        <v>70</v>
      </c>
      <c r="I65" s="17"/>
      <c r="J65" s="17"/>
      <c r="K65" s="38"/>
      <c r="L65" s="18"/>
      <c r="M65" s="18"/>
      <c r="N65" s="17"/>
      <c r="O65" s="17"/>
      <c r="P65" s="17"/>
      <c r="Q65" s="17"/>
      <c r="R65" s="17"/>
      <c r="S65" s="17"/>
    </row>
    <row r="66" spans="2:19">
      <c r="B66" s="37"/>
      <c r="C66" s="31"/>
      <c r="D66" s="32"/>
      <c r="E66" s="39"/>
      <c r="F66" s="39"/>
      <c r="G66" s="4"/>
      <c r="H66" s="4"/>
      <c r="I66" s="4"/>
      <c r="J66" s="4"/>
      <c r="K66" s="38"/>
      <c r="L66" s="5"/>
      <c r="M66" s="5"/>
      <c r="N66" s="4"/>
      <c r="O66" s="4"/>
      <c r="P66" s="4"/>
      <c r="Q66" s="4"/>
      <c r="R66" s="4"/>
      <c r="S66" s="4"/>
    </row>
    <row r="67" spans="2:19">
      <c r="B67" s="37"/>
      <c r="C67" s="31"/>
      <c r="D67" s="32"/>
      <c r="E67" s="39"/>
      <c r="F67" s="39"/>
      <c r="G67" s="30" t="s">
        <v>71</v>
      </c>
      <c r="H67" s="19"/>
      <c r="I67" s="19"/>
      <c r="J67" s="19"/>
      <c r="K67" s="38"/>
      <c r="L67" s="20"/>
      <c r="M67" s="20"/>
      <c r="N67" s="19"/>
      <c r="O67" s="19"/>
      <c r="P67" s="19"/>
      <c r="Q67" s="19"/>
      <c r="R67" s="19"/>
      <c r="S67" s="19"/>
    </row>
    <row r="68" spans="2:19">
      <c r="B68" s="37"/>
      <c r="C68" s="31"/>
      <c r="D68" s="32"/>
      <c r="E68" s="39"/>
      <c r="F68" s="39"/>
      <c r="G68" s="30"/>
      <c r="H68" s="19" t="s">
        <v>72</v>
      </c>
      <c r="I68" s="19"/>
      <c r="J68" s="19"/>
      <c r="K68" s="38"/>
      <c r="L68" s="20"/>
      <c r="M68" s="20"/>
      <c r="N68" s="19"/>
      <c r="O68" s="19"/>
      <c r="P68" s="19"/>
      <c r="Q68" s="19"/>
      <c r="R68" s="19"/>
      <c r="S68" s="19"/>
    </row>
    <row r="69" spans="2:19">
      <c r="B69" s="37"/>
      <c r="C69" s="31"/>
      <c r="D69" s="32"/>
      <c r="E69" s="39"/>
      <c r="F69" s="39"/>
      <c r="G69" s="30"/>
      <c r="H69" s="19" t="s">
        <v>73</v>
      </c>
      <c r="I69" s="19"/>
      <c r="J69" s="19"/>
      <c r="K69" s="38"/>
      <c r="L69" s="20"/>
      <c r="M69" s="20"/>
      <c r="N69" s="19"/>
      <c r="O69" s="19"/>
      <c r="P69" s="19"/>
      <c r="Q69" s="19"/>
      <c r="R69" s="19"/>
      <c r="S69" s="19"/>
    </row>
    <row r="70" spans="2:19">
      <c r="B70" s="37"/>
      <c r="C70" s="31"/>
      <c r="D70" s="32"/>
      <c r="E70" s="4"/>
      <c r="F70" s="4"/>
      <c r="G70" s="4"/>
      <c r="H70" s="4"/>
      <c r="I70" s="4"/>
      <c r="J70" s="4"/>
      <c r="K70" s="4"/>
      <c r="L70" s="5"/>
      <c r="M70" s="5"/>
      <c r="N70" s="4"/>
      <c r="O70" s="4"/>
      <c r="P70" s="4"/>
      <c r="Q70" s="4"/>
      <c r="R70" s="4"/>
      <c r="S70" s="4"/>
    </row>
  </sheetData>
  <mergeCells count="16">
    <mergeCell ref="C21:C70"/>
    <mergeCell ref="B22:B47"/>
    <mergeCell ref="D22:D47"/>
    <mergeCell ref="E23:E39"/>
    <mergeCell ref="E40:E45"/>
    <mergeCell ref="F41:F45"/>
    <mergeCell ref="B48:B70"/>
    <mergeCell ref="D48:D70"/>
    <mergeCell ref="E49:E69"/>
    <mergeCell ref="F50:F55"/>
    <mergeCell ref="G51:G55"/>
    <mergeCell ref="F56:F58"/>
    <mergeCell ref="F59:F69"/>
    <mergeCell ref="K60:K69"/>
    <mergeCell ref="G61:G65"/>
    <mergeCell ref="G67:G69"/>
  </mergeCells>
  <dataValidations count="1">
    <dataValidation sqref="G2" type="list" operator="between" errorStyle="stop" allowBlank="1" showInputMessage="1" showErrorMessage="1" view="0">
      <formula1>E2:F2</formula1>
    </dataValidation>
  </dataValidations>
  <printOptions>
    <extLst>
      <ext uri="smNativeData">
        <pm:pageFlags xmlns:pm="smNativeData" id="17478610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7861021" l="56" r="56" t="56" b="56" borderId="0" fillId="0" vertical="0"/>
        <pm:footer xmlns:pm="smNativeData" id="1747861021" l="56" r="56" t="56" b="56" borderId="0" fillId="0" vertical="2"/>
        <pm:paperBin xmlns:pm="smNativeData" id="1747861021" Id="0" type="0" value="0"/>
        <pm:paperBin xmlns:pm="smNativeData" id="1747861021" Id="1" type="0" value="0"/>
      </ext>
    </extLst>
  </headerFooter>
  <extLst>
    <ext uri="smNativeData">
      <pm:sheetPrefs xmlns:pm="smNativeData" day="1747861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E15"/>
  <sheetViews>
    <sheetView view="normal" workbookViewId="0">
      <selection activeCell="E11" sqref="E11"/>
    </sheetView>
  </sheetViews>
  <sheetFormatPr defaultRowHeight="15.40"/>
  <cols>
    <col min="2" max="2" width="13.571429" customWidth="1"/>
  </cols>
  <sheetData>
    <row r="1" spans="4:5">
      <c r="D1" t="s">
        <v>0</v>
      </c>
      <c r="E1" t="s">
        <v>1</v>
      </c>
    </row>
    <row r="2" spans="2:2">
      <c r="B2" t="s">
        <v>74</v>
      </c>
    </row>
    <row r="3" spans="3:5">
      <c r="C3" s="1" t="s">
        <v>75</v>
      </c>
      <c r="D3" t="n">
        <v>80</v>
      </c>
      <c r="E3" t="n">
        <v>128</v>
      </c>
    </row>
    <row r="4" spans="3:5">
      <c r="C4" s="1" t="s">
        <v>76</v>
      </c>
      <c r="D4" t="n">
        <v>384</v>
      </c>
      <c r="E4" t="n">
        <v>1280</v>
      </c>
    </row>
    <row r="5" spans="3:5">
      <c r="C5" t="s">
        <v>77</v>
      </c>
      <c r="D5" t="n">
        <v>1500</v>
      </c>
      <c r="E5" t="n">
        <v>1500</v>
      </c>
    </row>
    <row r="6" spans="3:5">
      <c r="C6" t="s">
        <v>78</v>
      </c>
      <c r="D6" t="n">
        <v>6</v>
      </c>
      <c r="E6" t="n">
        <v>20</v>
      </c>
    </row>
    <row r="7" spans="3:5">
      <c r="C7" t="s">
        <v>79</v>
      </c>
      <c r="D7" t="n">
        <v>4</v>
      </c>
      <c r="E7" t="n">
        <v>32</v>
      </c>
    </row>
    <row r="10" spans="2:2">
      <c r="B10" t="s">
        <v>80</v>
      </c>
    </row>
    <row r="11" spans="3:5">
      <c r="C11" t="s">
        <v>4</v>
      </c>
      <c r="D11" t="n">
        <v>51865</v>
      </c>
      <c r="E11" t="n">
        <v>51866</v>
      </c>
    </row>
    <row r="12" spans="3:5">
      <c r="C12" s="1" t="s">
        <v>76</v>
      </c>
      <c r="D12" t="n">
        <v>384</v>
      </c>
      <c r="E12" t="n">
        <v>1280</v>
      </c>
    </row>
    <row r="13" spans="3:5">
      <c r="C13" t="s">
        <v>77</v>
      </c>
      <c r="D13" t="n">
        <v>448</v>
      </c>
      <c r="E13" t="n">
        <v>448</v>
      </c>
    </row>
    <row r="14" spans="3:5">
      <c r="C14" t="s">
        <v>78</v>
      </c>
      <c r="D14" t="n">
        <v>6</v>
      </c>
      <c r="E14" t="n">
        <v>20</v>
      </c>
    </row>
    <row r="15" spans="3:5">
      <c r="C15" t="s">
        <v>79</v>
      </c>
      <c r="D15" t="n">
        <v>4</v>
      </c>
      <c r="E15" t="n">
        <v>4</v>
      </c>
    </row>
  </sheetData>
  <printOptions>
    <extLst>
      <ext uri="smNativeData">
        <pm:pageFlags xmlns:pm="smNativeData" id="17478610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7861021" l="56" r="56" t="56" b="56" borderId="0" fillId="0" vertical="0"/>
        <pm:footer xmlns:pm="smNativeData" id="1747861021" l="56" r="56" t="56" b="56" borderId="0" fillId="0" vertical="2"/>
        <pm:paperBin xmlns:pm="smNativeData" id="1747861021" Id="0" type="0" value="0"/>
        <pm:paperBin xmlns:pm="smNativeData" id="1747861021" Id="1" type="0" value="0"/>
      </ext>
    </extLst>
  </headerFooter>
  <extLst>
    <ext uri="smNativeData">
      <pm:sheetPrefs xmlns:pm="smNativeData" day="1747861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C1:AA13"/>
  <sheetViews>
    <sheetView view="normal" workbookViewId="0">
      <selection activeCell="Q25" sqref="Q25"/>
    </sheetView>
  </sheetViews>
  <sheetFormatPr defaultRowHeight="15.40"/>
  <cols>
    <col min="3" max="3" width="28.142857" customWidth="1"/>
    <col min="4" max="4" width="12.428571" customWidth="1"/>
    <col min="5" max="5" width="10.428571" customWidth="1"/>
    <col min="6" max="6" width="8.714286" customWidth="1"/>
    <col min="8" max="9" width="12.000000" customWidth="1"/>
    <col min="10" max="10" width="11.142857" customWidth="1"/>
    <col min="11" max="11" width="13.714286" customWidth="1"/>
    <col min="13" max="13" width="17.428571" customWidth="1"/>
    <col min="15" max="15" width="45.571429" customWidth="1"/>
    <col min="17" max="17" width="28.142857" customWidth="1"/>
    <col min="27" max="27" width="17.285714" customWidth="1"/>
  </cols>
  <sheetData>
    <row r="1" spans="3:27">
      <c r="C1" s="42" t="s">
        <v>81</v>
      </c>
      <c r="D1" s="42"/>
      <c r="E1" s="42"/>
      <c r="F1" s="42"/>
      <c r="G1" s="42"/>
      <c r="H1" s="42"/>
      <c r="I1" s="42"/>
      <c r="J1" s="42"/>
      <c r="K1" s="42"/>
      <c r="L1" s="42"/>
      <c r="M1" s="42"/>
      <c r="Q1" s="42" t="s">
        <v>82</v>
      </c>
      <c r="R1" s="42"/>
      <c r="S1" s="42"/>
      <c r="T1" s="42"/>
      <c r="U1" s="42"/>
      <c r="V1" s="42"/>
      <c r="W1" s="42"/>
      <c r="X1" s="42"/>
      <c r="Y1" s="42"/>
      <c r="Z1" s="42"/>
      <c r="AA1" s="42"/>
    </row>
    <row r="3" spans="3:27">
      <c r="C3" s="4"/>
      <c r="D3" s="3" t="s">
        <v>83</v>
      </c>
      <c r="E3" s="3" t="s">
        <v>84</v>
      </c>
      <c r="F3" s="3" t="s">
        <v>85</v>
      </c>
      <c r="G3" s="3" t="s">
        <v>86</v>
      </c>
      <c r="H3" s="3" t="s">
        <v>23</v>
      </c>
      <c r="I3" s="3" t="s">
        <v>87</v>
      </c>
      <c r="J3" s="3" t="s">
        <v>88</v>
      </c>
      <c r="K3" s="3" t="s">
        <v>89</v>
      </c>
      <c r="L3" s="3" t="s">
        <v>90</v>
      </c>
      <c r="M3" s="41" t="s">
        <v>91</v>
      </c>
      <c r="Q3" s="4"/>
      <c r="R3" s="3" t="s">
        <v>83</v>
      </c>
      <c r="S3" s="3" t="s">
        <v>84</v>
      </c>
      <c r="T3" s="3" t="s">
        <v>85</v>
      </c>
      <c r="U3" s="3" t="s">
        <v>86</v>
      </c>
      <c r="V3" s="3" t="s">
        <v>23</v>
      </c>
      <c r="W3" s="3" t="s">
        <v>87</v>
      </c>
      <c r="X3" s="3" t="s">
        <v>88</v>
      </c>
      <c r="Y3" s="3" t="s">
        <v>92</v>
      </c>
      <c r="Z3" s="3" t="s">
        <v>90</v>
      </c>
      <c r="AA3" s="41" t="s">
        <v>91</v>
      </c>
    </row>
    <row r="4" spans="3:27">
      <c r="C4" s="4" t="s">
        <v>93</v>
      </c>
      <c r="D4" s="4" t="s">
        <v>94</v>
      </c>
      <c r="E4" s="4" t="s">
        <v>95</v>
      </c>
      <c r="F4" s="4" t="n">
        <v>11</v>
      </c>
      <c r="G4" s="4" t="n">
        <v>25</v>
      </c>
      <c r="H4" s="4" t="n">
        <v>234331192378</v>
      </c>
      <c r="I4" s="43" t="n">
        <v>2886834416</v>
      </c>
      <c r="J4" s="43" t="n">
        <v>1400394008</v>
      </c>
      <c r="K4" s="43" t="n">
        <v>5539910</v>
      </c>
      <c r="L4" s="45">
        <f>G4*10^6/K4</f>
        <v>4.51270869021337973</v>
      </c>
      <c r="M4" s="44">
        <f>(F4*10^6)/K4</f>
        <v>1.98559182369389013</v>
      </c>
      <c r="Q4" s="4" t="s">
        <v>93</v>
      </c>
      <c r="R4" s="4" t="s">
        <v>94</v>
      </c>
      <c r="S4" s="4" t="s">
        <v>95</v>
      </c>
      <c r="T4" s="4" t="n">
        <v>11</v>
      </c>
      <c r="U4" s="4" t="n">
        <v>25</v>
      </c>
      <c r="V4" s="4" t="n">
        <v>19134359040000</v>
      </c>
      <c r="W4" s="4" t="n">
        <v>132338419382</v>
      </c>
      <c r="X4" s="4" t="n">
        <v>119087994482</v>
      </c>
      <c r="Y4" s="4" t="n">
        <v>411243331</v>
      </c>
      <c r="Z4" s="4">
        <f>U4*10^6/Y4</f>
        <v>0.060791259372423001</v>
      </c>
      <c r="AA4" s="4">
        <f>(T4*10^6)/Y4</f>
        <v>0.0267481541238660014</v>
      </c>
    </row>
    <row r="5" spans="3:27">
      <c r="C5" s="4" t="s">
        <v>93</v>
      </c>
      <c r="D5" s="4" t="s">
        <v>94</v>
      </c>
      <c r="E5" s="4" t="s">
        <v>96</v>
      </c>
      <c r="F5" s="4" t="n">
        <v>11</v>
      </c>
      <c r="G5" s="4" t="n">
        <v>25</v>
      </c>
      <c r="H5" s="4" t="n">
        <v>234331192378</v>
      </c>
      <c r="I5" s="43" t="n">
        <v>5773668832</v>
      </c>
      <c r="J5" s="43" t="n">
        <v>2800788016</v>
      </c>
      <c r="K5" s="43" t="n">
        <v>10352915</v>
      </c>
      <c r="L5" s="45">
        <f>G5*10^6/K5</f>
        <v>2.41477883282147987</v>
      </c>
      <c r="M5" s="44">
        <f>(F5*10^6)/K5</f>
        <v>1.06250268644144996</v>
      </c>
      <c r="Q5" s="4" t="s">
        <v>93</v>
      </c>
      <c r="R5" s="4" t="s">
        <v>94</v>
      </c>
      <c r="S5" s="4" t="s">
        <v>96</v>
      </c>
      <c r="T5" s="4" t="n">
        <v>11</v>
      </c>
      <c r="U5" s="4" t="n">
        <v>25</v>
      </c>
      <c r="V5" s="4" t="n">
        <v>19134359040000</v>
      </c>
      <c r="W5" s="4" t="n">
        <v>264676838764</v>
      </c>
      <c r="X5" s="4" t="n">
        <v>238175988964</v>
      </c>
      <c r="Y5" s="4" t="n">
        <v>761285947</v>
      </c>
      <c r="Z5" s="4">
        <f>U5*10^6/Y5</f>
        <v>0.0328391717967699925</v>
      </c>
      <c r="AA5" s="4">
        <f>(T5*10^6)/Y5</f>
        <v>0.0144492355905790015</v>
      </c>
    </row>
    <row r="6" spans="3:27">
      <c r="C6" s="4" t="s">
        <v>97</v>
      </c>
      <c r="D6" s="4" t="s">
        <v>94</v>
      </c>
      <c r="E6" s="4" t="s">
        <v>95</v>
      </c>
      <c r="F6" s="4" t="n">
        <v>74</v>
      </c>
      <c r="G6" s="4" t="n">
        <v>268</v>
      </c>
      <c r="H6" s="4" t="n">
        <v>733451500858</v>
      </c>
      <c r="I6" s="43" t="n">
        <v>20248627830</v>
      </c>
      <c r="J6" s="43" t="n">
        <v>4025213598</v>
      </c>
      <c r="K6" s="43" t="n">
        <v>21361455</v>
      </c>
      <c r="L6" s="45">
        <f>G6*10^6/K6</f>
        <v>12.5459618738518</v>
      </c>
      <c r="M6" s="44">
        <f>(F6*10^6)/K6</f>
        <v>3.46418350248145979</v>
      </c>
      <c r="Q6" s="4" t="s">
        <v>97</v>
      </c>
      <c r="R6" s="4" t="s">
        <v>94</v>
      </c>
      <c r="S6" s="4" t="s">
        <v>95</v>
      </c>
      <c r="T6" s="4" t="n">
        <v>74</v>
      </c>
      <c r="U6" s="4" t="n">
        <v>230</v>
      </c>
      <c r="V6" s="4" t="n">
        <v>40116827766020</v>
      </c>
      <c r="W6" s="4" t="n">
        <v>322249726347</v>
      </c>
      <c r="X6" s="4" t="n">
        <v>247199842452</v>
      </c>
      <c r="Y6" s="4" t="n">
        <v>872355207</v>
      </c>
      <c r="Z6" s="4">
        <f>U6*10^6/Y6</f>
        <v>0.263654069070055019</v>
      </c>
      <c r="AA6" s="4">
        <f>(T6*10^6)/Y6</f>
        <v>0.0848278309181920065</v>
      </c>
    </row>
    <row r="7" spans="3:27">
      <c r="C7" s="4" t="s">
        <v>97</v>
      </c>
      <c r="D7" s="4" t="s">
        <v>94</v>
      </c>
      <c r="E7" s="4" t="s">
        <v>96</v>
      </c>
      <c r="F7" s="4" t="n">
        <v>74</v>
      </c>
      <c r="G7" s="4" t="n">
        <v>268</v>
      </c>
      <c r="H7" s="4" t="n">
        <v>733451500858</v>
      </c>
      <c r="I7" s="43" t="n">
        <v>40497255660</v>
      </c>
      <c r="J7" s="43" t="n">
        <v>8050427196</v>
      </c>
      <c r="K7" s="43" t="n">
        <v>40849151</v>
      </c>
      <c r="L7" s="45">
        <f>G7*10^6/K7</f>
        <v>6.56072386914479999</v>
      </c>
      <c r="M7" s="44">
        <f>(F7*10^6)/K7</f>
        <v>1.81154315789818998</v>
      </c>
      <c r="Q7" s="4" t="s">
        <v>97</v>
      </c>
      <c r="R7" s="4" t="s">
        <v>94</v>
      </c>
      <c r="S7" s="4" t="s">
        <v>96</v>
      </c>
      <c r="T7" s="4" t="n">
        <v>74</v>
      </c>
      <c r="U7" s="4" t="n">
        <v>230</v>
      </c>
      <c r="V7" s="4" t="n">
        <v>40116827766020</v>
      </c>
      <c r="W7" s="4" t="n">
        <v>644499452694</v>
      </c>
      <c r="X7" s="4" t="n">
        <v>494399684904</v>
      </c>
      <c r="Y7" s="4" t="n">
        <v>1618682322</v>
      </c>
      <c r="Z7" s="4">
        <f>U7*10^6/Y7</f>
        <v>0.142090882734679003</v>
      </c>
      <c r="AA7" s="4">
        <f>(T7*10^6)/Y7</f>
        <v>0.045716197053765999</v>
      </c>
    </row>
    <row r="8" spans="3:27">
      <c r="C8" s="4" t="s">
        <v>98</v>
      </c>
      <c r="D8" s="4" t="s">
        <v>99</v>
      </c>
      <c r="E8" s="4" t="s">
        <v>95</v>
      </c>
      <c r="F8" s="4" t="n">
        <v>19</v>
      </c>
      <c r="G8" s="4" t="n">
        <v>223</v>
      </c>
      <c r="H8" s="4" t="n">
        <v>289780250938</v>
      </c>
      <c r="I8" s="43" t="n">
        <v>12514813252</v>
      </c>
      <c r="J8" s="43" t="n">
        <v>1474365388</v>
      </c>
      <c r="K8" s="43" t="n">
        <v>10278618</v>
      </c>
      <c r="L8" s="45">
        <f>G8*10^6/K8</f>
        <v>21.6955236589198996</v>
      </c>
      <c r="M8" s="44">
        <f>(F8*10^6)/K8</f>
        <v>1.84849753147748004</v>
      </c>
      <c r="O8" t="s">
        <v>100</v>
      </c>
      <c r="Q8" s="4" t="s">
        <v>98</v>
      </c>
      <c r="R8" s="4" t="s">
        <v>99</v>
      </c>
      <c r="S8" s="4" t="s">
        <v>95</v>
      </c>
      <c r="T8" s="4" t="n">
        <v>19</v>
      </c>
      <c r="U8" s="4" t="n">
        <v>201</v>
      </c>
      <c r="V8" s="4" t="n">
        <v>19559114159620</v>
      </c>
      <c r="W8" s="4" t="n">
        <v>176084310872</v>
      </c>
      <c r="X8" s="4" t="n">
        <v>119230271462</v>
      </c>
      <c r="Y8" s="4" t="n">
        <v>432688155</v>
      </c>
      <c r="Z8" s="4">
        <f>U8*10^6/Y8</f>
        <v>0.46453779165736595</v>
      </c>
      <c r="AA8" s="4">
        <f>(T8*10^6)/Y8</f>
        <v>0.0439115325447259952</v>
      </c>
    </row>
    <row r="9" spans="3:27">
      <c r="C9" s="4" t="s">
        <v>98</v>
      </c>
      <c r="D9" s="4" t="s">
        <v>99</v>
      </c>
      <c r="E9" s="4" t="s">
        <v>96</v>
      </c>
      <c r="F9" s="4" t="n">
        <v>19</v>
      </c>
      <c r="G9" s="4" t="n">
        <v>223</v>
      </c>
      <c r="H9" s="4" t="n">
        <v>289780250938</v>
      </c>
      <c r="I9" s="43" t="n">
        <v>25029626504</v>
      </c>
      <c r="J9" s="43" t="n">
        <v>2948730776</v>
      </c>
      <c r="K9" s="43" t="n">
        <v>19827476</v>
      </c>
      <c r="L9" s="45">
        <f>G9*10^6/K9</f>
        <v>11.2470190356049002</v>
      </c>
      <c r="M9" s="44">
        <f>(F9*10^6)/K9</f>
        <v>0.95826619585871704</v>
      </c>
      <c r="O9" t="s">
        <v>101</v>
      </c>
      <c r="Q9" s="4" t="s">
        <v>98</v>
      </c>
      <c r="R9" s="4" t="s">
        <v>99</v>
      </c>
      <c r="S9" s="4" t="s">
        <v>96</v>
      </c>
      <c r="T9" s="4" t="n">
        <v>19</v>
      </c>
      <c r="U9" s="4" t="n">
        <v>223</v>
      </c>
      <c r="V9" s="4" t="n">
        <v>19559114159620</v>
      </c>
      <c r="W9" s="4" t="n">
        <v>352168621744</v>
      </c>
      <c r="X9" s="4" t="n">
        <v>238460542924</v>
      </c>
      <c r="Y9" s="4" t="n">
        <v>804145486</v>
      </c>
      <c r="Z9" s="4">
        <f>U9*10^6/Y9</f>
        <v>0.277313003532795976</v>
      </c>
      <c r="AA9" s="4">
        <f>(T9*10^6)/Y9</f>
        <v>0.0236275653234220018</v>
      </c>
    </row>
    <row r="10" spans="3:27">
      <c r="C10" s="4" t="s">
        <v>102</v>
      </c>
      <c r="D10" s="4" t="s">
        <v>99</v>
      </c>
      <c r="E10" s="4" t="s">
        <v>95</v>
      </c>
      <c r="F10" s="4" t="n">
        <v>5</v>
      </c>
      <c r="G10" s="4" t="n">
        <v>31</v>
      </c>
      <c r="H10" s="4" t="n">
        <v>234331192378</v>
      </c>
      <c r="I10" s="43" t="n">
        <v>3230690803</v>
      </c>
      <c r="J10" s="43" t="n">
        <v>1403035843</v>
      </c>
      <c r="K10" s="43" t="n">
        <v>5709149</v>
      </c>
      <c r="L10" s="45">
        <f>G10*10^6/K10</f>
        <v>5.42988105582811009</v>
      </c>
      <c r="M10" s="44">
        <f>(F10*10^6)/K10</f>
        <v>0.875787267069049946</v>
      </c>
      <c r="O10" t="s">
        <v>103</v>
      </c>
      <c r="Q10" s="4" t="s">
        <v>102</v>
      </c>
      <c r="R10" s="4" t="s">
        <v>99</v>
      </c>
      <c r="S10" s="4" t="s">
        <v>95</v>
      </c>
      <c r="T10" s="4" t="n">
        <v>5</v>
      </c>
      <c r="U10" s="4" t="n">
        <v>62</v>
      </c>
      <c r="V10" s="4" t="n">
        <v>19321756444420</v>
      </c>
      <c r="W10" s="4" t="n">
        <v>141040559087</v>
      </c>
      <c r="X10" s="4" t="n">
        <v>119116296892</v>
      </c>
      <c r="Y10" s="4" t="n">
        <v>415509237</v>
      </c>
      <c r="Z10" s="4">
        <f>U10*10^6/Y10</f>
        <v>0.149214492673239985</v>
      </c>
      <c r="AA10" s="4">
        <f>(T10*10^6)/Y10</f>
        <v>0.0120334268284869994</v>
      </c>
    </row>
    <row r="11" spans="3:27">
      <c r="C11" s="4" t="s">
        <v>102</v>
      </c>
      <c r="D11" s="4" t="s">
        <v>99</v>
      </c>
      <c r="E11" s="4" t="s">
        <v>96</v>
      </c>
      <c r="F11" s="4" t="n">
        <v>5</v>
      </c>
      <c r="G11" s="4" t="n">
        <v>31</v>
      </c>
      <c r="H11" s="4" t="n">
        <v>236311515898</v>
      </c>
      <c r="I11" s="43" t="n">
        <v>6461381606</v>
      </c>
      <c r="J11" s="43" t="n">
        <v>2806071686</v>
      </c>
      <c r="K11" s="43" t="n">
        <v>10691292</v>
      </c>
      <c r="L11" s="45">
        <f>G11*10^6/K11</f>
        <v>2.8995560125006401</v>
      </c>
      <c r="M11" s="44">
        <f>(F11*10^6)/K11</f>
        <v>0.467670324596878029</v>
      </c>
      <c r="Q11" s="4" t="s">
        <v>102</v>
      </c>
      <c r="R11" s="4" t="s">
        <v>99</v>
      </c>
      <c r="S11" s="4" t="s">
        <v>96</v>
      </c>
      <c r="T11" s="4" t="n">
        <v>5</v>
      </c>
      <c r="U11" s="4" t="n">
        <v>62</v>
      </c>
      <c r="V11" s="4" t="n">
        <v>19321756444420</v>
      </c>
      <c r="W11" s="4" t="n">
        <v>282081118174</v>
      </c>
      <c r="X11" s="4" t="n">
        <v>238232593784</v>
      </c>
      <c r="Y11" s="4" t="n">
        <v>769811769</v>
      </c>
      <c r="Z11" s="4">
        <f>U11*10^6/Y11</f>
        <v>0.0805391687899749975</v>
      </c>
      <c r="AA11" s="4">
        <f>(T11*10^6)/Y11</f>
        <v>0.00649509425725599954</v>
      </c>
    </row>
    <row r="12" spans="3:27">
      <c r="C12" s="4" t="s">
        <v>104</v>
      </c>
      <c r="D12" s="4" t="s">
        <v>105</v>
      </c>
      <c r="E12" s="4" t="s">
        <v>95</v>
      </c>
      <c r="F12" s="4" t="n">
        <v>10</v>
      </c>
      <c r="G12" s="4" t="n">
        <v>42</v>
      </c>
      <c r="H12" s="4" t="n">
        <v>239706356218</v>
      </c>
      <c r="I12" s="43" t="n">
        <v>3820158895</v>
      </c>
      <c r="J12" s="43" t="n">
        <v>1407564703</v>
      </c>
      <c r="K12" s="43" t="n">
        <v>5999274</v>
      </c>
      <c r="L12" s="45">
        <f>G12*10^6/K12</f>
        <v>7.00084710249940034</v>
      </c>
      <c r="M12" s="44">
        <f>(F12*10^6)/K12</f>
        <v>1.66686835773794995</v>
      </c>
      <c r="Q12" s="4" t="s">
        <v>104</v>
      </c>
      <c r="R12" s="4" t="s">
        <v>105</v>
      </c>
      <c r="S12" s="4" t="s">
        <v>95</v>
      </c>
      <c r="T12" s="4" t="n">
        <v>10</v>
      </c>
      <c r="U12" s="4" t="n">
        <v>40</v>
      </c>
      <c r="V12" s="4" t="n">
        <v>19285117334020</v>
      </c>
      <c r="W12" s="43" t="n">
        <v>135631120892</v>
      </c>
      <c r="X12" s="43" t="n">
        <v>119098703502</v>
      </c>
      <c r="Y12" s="43" t="n">
        <v>412857458</v>
      </c>
      <c r="Z12" s="45">
        <f>U12*10^6/Y12</f>
        <v>0.0968857391937920021</v>
      </c>
      <c r="AA12" s="44">
        <f>(T12*10^6)/Y12</f>
        <v>0.0242214347984480005</v>
      </c>
    </row>
    <row r="13" spans="3:27">
      <c r="C13" s="4" t="s">
        <v>104</v>
      </c>
      <c r="D13" s="4" t="s">
        <v>105</v>
      </c>
      <c r="E13" s="4" t="s">
        <v>96</v>
      </c>
      <c r="F13" s="4" t="n">
        <v>10</v>
      </c>
      <c r="G13" s="4" t="n">
        <v>42</v>
      </c>
      <c r="H13" s="4" t="n">
        <v>239706356218</v>
      </c>
      <c r="I13" s="43" t="n">
        <v>7640317790</v>
      </c>
      <c r="J13" s="43" t="n">
        <v>2815129406</v>
      </c>
      <c r="K13" s="43" t="n">
        <v>11271368</v>
      </c>
      <c r="L13" s="45">
        <f>G13*10^6/K13</f>
        <v>3.72625576593719998</v>
      </c>
      <c r="M13" s="44">
        <f>(F13*10^6)/K13</f>
        <v>0.887203753794570993</v>
      </c>
      <c r="Q13" s="4" t="s">
        <v>104</v>
      </c>
      <c r="R13" s="4" t="s">
        <v>105</v>
      </c>
      <c r="S13" s="4" t="s">
        <v>96</v>
      </c>
      <c r="T13" s="4" t="n">
        <v>10</v>
      </c>
      <c r="U13" s="4" t="n">
        <v>40</v>
      </c>
      <c r="V13" s="4" t="n">
        <v>19285117334020</v>
      </c>
      <c r="W13" s="43" t="n">
        <v>271262241784</v>
      </c>
      <c r="X13" s="43" t="n">
        <v>238197407004</v>
      </c>
      <c r="Y13" s="43" t="n">
        <v>764511934</v>
      </c>
      <c r="Z13" s="45">
        <f>U13*10^6/Y13</f>
        <v>0.0523209621996559981</v>
      </c>
      <c r="AA13" s="44">
        <f>(T13*10^6)/Y13</f>
        <v>0.0130802405499139995</v>
      </c>
    </row>
  </sheetData>
  <mergeCells count="2">
    <mergeCell ref="C1:M1"/>
    <mergeCell ref="Q1:AA1"/>
  </mergeCells>
  <printOptions>
    <extLst>
      <ext uri="smNativeData">
        <pm:pageFlags xmlns:pm="smNativeData" id="17478610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7861021" l="56" r="56" t="56" b="56" borderId="0" fillId="0" vertical="0"/>
        <pm:footer xmlns:pm="smNativeData" id="1747861021" l="56" r="56" t="56" b="56" borderId="0" fillId="0" vertical="2"/>
        <pm:paperBin xmlns:pm="smNativeData" id="1747861021" Id="0" type="0" value="0"/>
        <pm:paperBin xmlns:pm="smNativeData" id="1747861021" Id="1" type="0" value="0"/>
      </ext>
    </extLst>
  </headerFooter>
  <extLst>
    <ext uri="smNativeData">
      <pm:sheetPrefs xmlns:pm="smNativeData" day="1747861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E16"/>
  <sheetViews>
    <sheetView tabSelected="1" view="normal" workbookViewId="0">
      <selection activeCell="I22" sqref="I22"/>
    </sheetView>
  </sheetViews>
  <sheetFormatPr baseColWidth="9" defaultColWidth="10.000000" defaultRowHeight="15.40"/>
  <cols>
    <col min="3" max="3" width="19.580357" customWidth="1"/>
  </cols>
  <sheetData>
    <row r="2" spans="2:5">
      <c r="B2" s="50" t="s">
        <v>106</v>
      </c>
      <c r="C2" s="52" t="s">
        <v>107</v>
      </c>
      <c r="D2" s="46" t="n">
        <v>82392524</v>
      </c>
      <c r="E2" s="47">
        <f>D2/$D$8</f>
        <v>0.944702714006820088</v>
      </c>
    </row>
    <row r="3" spans="2:5">
      <c r="B3" s="51"/>
      <c r="C3" s="52" t="s">
        <v>108</v>
      </c>
      <c r="D3" s="46" t="n">
        <v>3595579</v>
      </c>
      <c r="E3" s="47">
        <f>D3/$D$8</f>
        <v>0.0412264738937470021</v>
      </c>
    </row>
    <row r="4" spans="2:5">
      <c r="B4" s="51"/>
      <c r="C4" s="52"/>
      <c r="D4" s="46"/>
      <c r="E4" s="47">
        <f>D4/$D$8</f>
        <v>0</v>
      </c>
    </row>
    <row r="5" spans="2:5">
      <c r="B5" s="51"/>
      <c r="C5" s="52"/>
      <c r="D5" s="46"/>
      <c r="E5" s="47">
        <f>D5/$D$8</f>
        <v>0</v>
      </c>
    </row>
    <row r="6" spans="2:5">
      <c r="B6" s="51"/>
      <c r="C6" s="52" t="s">
        <v>109</v>
      </c>
      <c r="D6" s="46">
        <f>D8-SUM(D2:D5)</f>
        <v>1227190</v>
      </c>
      <c r="E6" s="47">
        <f>D6/$D$8</f>
        <v>0.0140708120994329988</v>
      </c>
    </row>
    <row r="7" spans="2:5">
      <c r="B7" s="51"/>
      <c r="C7" s="52"/>
      <c r="D7" s="46"/>
      <c r="E7" s="46"/>
    </row>
    <row r="8" spans="2:5">
      <c r="B8" s="51"/>
      <c r="C8" s="53" t="s">
        <v>110</v>
      </c>
      <c r="D8" s="48" t="n">
        <v>87215293</v>
      </c>
      <c r="E8" s="49">
        <f>SUM(E2:E6)</f>
        <v>1</v>
      </c>
    </row>
    <row r="11" spans="2:5">
      <c r="B11" s="51" t="s">
        <v>107</v>
      </c>
      <c r="C11" s="52" t="s">
        <v>111</v>
      </c>
      <c r="D11" s="46" t="n">
        <v>16251245</v>
      </c>
      <c r="E11" s="47">
        <f>D11/$D$16</f>
        <v>0.197241742466828995</v>
      </c>
    </row>
    <row r="12" spans="2:5">
      <c r="B12" s="51"/>
      <c r="C12" s="52" t="s">
        <v>112</v>
      </c>
      <c r="D12" s="46" t="n">
        <v>16335993</v>
      </c>
      <c r="E12" s="47">
        <f>D12/$D$16</f>
        <v>0.198270330934394003</v>
      </c>
    </row>
    <row r="13" spans="2:5">
      <c r="B13" s="51"/>
      <c r="C13" s="52" t="s">
        <v>113</v>
      </c>
      <c r="D13" s="46">
        <f>D12</f>
        <v>16335993</v>
      </c>
      <c r="E13" s="47">
        <f>D13/$D$16</f>
        <v>0.198270330934394003</v>
      </c>
    </row>
    <row r="14" spans="2:5">
      <c r="B14" s="51"/>
      <c r="C14" s="52" t="s">
        <v>114</v>
      </c>
      <c r="D14" s="46" t="n">
        <v>17218045</v>
      </c>
      <c r="E14" s="47">
        <f>D14/$D$16</f>
        <v>0.208975816786484003</v>
      </c>
    </row>
    <row r="15" spans="2:5">
      <c r="B15" s="51"/>
      <c r="C15" s="52" t="s">
        <v>115</v>
      </c>
      <c r="D15" s="46" t="n">
        <v>16251246</v>
      </c>
      <c r="E15" s="47">
        <f>D15/$D$16</f>
        <v>0.197241754603851973</v>
      </c>
    </row>
    <row r="16" spans="2:5">
      <c r="B16" s="51"/>
      <c r="C16" s="53" t="s">
        <v>116</v>
      </c>
      <c r="D16" s="48" t="n">
        <v>82392524</v>
      </c>
      <c r="E16" s="49">
        <f>SUM(E10:E15)</f>
        <v>0.99999997572595305</v>
      </c>
    </row>
  </sheetData>
  <mergeCells count="2">
    <mergeCell ref="B2:B8"/>
    <mergeCell ref="B11:B16"/>
  </mergeCells>
  <printOptions>
    <extLst>
      <ext uri="smNativeData">
        <pm:pageFlags xmlns:pm="smNativeData" id="174786102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47861021" l="56" r="56" t="56" b="56" borderId="0" fillId="0" vertical="0"/>
        <pm:footer xmlns:pm="smNativeData" id="1747861021" l="56" r="56" t="56" b="56" borderId="0" fillId="0" vertical="2"/>
        <pm:paperBin xmlns:pm="smNativeData" id="1747861021" Id="0" type="0" value="0"/>
        <pm:paperBin xmlns:pm="smNativeData" id="1747861021" Id="1" type="0" value="0"/>
      </ext>
    </extLst>
  </headerFooter>
  <extLst>
    <ext uri="smNativeData">
      <pm:sheetPrefs xmlns:pm="smNativeData" day="1747861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Mayank Mangla</dc:creator>
  <cp:keywords/>
  <dc:description/>
  <cp:lastModifiedBy>a0875454</cp:lastModifiedBy>
  <cp:revision>0</cp:revision>
  <dcterms:created xsi:type="dcterms:W3CDTF">2015-06-05T18:17:20Z</dcterms:created>
  <dcterms:modified xsi:type="dcterms:W3CDTF">2025-05-21T20:57:01Z</dcterms:modified>
</cp:coreProperties>
</file>