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D307C3B-BB11-43FD-99B4-17AE62C24342}" xr6:coauthVersionLast="46" xr6:coauthVersionMax="46" xr10:uidLastSave="{00000000-0000-0000-0000-000000000000}"/>
  <bookViews>
    <workbookView xWindow="-120" yWindow="-120" windowWidth="20730" windowHeight="11160" activeTab="1" xr2:uid="{DD705F6B-1B33-4785-9C14-18518F900B57}"/>
  </bookViews>
  <sheets>
    <sheet name="Cost-benifit" sheetId="1" r:id="rId1"/>
    <sheet name="Econom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F28" i="2"/>
  <c r="G28" i="2"/>
  <c r="H28" i="2"/>
  <c r="I28" i="2"/>
  <c r="J28" i="2"/>
  <c r="D28" i="2"/>
  <c r="D62" i="2"/>
  <c r="E58" i="2"/>
  <c r="F58" i="2"/>
  <c r="G58" i="2"/>
  <c r="H58" i="2"/>
  <c r="I58" i="2"/>
  <c r="J58" i="2"/>
  <c r="D58" i="2"/>
  <c r="D64" i="2" s="1"/>
  <c r="E64" i="2" s="1"/>
  <c r="F64" i="2" s="1"/>
  <c r="G64" i="2" s="1"/>
  <c r="H64" i="2" s="1"/>
  <c r="I64" i="2" s="1"/>
  <c r="J64" i="2" s="1"/>
  <c r="E56" i="2"/>
  <c r="F56" i="2"/>
  <c r="G56" i="2"/>
  <c r="H56" i="2"/>
  <c r="I56" i="2"/>
  <c r="J56" i="2"/>
  <c r="D56" i="2"/>
  <c r="E54" i="2"/>
  <c r="F54" i="2"/>
  <c r="G54" i="2"/>
  <c r="H54" i="2"/>
  <c r="I54" i="2"/>
  <c r="J54" i="2"/>
  <c r="D54" i="2"/>
  <c r="J47" i="2"/>
  <c r="I45" i="2"/>
  <c r="I47" i="2" s="1"/>
  <c r="H45" i="2"/>
  <c r="H47" i="2" s="1"/>
  <c r="G45" i="2"/>
  <c r="G47" i="2" s="1"/>
  <c r="F45" i="2"/>
  <c r="F47" i="2" s="1"/>
  <c r="E45" i="2"/>
  <c r="E47" i="2" s="1"/>
  <c r="D45" i="2"/>
  <c r="D47" i="2" s="1"/>
  <c r="J20" i="2"/>
  <c r="J21" i="2" s="1"/>
  <c r="E19" i="2"/>
  <c r="E21" i="2" s="1"/>
  <c r="E27" i="2" s="1"/>
  <c r="F19" i="2"/>
  <c r="F21" i="2" s="1"/>
  <c r="F27" i="2" s="1"/>
  <c r="F29" i="2" s="1"/>
  <c r="G19" i="2"/>
  <c r="G21" i="2" s="1"/>
  <c r="G27" i="2" s="1"/>
  <c r="H19" i="2"/>
  <c r="H21" i="2" s="1"/>
  <c r="H27" i="2" s="1"/>
  <c r="I19" i="2"/>
  <c r="I21" i="2" s="1"/>
  <c r="I27" i="2" s="1"/>
  <c r="D19" i="2"/>
  <c r="D21" i="2" s="1"/>
  <c r="D27" i="2" s="1"/>
  <c r="D49" i="1"/>
  <c r="K51" i="1"/>
  <c r="J51" i="1"/>
  <c r="I51" i="1"/>
  <c r="H51" i="1"/>
  <c r="G51" i="1"/>
  <c r="F51" i="1"/>
  <c r="E51" i="1"/>
  <c r="D51" i="1"/>
  <c r="D47" i="1"/>
  <c r="E41" i="1"/>
  <c r="D41" i="1"/>
  <c r="E26" i="1"/>
  <c r="E43" i="1" s="1"/>
  <c r="E45" i="1" s="1"/>
  <c r="D26" i="1"/>
  <c r="D43" i="1" s="1"/>
  <c r="D45" i="1" s="1"/>
  <c r="I39" i="1"/>
  <c r="J38" i="1"/>
  <c r="F38" i="1"/>
  <c r="C16" i="1"/>
  <c r="K24" i="1" s="1"/>
  <c r="K26" i="1" s="1"/>
  <c r="C15" i="1"/>
  <c r="J24" i="1" s="1"/>
  <c r="J26" i="1" s="1"/>
  <c r="C14" i="1"/>
  <c r="G24" i="1" s="1"/>
  <c r="G26" i="1" s="1"/>
  <c r="C13" i="1"/>
  <c r="F39" i="1" s="1"/>
  <c r="K25" i="1"/>
  <c r="D60" i="2" l="1"/>
  <c r="D29" i="2"/>
  <c r="D31" i="2" s="1"/>
  <c r="I29" i="2"/>
  <c r="I31" i="2" s="1"/>
  <c r="I33" i="2" s="1"/>
  <c r="E29" i="2"/>
  <c r="G29" i="2"/>
  <c r="G31" i="2" s="1"/>
  <c r="G33" i="2" s="1"/>
  <c r="H29" i="2"/>
  <c r="H31" i="2" s="1"/>
  <c r="H33" i="2" s="1"/>
  <c r="J27" i="2"/>
  <c r="J29" i="2" s="1"/>
  <c r="J31" i="2" s="1"/>
  <c r="J33" i="2" s="1"/>
  <c r="F31" i="2"/>
  <c r="F33" i="2" s="1"/>
  <c r="E31" i="2"/>
  <c r="E33" i="2" s="1"/>
  <c r="F41" i="1"/>
  <c r="J41" i="1"/>
  <c r="J43" i="1" s="1"/>
  <c r="J45" i="1" s="1"/>
  <c r="G38" i="1"/>
  <c r="K38" i="1"/>
  <c r="K41" i="1" s="1"/>
  <c r="K43" i="1" s="1"/>
  <c r="K45" i="1" s="1"/>
  <c r="H39" i="1"/>
  <c r="H38" i="1"/>
  <c r="K39" i="1"/>
  <c r="G39" i="1"/>
  <c r="I38" i="1"/>
  <c r="I41" i="1" s="1"/>
  <c r="J39" i="1"/>
  <c r="F24" i="1"/>
  <c r="F26" i="1" s="1"/>
  <c r="F43" i="1" s="1"/>
  <c r="F45" i="1" s="1"/>
  <c r="H24" i="1"/>
  <c r="H26" i="1" s="1"/>
  <c r="I24" i="1"/>
  <c r="I26" i="1" s="1"/>
  <c r="I43" i="1" s="1"/>
  <c r="I45" i="1" s="1"/>
  <c r="D37" i="2" l="1"/>
  <c r="D33" i="2"/>
  <c r="G41" i="1"/>
  <c r="G43" i="1" s="1"/>
  <c r="G45" i="1" s="1"/>
  <c r="H43" i="1"/>
  <c r="H45" i="1" s="1"/>
  <c r="H41" i="1"/>
  <c r="D35" i="2" l="1"/>
  <c r="D39" i="2"/>
  <c r="E39" i="2" s="1"/>
  <c r="F39" i="2" s="1"/>
  <c r="G39" i="2" s="1"/>
  <c r="H39" i="2" s="1"/>
  <c r="I39" i="2" s="1"/>
  <c r="J39" i="2" s="1"/>
</calcChain>
</file>

<file path=xl/sharedStrings.xml><?xml version="1.0" encoding="utf-8"?>
<sst xmlns="http://schemas.openxmlformats.org/spreadsheetml/2006/main" count="123" uniqueCount="79">
  <si>
    <t>Pyrolysis plant</t>
  </si>
  <si>
    <t>years</t>
  </si>
  <si>
    <t>Plastic processed</t>
  </si>
  <si>
    <t>processing rate</t>
  </si>
  <si>
    <t>Processing / year</t>
  </si>
  <si>
    <t>Max Prcessed in kg</t>
  </si>
  <si>
    <t>Benefits</t>
  </si>
  <si>
    <t>price/ kg of processing</t>
  </si>
  <si>
    <t>year 5-6</t>
  </si>
  <si>
    <t>year 3-4</t>
  </si>
  <si>
    <t>year 2</t>
  </si>
  <si>
    <t>Costs</t>
  </si>
  <si>
    <t xml:space="preserve">Fixed </t>
  </si>
  <si>
    <t>Contruction cost</t>
  </si>
  <si>
    <t>year 0</t>
  </si>
  <si>
    <t>start up cost</t>
  </si>
  <si>
    <t>year 1</t>
  </si>
  <si>
    <t xml:space="preserve">Equipment </t>
  </si>
  <si>
    <t>year2 and every 3 years</t>
  </si>
  <si>
    <t>Annual Rent on land</t>
  </si>
  <si>
    <t>insurance</t>
  </si>
  <si>
    <t>Property tax</t>
  </si>
  <si>
    <t>Wages and saleries</t>
  </si>
  <si>
    <t>Variable</t>
  </si>
  <si>
    <t>Operating and maintaience</t>
  </si>
  <si>
    <t>Transportaion</t>
  </si>
  <si>
    <t>kg/day</t>
  </si>
  <si>
    <t>Selling buiding cost</t>
  </si>
  <si>
    <t xml:space="preserve">Real discount rate </t>
  </si>
  <si>
    <t>Revenue</t>
  </si>
  <si>
    <t>processing payment</t>
  </si>
  <si>
    <t>residual value</t>
  </si>
  <si>
    <t>total revenue</t>
  </si>
  <si>
    <t>Fixed cost</t>
  </si>
  <si>
    <t>year 7</t>
  </si>
  <si>
    <t>Variable Cost</t>
  </si>
  <si>
    <t>total cost</t>
  </si>
  <si>
    <t>net benefits</t>
  </si>
  <si>
    <t>Discounted net benefits</t>
  </si>
  <si>
    <t>Net present value</t>
  </si>
  <si>
    <t>Internal rate of return</t>
  </si>
  <si>
    <t>Payback( cummulative PV)</t>
  </si>
  <si>
    <t>Cost</t>
  </si>
  <si>
    <t>plastic processed</t>
  </si>
  <si>
    <t>Processing price</t>
  </si>
  <si>
    <t>change in price/yr</t>
  </si>
  <si>
    <t>Residual value of plant</t>
  </si>
  <si>
    <t>kg/year</t>
  </si>
  <si>
    <t>$/yr</t>
  </si>
  <si>
    <t>yearly</t>
  </si>
  <si>
    <t>evry year</t>
  </si>
  <si>
    <t>in year 6</t>
  </si>
  <si>
    <t>plant price</t>
  </si>
  <si>
    <t>operation cost</t>
  </si>
  <si>
    <t>laboor</t>
  </si>
  <si>
    <t xml:space="preserve">wage </t>
  </si>
  <si>
    <t>pollution</t>
  </si>
  <si>
    <t>every year/ plant</t>
  </si>
  <si>
    <t>% paid by polluter</t>
  </si>
  <si>
    <t>pant owner tax</t>
  </si>
  <si>
    <t>of income</t>
  </si>
  <si>
    <t>p</t>
  </si>
  <si>
    <t>every year</t>
  </si>
  <si>
    <t>Year</t>
  </si>
  <si>
    <t>residual</t>
  </si>
  <si>
    <t>total benefits</t>
  </si>
  <si>
    <t>processing income</t>
  </si>
  <si>
    <t>Plant</t>
  </si>
  <si>
    <t>opeartion</t>
  </si>
  <si>
    <t>Labour</t>
  </si>
  <si>
    <t>Income tax</t>
  </si>
  <si>
    <t>Pollution tax</t>
  </si>
  <si>
    <t>Total Cost</t>
  </si>
  <si>
    <t>Net Benefits</t>
  </si>
  <si>
    <t>Present value of net benefits</t>
  </si>
  <si>
    <t xml:space="preserve">Discount Rate </t>
  </si>
  <si>
    <t>Payback</t>
  </si>
  <si>
    <t>Economic analysis</t>
  </si>
  <si>
    <t>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</si>
</sst>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2" xfId="3" applyAlignment="1">
      <alignment horizontal="center"/>
    </xf>
    <xf numFmtId="16" fontId="0" fillId="0" borderId="0" xfId="0" applyNumberFormat="1"/>
    <xf numFmtId="9" fontId="0" fillId="0" borderId="0" xfId="0" applyNumberFormat="1"/>
    <xf numFmtId="44" fontId="0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44" fontId="0" fillId="0" borderId="0" xfId="0" applyNumberFormat="1"/>
    <xf numFmtId="0" fontId="0" fillId="0" borderId="0" xfId="0" applyNumberFormat="1"/>
    <xf numFmtId="16" fontId="0" fillId="0" borderId="0" xfId="0" applyNumberFormat="1" applyFill="1" applyBorder="1"/>
    <xf numFmtId="167" fontId="0" fillId="0" borderId="0" xfId="0" applyNumberFormat="1"/>
    <xf numFmtId="0" fontId="2" fillId="0" borderId="1" xfId="2" applyAlignment="1">
      <alignment horizontal="center"/>
    </xf>
    <xf numFmtId="0" fontId="0" fillId="0" borderId="0" xfId="1" applyNumberFormat="1" applyFont="1"/>
    <xf numFmtId="0" fontId="0" fillId="0" borderId="0" xfId="0" applyFont="1"/>
  </cellXfs>
  <cellStyles count="4">
    <cellStyle name="Check Cell" xfId="3" builtinId="23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C99E-0F2E-4F41-A257-9F075F28641A}">
  <dimension ref="A1:N51"/>
  <sheetViews>
    <sheetView workbookViewId="0">
      <selection activeCell="E6" sqref="E6"/>
    </sheetView>
  </sheetViews>
  <sheetFormatPr defaultRowHeight="15" x14ac:dyDescent="0.25"/>
  <cols>
    <col min="4" max="4" width="15" bestFit="1" customWidth="1"/>
    <col min="5" max="5" width="13.5703125" bestFit="1" customWidth="1"/>
    <col min="6" max="7" width="14.28515625" bestFit="1" customWidth="1"/>
    <col min="8" max="8" width="13.5703125" bestFit="1" customWidth="1"/>
    <col min="9" max="9" width="14.28515625" bestFit="1" customWidth="1"/>
    <col min="10" max="10" width="15.5703125" bestFit="1" customWidth="1"/>
    <col min="11" max="11" width="14.28515625" bestFit="1" customWidth="1"/>
    <col min="13" max="13" width="14.28515625" bestFit="1" customWidth="1"/>
  </cols>
  <sheetData>
    <row r="1" spans="1:14" ht="20.25" thickBot="1" x14ac:dyDescent="0.35">
      <c r="D1" s="14" t="s">
        <v>0</v>
      </c>
      <c r="E1" s="14"/>
    </row>
    <row r="2" spans="1:14" ht="16.5" thickTop="1" thickBot="1" x14ac:dyDescent="0.3"/>
    <row r="3" spans="1:14" ht="16.5" thickTop="1" thickBot="1" x14ac:dyDescent="0.3">
      <c r="A3" s="3" t="s">
        <v>2</v>
      </c>
      <c r="B3" s="3"/>
      <c r="F3" s="3" t="s">
        <v>6</v>
      </c>
      <c r="G3" s="3"/>
      <c r="H3" s="3"/>
      <c r="J3" s="3" t="s">
        <v>11</v>
      </c>
      <c r="K3" s="3"/>
      <c r="L3" s="3"/>
      <c r="M3" s="3"/>
      <c r="N3" s="3"/>
    </row>
    <row r="4" spans="1:14" ht="15.75" thickTop="1" x14ac:dyDescent="0.25">
      <c r="J4" s="7" t="s">
        <v>12</v>
      </c>
    </row>
    <row r="5" spans="1:14" x14ac:dyDescent="0.25">
      <c r="A5" s="8" t="s">
        <v>5</v>
      </c>
      <c r="B5" s="8"/>
      <c r="C5">
        <v>150</v>
      </c>
      <c r="F5" s="8" t="s">
        <v>7</v>
      </c>
      <c r="G5" s="8"/>
      <c r="H5" s="8"/>
      <c r="J5" s="9" t="s">
        <v>13</v>
      </c>
      <c r="K5" s="9"/>
      <c r="M5" s="6">
        <v>2100000</v>
      </c>
      <c r="N5" t="s">
        <v>14</v>
      </c>
    </row>
    <row r="6" spans="1:14" x14ac:dyDescent="0.25">
      <c r="F6" t="s">
        <v>10</v>
      </c>
      <c r="H6" s="6">
        <v>20</v>
      </c>
      <c r="J6" s="2" t="s">
        <v>15</v>
      </c>
      <c r="K6" s="2"/>
      <c r="M6" s="6">
        <v>330000</v>
      </c>
      <c r="N6" t="s">
        <v>16</v>
      </c>
    </row>
    <row r="7" spans="1:14" x14ac:dyDescent="0.25">
      <c r="A7" s="8" t="s">
        <v>3</v>
      </c>
      <c r="B7" s="8"/>
      <c r="F7" t="s">
        <v>9</v>
      </c>
      <c r="H7" s="6">
        <v>24</v>
      </c>
      <c r="J7" s="2" t="s">
        <v>17</v>
      </c>
      <c r="K7" s="2"/>
      <c r="M7" s="6">
        <v>66000</v>
      </c>
      <c r="N7" t="s">
        <v>18</v>
      </c>
    </row>
    <row r="8" spans="1:14" x14ac:dyDescent="0.25">
      <c r="A8" s="4" t="s">
        <v>10</v>
      </c>
      <c r="C8" s="11">
        <v>80</v>
      </c>
      <c r="F8" t="s">
        <v>8</v>
      </c>
      <c r="H8" s="6">
        <v>28</v>
      </c>
      <c r="J8" s="2" t="s">
        <v>19</v>
      </c>
      <c r="K8" s="2"/>
      <c r="M8" s="6">
        <v>275000</v>
      </c>
    </row>
    <row r="9" spans="1:14" x14ac:dyDescent="0.25">
      <c r="A9" t="s">
        <v>9</v>
      </c>
      <c r="C9">
        <v>90</v>
      </c>
      <c r="F9" t="s">
        <v>34</v>
      </c>
      <c r="H9" s="6">
        <v>30</v>
      </c>
      <c r="J9" s="2" t="s">
        <v>20</v>
      </c>
      <c r="K9" s="2"/>
      <c r="M9" s="6">
        <v>75000</v>
      </c>
    </row>
    <row r="10" spans="1:14" x14ac:dyDescent="0.25">
      <c r="A10" s="4" t="s">
        <v>8</v>
      </c>
      <c r="C10" s="11">
        <v>110</v>
      </c>
      <c r="F10" s="8" t="s">
        <v>27</v>
      </c>
      <c r="G10" s="8"/>
      <c r="H10" s="5">
        <v>0.3</v>
      </c>
      <c r="J10" s="2" t="s">
        <v>21</v>
      </c>
      <c r="K10" s="2"/>
      <c r="M10" s="6">
        <v>50000</v>
      </c>
    </row>
    <row r="11" spans="1:14" x14ac:dyDescent="0.25">
      <c r="A11" s="4" t="s">
        <v>34</v>
      </c>
      <c r="C11" s="11">
        <v>130</v>
      </c>
      <c r="J11" s="2" t="s">
        <v>22</v>
      </c>
      <c r="K11" s="2"/>
      <c r="M11" s="6">
        <v>105000</v>
      </c>
    </row>
    <row r="12" spans="1:14" x14ac:dyDescent="0.25">
      <c r="A12" s="8" t="s">
        <v>4</v>
      </c>
      <c r="B12" s="8"/>
      <c r="J12" s="1"/>
      <c r="K12" s="1"/>
      <c r="M12" s="6"/>
    </row>
    <row r="13" spans="1:14" x14ac:dyDescent="0.25">
      <c r="A13" s="12" t="s">
        <v>10</v>
      </c>
      <c r="C13">
        <f>C8*365</f>
        <v>29200</v>
      </c>
    </row>
    <row r="14" spans="1:14" x14ac:dyDescent="0.25">
      <c r="A14" s="4" t="s">
        <v>9</v>
      </c>
      <c r="C14">
        <f>C9*365</f>
        <v>32850</v>
      </c>
      <c r="J14" s="7" t="s">
        <v>23</v>
      </c>
    </row>
    <row r="15" spans="1:14" x14ac:dyDescent="0.25">
      <c r="A15" s="4" t="s">
        <v>8</v>
      </c>
      <c r="C15">
        <f>C10*365</f>
        <v>40150</v>
      </c>
      <c r="J15" s="2" t="s">
        <v>24</v>
      </c>
      <c r="K15" s="2"/>
      <c r="M15" s="6">
        <v>3</v>
      </c>
      <c r="N15" t="s">
        <v>26</v>
      </c>
    </row>
    <row r="16" spans="1:14" x14ac:dyDescent="0.25">
      <c r="A16" t="s">
        <v>34</v>
      </c>
      <c r="C16">
        <f>C11*365</f>
        <v>47450</v>
      </c>
      <c r="J16" s="2" t="s">
        <v>25</v>
      </c>
      <c r="K16" s="2"/>
      <c r="M16" s="6">
        <v>4</v>
      </c>
      <c r="N16" t="s">
        <v>26</v>
      </c>
    </row>
    <row r="17" spans="1:11" x14ac:dyDescent="0.25">
      <c r="A17" s="8" t="s">
        <v>28</v>
      </c>
      <c r="B17" s="8"/>
      <c r="C17" s="5">
        <v>0.1</v>
      </c>
    </row>
    <row r="22" spans="1:11" x14ac:dyDescent="0.25">
      <c r="A22" s="7" t="s">
        <v>1</v>
      </c>
      <c r="D22" s="7">
        <v>0</v>
      </c>
      <c r="E22" s="7">
        <v>1</v>
      </c>
      <c r="F22" s="7">
        <v>2</v>
      </c>
      <c r="G22" s="7">
        <v>3</v>
      </c>
      <c r="H22" s="7">
        <v>4</v>
      </c>
      <c r="I22" s="7">
        <v>5</v>
      </c>
      <c r="J22" s="7">
        <v>6</v>
      </c>
      <c r="K22" s="7">
        <v>7</v>
      </c>
    </row>
    <row r="23" spans="1:11" x14ac:dyDescent="0.25">
      <c r="A23" t="s">
        <v>29</v>
      </c>
    </row>
    <row r="24" spans="1:11" x14ac:dyDescent="0.25">
      <c r="A24" t="s">
        <v>30</v>
      </c>
      <c r="F24" s="10">
        <f>H6*C14</f>
        <v>657000</v>
      </c>
      <c r="G24" s="10">
        <f>C14*H7</f>
        <v>788400</v>
      </c>
      <c r="H24" s="10">
        <f>C14*H7</f>
        <v>788400</v>
      </c>
      <c r="I24" s="10">
        <f>C15*H8</f>
        <v>1124200</v>
      </c>
      <c r="J24" s="10">
        <f>C15*H8</f>
        <v>1124200</v>
      </c>
      <c r="K24" s="10">
        <f>C16*H9</f>
        <v>1423500</v>
      </c>
    </row>
    <row r="25" spans="1:11" x14ac:dyDescent="0.25">
      <c r="A25" t="s">
        <v>31</v>
      </c>
      <c r="K25" s="10">
        <f>H10*M5</f>
        <v>630000</v>
      </c>
    </row>
    <row r="26" spans="1:11" x14ac:dyDescent="0.25">
      <c r="A26" s="8" t="s">
        <v>32</v>
      </c>
      <c r="B26" s="8"/>
      <c r="D26">
        <f>SUM(D24:D25)</f>
        <v>0</v>
      </c>
      <c r="E26">
        <f>SUM(E24:E25)</f>
        <v>0</v>
      </c>
      <c r="F26">
        <f>SUM(F24:F25)</f>
        <v>657000</v>
      </c>
      <c r="G26">
        <f>SUM(G24:G25)</f>
        <v>788400</v>
      </c>
      <c r="H26">
        <f>SUM(H24:H25)</f>
        <v>788400</v>
      </c>
      <c r="I26">
        <f>SUM(I24:I25)</f>
        <v>1124200</v>
      </c>
      <c r="J26">
        <f>SUM(J24:J25)</f>
        <v>1124200</v>
      </c>
      <c r="K26">
        <f>SUM(K24:K25)</f>
        <v>2053500</v>
      </c>
    </row>
    <row r="28" spans="1:11" x14ac:dyDescent="0.25">
      <c r="A28" s="7" t="s">
        <v>33</v>
      </c>
    </row>
    <row r="29" spans="1:11" x14ac:dyDescent="0.25">
      <c r="A29" s="9" t="s">
        <v>13</v>
      </c>
      <c r="B29" s="9"/>
      <c r="D29" s="6">
        <v>2100000</v>
      </c>
    </row>
    <row r="30" spans="1:11" x14ac:dyDescent="0.25">
      <c r="A30" s="2" t="s">
        <v>15</v>
      </c>
      <c r="B30" s="2"/>
      <c r="E30" s="6">
        <v>330000</v>
      </c>
    </row>
    <row r="31" spans="1:11" x14ac:dyDescent="0.25">
      <c r="A31" s="2" t="s">
        <v>17</v>
      </c>
      <c r="B31" s="2"/>
      <c r="F31" s="6">
        <v>66000</v>
      </c>
      <c r="K31" s="6">
        <v>66000</v>
      </c>
    </row>
    <row r="32" spans="1:11" x14ac:dyDescent="0.25">
      <c r="A32" s="2" t="s">
        <v>19</v>
      </c>
      <c r="B32" s="2"/>
      <c r="D32" s="6">
        <v>275000</v>
      </c>
      <c r="E32" s="6">
        <v>275000</v>
      </c>
      <c r="F32" s="6">
        <v>275000</v>
      </c>
      <c r="G32" s="6">
        <v>275000</v>
      </c>
      <c r="H32" s="6">
        <v>275000</v>
      </c>
      <c r="I32" s="6">
        <v>275000</v>
      </c>
      <c r="J32" s="6">
        <v>275000</v>
      </c>
      <c r="K32" s="6">
        <v>275000</v>
      </c>
    </row>
    <row r="33" spans="1:11" x14ac:dyDescent="0.25">
      <c r="A33" s="2" t="s">
        <v>20</v>
      </c>
      <c r="B33" s="2"/>
      <c r="D33" s="6">
        <v>75000</v>
      </c>
      <c r="E33" s="6">
        <v>75000</v>
      </c>
      <c r="F33" s="6">
        <v>75000</v>
      </c>
      <c r="G33" s="6">
        <v>75000</v>
      </c>
      <c r="H33" s="6">
        <v>75000</v>
      </c>
      <c r="I33" s="6">
        <v>75000</v>
      </c>
      <c r="J33" s="6">
        <v>75000</v>
      </c>
      <c r="K33" s="6">
        <v>75000</v>
      </c>
    </row>
    <row r="34" spans="1:11" x14ac:dyDescent="0.25">
      <c r="A34" s="2" t="s">
        <v>21</v>
      </c>
      <c r="B34" s="2"/>
      <c r="D34" s="6">
        <v>50000</v>
      </c>
      <c r="E34" s="6">
        <v>50000</v>
      </c>
      <c r="F34" s="6">
        <v>50000</v>
      </c>
      <c r="G34" s="6">
        <v>50000</v>
      </c>
      <c r="H34" s="6">
        <v>50000</v>
      </c>
      <c r="I34" s="6">
        <v>50000</v>
      </c>
      <c r="J34" s="6">
        <v>50000</v>
      </c>
      <c r="K34" s="6">
        <v>50000</v>
      </c>
    </row>
    <row r="35" spans="1:11" x14ac:dyDescent="0.25">
      <c r="A35" s="2" t="s">
        <v>22</v>
      </c>
      <c r="B35" s="2"/>
      <c r="F35" s="6">
        <v>105000</v>
      </c>
      <c r="G35" s="6">
        <v>105000</v>
      </c>
      <c r="H35" s="6">
        <v>105000</v>
      </c>
      <c r="I35" s="6">
        <v>105000</v>
      </c>
      <c r="J35" s="6">
        <v>105000</v>
      </c>
      <c r="K35" s="6">
        <v>105000</v>
      </c>
    </row>
    <row r="37" spans="1:11" x14ac:dyDescent="0.25">
      <c r="A37" s="8" t="s">
        <v>35</v>
      </c>
      <c r="B37" s="8"/>
    </row>
    <row r="38" spans="1:11" x14ac:dyDescent="0.25">
      <c r="A38" s="2" t="s">
        <v>24</v>
      </c>
      <c r="B38" s="2"/>
      <c r="C38" s="2"/>
      <c r="F38" s="10">
        <f>C13*M15</f>
        <v>87600</v>
      </c>
      <c r="G38" s="10">
        <f>C14*M15</f>
        <v>98550</v>
      </c>
      <c r="H38" s="10">
        <f>C14*M15</f>
        <v>98550</v>
      </c>
      <c r="I38" s="10">
        <f>C15*M15</f>
        <v>120450</v>
      </c>
      <c r="J38" s="10">
        <f>C15*M15</f>
        <v>120450</v>
      </c>
      <c r="K38" s="10">
        <f>C16*M15</f>
        <v>142350</v>
      </c>
    </row>
    <row r="39" spans="1:11" x14ac:dyDescent="0.25">
      <c r="A39" s="2" t="s">
        <v>25</v>
      </c>
      <c r="B39" s="2"/>
      <c r="F39" s="10">
        <f>C13*M16</f>
        <v>116800</v>
      </c>
      <c r="G39" s="10">
        <f>C14*M16</f>
        <v>131400</v>
      </c>
      <c r="H39" s="10">
        <f>C14*M16</f>
        <v>131400</v>
      </c>
      <c r="I39" s="10">
        <f>C15*M16</f>
        <v>160600</v>
      </c>
      <c r="J39" s="10">
        <f>C15*M16</f>
        <v>160600</v>
      </c>
      <c r="K39" s="10">
        <f>M16*C16</f>
        <v>189800</v>
      </c>
    </row>
    <row r="41" spans="1:11" x14ac:dyDescent="0.25">
      <c r="A41" s="8" t="s">
        <v>36</v>
      </c>
      <c r="B41" s="8"/>
      <c r="D41" s="10">
        <f>SUM(D29:D40)</f>
        <v>2500000</v>
      </c>
      <c r="E41" s="10">
        <f>SUM(E29:E40)</f>
        <v>730000</v>
      </c>
      <c r="F41" s="10">
        <f>SUM(F29:F40)</f>
        <v>775400</v>
      </c>
      <c r="G41" s="10">
        <f>SUM(G29:G40)</f>
        <v>734950</v>
      </c>
      <c r="H41" s="10">
        <f>SUM(H29:H40)</f>
        <v>734950</v>
      </c>
      <c r="I41" s="10">
        <f>SUM(I29:I40)</f>
        <v>786050</v>
      </c>
      <c r="J41" s="10">
        <f>SUM(J29:J40)</f>
        <v>786050</v>
      </c>
      <c r="K41" s="10">
        <f>SUM(K29:K40)</f>
        <v>903150</v>
      </c>
    </row>
    <row r="43" spans="1:11" x14ac:dyDescent="0.25">
      <c r="A43" s="8" t="s">
        <v>37</v>
      </c>
      <c r="B43" s="8"/>
      <c r="D43" s="13">
        <f>D26-D41</f>
        <v>-2500000</v>
      </c>
      <c r="E43" s="13">
        <f>E26-E41</f>
        <v>-730000</v>
      </c>
      <c r="F43" s="13">
        <f>F26-F41</f>
        <v>-118400</v>
      </c>
      <c r="G43" s="13">
        <f>G26-G41</f>
        <v>53450</v>
      </c>
      <c r="H43" s="13">
        <f>H26-H41</f>
        <v>53450</v>
      </c>
      <c r="I43" s="13">
        <f>I26-I41</f>
        <v>338150</v>
      </c>
      <c r="J43" s="13">
        <f>J26-J41</f>
        <v>338150</v>
      </c>
      <c r="K43" s="13">
        <f>K26-K41</f>
        <v>1150350</v>
      </c>
    </row>
    <row r="45" spans="1:11" x14ac:dyDescent="0.25">
      <c r="A45" s="8" t="s">
        <v>38</v>
      </c>
      <c r="B45" s="8"/>
      <c r="C45" s="8"/>
      <c r="D45" s="13">
        <f>D43/(1+$C$17)^D22</f>
        <v>-2500000</v>
      </c>
      <c r="E45" s="13">
        <f>E43/(1+$C$17)^E22</f>
        <v>-663636.36363636353</v>
      </c>
      <c r="F45" s="13">
        <f>F43/(1+$C$17)^F22</f>
        <v>-97851.239669421469</v>
      </c>
      <c r="G45" s="13">
        <f>G43/(1+$C$17)^G22</f>
        <v>40157.776108189319</v>
      </c>
      <c r="H45" s="13">
        <f>H43/(1+$C$17)^H22</f>
        <v>36507.06918926302</v>
      </c>
      <c r="I45" s="13">
        <f>I43/(1+$C$17)^I22</f>
        <v>209964.54539245326</v>
      </c>
      <c r="J45" s="13">
        <f>J43/(1+$C$17)^J22</f>
        <v>190876.85944768475</v>
      </c>
      <c r="K45" s="13">
        <f>K43/(1+$C$17)^K22</f>
        <v>590311.44130669313</v>
      </c>
    </row>
    <row r="47" spans="1:11" x14ac:dyDescent="0.25">
      <c r="A47" s="8" t="s">
        <v>39</v>
      </c>
      <c r="B47" s="8"/>
      <c r="D47" s="13">
        <f>SUM(D45:K45)</f>
        <v>-2193669.9118615016</v>
      </c>
    </row>
    <row r="49" spans="1:11" x14ac:dyDescent="0.25">
      <c r="A49" s="8" t="s">
        <v>40</v>
      </c>
      <c r="B49" s="8"/>
      <c r="C49" s="8"/>
      <c r="D49" s="5">
        <f>IRR(D43:K43)</f>
        <v>-8.709663131341816E-2</v>
      </c>
    </row>
    <row r="51" spans="1:11" x14ac:dyDescent="0.25">
      <c r="A51" s="8" t="s">
        <v>41</v>
      </c>
      <c r="B51" s="8"/>
      <c r="C51" s="8"/>
      <c r="D51" s="13">
        <f>D45</f>
        <v>-2500000</v>
      </c>
      <c r="E51" s="13">
        <f>D51+E45</f>
        <v>-3163636.3636363633</v>
      </c>
      <c r="F51" s="13">
        <f>E51+F45</f>
        <v>-3261487.603305785</v>
      </c>
      <c r="G51" s="13">
        <f>F51+G45</f>
        <v>-3221329.8271975955</v>
      </c>
      <c r="H51" s="13">
        <f>G51+H45</f>
        <v>-3184822.7580083325</v>
      </c>
      <c r="I51" s="13">
        <f>I45+H51</f>
        <v>-2974858.2126158793</v>
      </c>
      <c r="J51" s="13">
        <f>J45+I51</f>
        <v>-2783981.3531681946</v>
      </c>
      <c r="K51" s="13">
        <f>J51+K45</f>
        <v>-2193669.9118615016</v>
      </c>
    </row>
  </sheetData>
  <mergeCells count="34">
    <mergeCell ref="A47:B47"/>
    <mergeCell ref="A49:C49"/>
    <mergeCell ref="A51:C51"/>
    <mergeCell ref="A39:B39"/>
    <mergeCell ref="A38:C38"/>
    <mergeCell ref="A26:B26"/>
    <mergeCell ref="A41:B41"/>
    <mergeCell ref="A43:B43"/>
    <mergeCell ref="A45:C45"/>
    <mergeCell ref="A34:B34"/>
    <mergeCell ref="A35:B35"/>
    <mergeCell ref="J15:K15"/>
    <mergeCell ref="J16:K16"/>
    <mergeCell ref="A37:B37"/>
    <mergeCell ref="J7:K7"/>
    <mergeCell ref="J6:K6"/>
    <mergeCell ref="A30:B30"/>
    <mergeCell ref="A31:B31"/>
    <mergeCell ref="A32:B32"/>
    <mergeCell ref="A33:B33"/>
    <mergeCell ref="A7:B7"/>
    <mergeCell ref="A12:B12"/>
    <mergeCell ref="A17:B17"/>
    <mergeCell ref="F10:G10"/>
    <mergeCell ref="J11:K11"/>
    <mergeCell ref="J10:K10"/>
    <mergeCell ref="J9:K9"/>
    <mergeCell ref="J8:K8"/>
    <mergeCell ref="D1:E1"/>
    <mergeCell ref="A3:B3"/>
    <mergeCell ref="A5:B5"/>
    <mergeCell ref="F5:H5"/>
    <mergeCell ref="J3:N3"/>
    <mergeCell ref="F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D63B-1F81-4C08-9815-1CC1189EE836}">
  <dimension ref="A1:O64"/>
  <sheetViews>
    <sheetView tabSelected="1" topLeftCell="A3" workbookViewId="0">
      <selection activeCell="C15" sqref="C15"/>
    </sheetView>
  </sheetViews>
  <sheetFormatPr defaultRowHeight="15" x14ac:dyDescent="0.25"/>
  <cols>
    <col min="1" max="1" width="17.28515625" bestFit="1" customWidth="1"/>
    <col min="3" max="3" width="14.28515625" bestFit="1" customWidth="1"/>
    <col min="4" max="4" width="16.28515625" bestFit="1" customWidth="1"/>
    <col min="10" max="10" width="12.5703125" bestFit="1" customWidth="1"/>
  </cols>
  <sheetData>
    <row r="1" spans="1:15" ht="15.75" thickBot="1" x14ac:dyDescent="0.3"/>
    <row r="2" spans="1:15" ht="16.5" thickTop="1" thickBot="1" x14ac:dyDescent="0.3">
      <c r="A2" s="3" t="s">
        <v>42</v>
      </c>
      <c r="B2" s="3"/>
      <c r="C2" s="3"/>
      <c r="D2" s="3"/>
      <c r="E2" s="3"/>
      <c r="I2" s="3" t="s">
        <v>6</v>
      </c>
      <c r="J2" s="3"/>
      <c r="K2" s="3"/>
      <c r="L2" s="3"/>
      <c r="M2" s="3"/>
    </row>
    <row r="3" spans="1:15" ht="15.75" thickTop="1" x14ac:dyDescent="0.25"/>
    <row r="4" spans="1:15" x14ac:dyDescent="0.25">
      <c r="A4" s="7" t="s">
        <v>52</v>
      </c>
      <c r="C4" s="6">
        <v>3000000</v>
      </c>
      <c r="D4" t="s">
        <v>61</v>
      </c>
      <c r="I4" s="8" t="s">
        <v>43</v>
      </c>
      <c r="J4" s="8"/>
      <c r="K4" s="7"/>
      <c r="L4">
        <v>120000</v>
      </c>
      <c r="M4" t="s">
        <v>47</v>
      </c>
    </row>
    <row r="5" spans="1:15" x14ac:dyDescent="0.25">
      <c r="A5" s="7" t="s">
        <v>53</v>
      </c>
      <c r="C5" s="15">
        <v>200000</v>
      </c>
      <c r="D5" t="s">
        <v>49</v>
      </c>
      <c r="F5" t="s">
        <v>62</v>
      </c>
      <c r="I5" s="8" t="s">
        <v>44</v>
      </c>
      <c r="J5" s="8"/>
      <c r="K5" s="7"/>
      <c r="L5">
        <v>20</v>
      </c>
      <c r="M5" s="6" t="s">
        <v>48</v>
      </c>
      <c r="N5" s="2" t="s">
        <v>50</v>
      </c>
      <c r="O5" s="2"/>
    </row>
    <row r="6" spans="1:15" x14ac:dyDescent="0.25">
      <c r="A6" s="7"/>
      <c r="I6" s="8" t="s">
        <v>45</v>
      </c>
      <c r="J6" s="8"/>
      <c r="K6" s="7"/>
      <c r="L6" s="5">
        <v>0.01</v>
      </c>
      <c r="M6" t="s">
        <v>49</v>
      </c>
    </row>
    <row r="7" spans="1:15" x14ac:dyDescent="0.25">
      <c r="A7" s="7" t="s">
        <v>54</v>
      </c>
      <c r="C7">
        <v>20</v>
      </c>
      <c r="I7" s="7"/>
      <c r="J7" s="7"/>
      <c r="K7" s="7"/>
    </row>
    <row r="8" spans="1:15" x14ac:dyDescent="0.25">
      <c r="A8" s="7" t="s">
        <v>55</v>
      </c>
      <c r="C8" s="15">
        <v>500000</v>
      </c>
      <c r="F8" t="s">
        <v>62</v>
      </c>
      <c r="I8" s="8" t="s">
        <v>46</v>
      </c>
      <c r="J8" s="8"/>
      <c r="K8" s="8"/>
      <c r="L8" s="5">
        <v>0.1</v>
      </c>
      <c r="N8" s="2" t="s">
        <v>51</v>
      </c>
      <c r="O8" s="2"/>
    </row>
    <row r="9" spans="1:15" x14ac:dyDescent="0.25">
      <c r="A9" s="7"/>
    </row>
    <row r="10" spans="1:15" x14ac:dyDescent="0.25">
      <c r="A10" s="7" t="s">
        <v>56</v>
      </c>
      <c r="C10">
        <v>200000</v>
      </c>
      <c r="D10" t="s">
        <v>57</v>
      </c>
      <c r="F10" t="s">
        <v>62</v>
      </c>
    </row>
    <row r="11" spans="1:15" x14ac:dyDescent="0.25">
      <c r="A11" s="7" t="s">
        <v>58</v>
      </c>
      <c r="C11" s="5">
        <v>0.4</v>
      </c>
      <c r="D11" t="s">
        <v>49</v>
      </c>
      <c r="F11" t="s">
        <v>62</v>
      </c>
    </row>
    <row r="12" spans="1:15" x14ac:dyDescent="0.25">
      <c r="A12" s="7"/>
    </row>
    <row r="13" spans="1:15" x14ac:dyDescent="0.25">
      <c r="A13" s="7" t="s">
        <v>59</v>
      </c>
      <c r="C13" s="5">
        <v>0.1</v>
      </c>
      <c r="D13" t="s">
        <v>60</v>
      </c>
      <c r="F13" t="s">
        <v>62</v>
      </c>
    </row>
    <row r="14" spans="1:15" x14ac:dyDescent="0.25">
      <c r="A14" s="7" t="s">
        <v>75</v>
      </c>
      <c r="C14" s="5">
        <v>0.3</v>
      </c>
    </row>
    <row r="15" spans="1:15" x14ac:dyDescent="0.25">
      <c r="A15" s="7"/>
      <c r="C15" s="5"/>
    </row>
    <row r="16" spans="1:15" x14ac:dyDescent="0.25">
      <c r="A16" s="7"/>
      <c r="C16" s="5"/>
    </row>
    <row r="17" spans="1:10" ht="20.25" thickBot="1" x14ac:dyDescent="0.35">
      <c r="A17" s="14" t="s">
        <v>78</v>
      </c>
      <c r="B17" s="14"/>
      <c r="C17" s="14"/>
    </row>
    <row r="18" spans="1:10" ht="15.75" thickTop="1" x14ac:dyDescent="0.25">
      <c r="A18" s="7" t="s">
        <v>6</v>
      </c>
      <c r="B18" s="7" t="s">
        <v>63</v>
      </c>
      <c r="C18" s="7"/>
      <c r="D18" s="7">
        <v>0</v>
      </c>
      <c r="E18" s="7">
        <v>1</v>
      </c>
      <c r="F18" s="7">
        <v>2</v>
      </c>
      <c r="G18" s="7">
        <v>3</v>
      </c>
      <c r="H18" s="7">
        <v>4</v>
      </c>
      <c r="I18" s="7">
        <v>5</v>
      </c>
      <c r="J18" s="7">
        <v>6</v>
      </c>
    </row>
    <row r="19" spans="1:10" x14ac:dyDescent="0.25">
      <c r="A19" s="16" t="s">
        <v>66</v>
      </c>
      <c r="D19">
        <f>$L$4*$L$5*(1+$L$6)^D18</f>
        <v>2400000</v>
      </c>
      <c r="E19">
        <f>$L$4*$L$5*(1+$L$6)^E18</f>
        <v>2424000</v>
      </c>
      <c r="F19">
        <f>$L$4*$L$5*(1+$L$6)^F18</f>
        <v>2448240</v>
      </c>
      <c r="G19">
        <f>$L$4*$L$5*(1+$L$6)^G18</f>
        <v>2472722.4</v>
      </c>
      <c r="H19">
        <f>$L$4*$L$5*(1+$L$6)^H18</f>
        <v>2497449.6239999998</v>
      </c>
      <c r="I19">
        <f>$L$4*$L$5*(1+$L$6)^I18</f>
        <v>2522424.1202399996</v>
      </c>
    </row>
    <row r="20" spans="1:10" x14ac:dyDescent="0.25">
      <c r="A20" s="16" t="s">
        <v>64</v>
      </c>
      <c r="J20" s="11">
        <f>C4*L8</f>
        <v>300000</v>
      </c>
    </row>
    <row r="21" spans="1:10" x14ac:dyDescent="0.25">
      <c r="A21" s="7" t="s">
        <v>65</v>
      </c>
      <c r="D21">
        <f>SUM(D19:D20)</f>
        <v>2400000</v>
      </c>
      <c r="E21">
        <f t="shared" ref="E21:J21" si="0">SUM(E19:E20)</f>
        <v>2424000</v>
      </c>
      <c r="F21">
        <f t="shared" si="0"/>
        <v>2448240</v>
      </c>
      <c r="G21">
        <f t="shared" si="0"/>
        <v>2472722.4</v>
      </c>
      <c r="H21">
        <f t="shared" si="0"/>
        <v>2497449.6239999998</v>
      </c>
      <c r="I21">
        <f t="shared" si="0"/>
        <v>2522424.1202399996</v>
      </c>
      <c r="J21">
        <f t="shared" si="0"/>
        <v>300000</v>
      </c>
    </row>
    <row r="23" spans="1:10" x14ac:dyDescent="0.25">
      <c r="A23" s="7" t="s">
        <v>42</v>
      </c>
    </row>
    <row r="24" spans="1:10" x14ac:dyDescent="0.25">
      <c r="A24" s="16" t="s">
        <v>67</v>
      </c>
      <c r="D24" s="15">
        <v>3000000</v>
      </c>
    </row>
    <row r="25" spans="1:10" x14ac:dyDescent="0.25">
      <c r="A25" s="16" t="s">
        <v>68</v>
      </c>
      <c r="D25" s="15">
        <v>200000</v>
      </c>
      <c r="E25" s="15">
        <v>200000</v>
      </c>
      <c r="F25" s="15">
        <v>200000</v>
      </c>
      <c r="G25" s="15">
        <v>200000</v>
      </c>
      <c r="H25" s="15">
        <v>200000</v>
      </c>
      <c r="I25" s="15">
        <v>200000</v>
      </c>
    </row>
    <row r="26" spans="1:10" x14ac:dyDescent="0.25">
      <c r="A26" s="16" t="s">
        <v>69</v>
      </c>
      <c r="D26" s="15">
        <v>500000</v>
      </c>
      <c r="E26" s="15">
        <v>500000</v>
      </c>
      <c r="F26" s="15">
        <v>500000</v>
      </c>
      <c r="G26" s="15">
        <v>500000</v>
      </c>
      <c r="H26" s="15">
        <v>500000</v>
      </c>
      <c r="I26" s="15">
        <v>500000</v>
      </c>
    </row>
    <row r="27" spans="1:10" x14ac:dyDescent="0.25">
      <c r="A27" s="16" t="s">
        <v>70</v>
      </c>
      <c r="D27">
        <f>D21*$C$13</f>
        <v>240000</v>
      </c>
      <c r="E27">
        <f t="shared" ref="E27:J27" si="1">E21*$C$13</f>
        <v>242400</v>
      </c>
      <c r="F27">
        <f t="shared" si="1"/>
        <v>244824</v>
      </c>
      <c r="G27">
        <f t="shared" si="1"/>
        <v>247272.24</v>
      </c>
      <c r="H27">
        <f t="shared" si="1"/>
        <v>249744.96239999999</v>
      </c>
      <c r="I27">
        <f t="shared" si="1"/>
        <v>252242.41202399996</v>
      </c>
      <c r="J27">
        <f t="shared" si="1"/>
        <v>30000</v>
      </c>
    </row>
    <row r="28" spans="1:10" x14ac:dyDescent="0.25">
      <c r="A28" s="16" t="s">
        <v>71</v>
      </c>
      <c r="D28">
        <f>$C$10*$C$11</f>
        <v>80000</v>
      </c>
      <c r="E28">
        <f t="shared" ref="E28:J28" si="2">$C$10*$C$11</f>
        <v>80000</v>
      </c>
      <c r="F28">
        <f t="shared" si="2"/>
        <v>80000</v>
      </c>
      <c r="G28">
        <f t="shared" si="2"/>
        <v>80000</v>
      </c>
      <c r="H28">
        <f t="shared" si="2"/>
        <v>80000</v>
      </c>
      <c r="I28">
        <f t="shared" si="2"/>
        <v>80000</v>
      </c>
      <c r="J28">
        <f t="shared" si="2"/>
        <v>80000</v>
      </c>
    </row>
    <row r="29" spans="1:10" x14ac:dyDescent="0.25">
      <c r="A29" s="7" t="s">
        <v>72</v>
      </c>
      <c r="D29">
        <f>SUM(D24:D28)</f>
        <v>4020000</v>
      </c>
      <c r="E29">
        <f t="shared" ref="E29:J29" si="3">SUM(E24:E28)</f>
        <v>1022400</v>
      </c>
      <c r="F29">
        <f t="shared" si="3"/>
        <v>1024824</v>
      </c>
      <c r="G29">
        <f t="shared" si="3"/>
        <v>1027272.24</v>
      </c>
      <c r="H29">
        <f t="shared" si="3"/>
        <v>1029744.9624</v>
      </c>
      <c r="I29">
        <f t="shared" si="3"/>
        <v>1032242.412024</v>
      </c>
      <c r="J29">
        <f t="shared" si="3"/>
        <v>110000</v>
      </c>
    </row>
    <row r="31" spans="1:10" x14ac:dyDescent="0.25">
      <c r="A31" s="7" t="s">
        <v>73</v>
      </c>
      <c r="D31">
        <f>D21-D29</f>
        <v>-1620000</v>
      </c>
      <c r="E31">
        <f t="shared" ref="E31:J31" si="4">E21-E29</f>
        <v>1401600</v>
      </c>
      <c r="F31">
        <f t="shared" si="4"/>
        <v>1423416</v>
      </c>
      <c r="G31">
        <f t="shared" si="4"/>
        <v>1445450.16</v>
      </c>
      <c r="H31">
        <f t="shared" si="4"/>
        <v>1467704.6615999998</v>
      </c>
      <c r="I31">
        <f t="shared" si="4"/>
        <v>1490181.7082159996</v>
      </c>
      <c r="J31">
        <f t="shared" si="4"/>
        <v>190000</v>
      </c>
    </row>
    <row r="32" spans="1:10" x14ac:dyDescent="0.25">
      <c r="A32" s="7"/>
    </row>
    <row r="33" spans="1:10" x14ac:dyDescent="0.25">
      <c r="A33" s="8" t="s">
        <v>74</v>
      </c>
      <c r="B33" s="8"/>
      <c r="D33">
        <f>D31/(1+$C$14)^D18</f>
        <v>-1620000</v>
      </c>
      <c r="E33">
        <f t="shared" ref="E33:J33" si="5">E31/(1+$C$14)^E18</f>
        <v>1078153.846153846</v>
      </c>
      <c r="F33">
        <f t="shared" si="5"/>
        <v>842257.98816568044</v>
      </c>
      <c r="G33">
        <f t="shared" si="5"/>
        <v>657919.963586709</v>
      </c>
      <c r="H33">
        <f t="shared" si="5"/>
        <v>513884.19929274166</v>
      </c>
      <c r="I33">
        <f t="shared" si="5"/>
        <v>401349.26007654314</v>
      </c>
      <c r="J33">
        <f t="shared" si="5"/>
        <v>39363.480096270629</v>
      </c>
    </row>
    <row r="34" spans="1:10" x14ac:dyDescent="0.25">
      <c r="A34" s="7"/>
    </row>
    <row r="35" spans="1:10" x14ac:dyDescent="0.25">
      <c r="A35" s="7" t="s">
        <v>39</v>
      </c>
      <c r="D35">
        <f>SUM(D33:J33)</f>
        <v>1912928.7373717907</v>
      </c>
    </row>
    <row r="36" spans="1:10" x14ac:dyDescent="0.25">
      <c r="A36" s="7"/>
    </row>
    <row r="37" spans="1:10" x14ac:dyDescent="0.25">
      <c r="A37" s="8" t="s">
        <v>40</v>
      </c>
      <c r="B37" s="8"/>
      <c r="D37" s="5">
        <f>IRR(D31:J31)</f>
        <v>0.838735842139406</v>
      </c>
      <c r="I37">
        <v>4</v>
      </c>
    </row>
    <row r="38" spans="1:10" x14ac:dyDescent="0.25">
      <c r="A38" s="7"/>
    </row>
    <row r="39" spans="1:10" x14ac:dyDescent="0.25">
      <c r="A39" s="7" t="s">
        <v>76</v>
      </c>
      <c r="D39">
        <f>D33</f>
        <v>-1620000</v>
      </c>
      <c r="E39">
        <f>D39+E33</f>
        <v>-541846.15384615399</v>
      </c>
      <c r="F39">
        <f t="shared" ref="F39:J39" si="6">E39+F33</f>
        <v>300411.83431952645</v>
      </c>
      <c r="G39">
        <f t="shared" si="6"/>
        <v>958331.79790623544</v>
      </c>
      <c r="H39">
        <f t="shared" si="6"/>
        <v>1472215.997198977</v>
      </c>
      <c r="I39">
        <f t="shared" si="6"/>
        <v>1873565.2572755201</v>
      </c>
      <c r="J39">
        <f t="shared" si="6"/>
        <v>1912928.7373717907</v>
      </c>
    </row>
    <row r="42" spans="1:10" ht="20.25" thickBot="1" x14ac:dyDescent="0.35">
      <c r="A42" s="14" t="s">
        <v>77</v>
      </c>
      <c r="B42" s="14"/>
      <c r="C42" s="14"/>
    </row>
    <row r="43" spans="1:10" ht="15.75" thickTop="1" x14ac:dyDescent="0.25"/>
    <row r="44" spans="1:10" x14ac:dyDescent="0.25">
      <c r="A44" s="7" t="s">
        <v>6</v>
      </c>
      <c r="D44" s="7">
        <v>0</v>
      </c>
      <c r="E44" s="7">
        <v>1</v>
      </c>
      <c r="F44" s="7">
        <v>2</v>
      </c>
      <c r="G44" s="7">
        <v>3</v>
      </c>
      <c r="H44" s="7">
        <v>4</v>
      </c>
      <c r="I44" s="7">
        <v>5</v>
      </c>
      <c r="J44" s="7">
        <v>6</v>
      </c>
    </row>
    <row r="45" spans="1:10" x14ac:dyDescent="0.25">
      <c r="A45" s="16" t="s">
        <v>66</v>
      </c>
      <c r="D45">
        <f>$L$4*$L$5*(1+$L$6)^D44</f>
        <v>2400000</v>
      </c>
      <c r="E45">
        <f>$L$4*$L$5*(1+$L$6)^E44</f>
        <v>2424000</v>
      </c>
      <c r="F45">
        <f>$L$4*$L$5*(1+$L$6)^F44</f>
        <v>2448240</v>
      </c>
      <c r="G45">
        <f>$L$4*$L$5*(1+$L$6)^G44</f>
        <v>2472722.4</v>
      </c>
      <c r="H45">
        <f>$L$4*$L$5*(1+$L$6)^H44</f>
        <v>2497449.6239999998</v>
      </c>
      <c r="I45">
        <f>$L$4*$L$5*(1+$L$6)^I44</f>
        <v>2522424.1202399996</v>
      </c>
    </row>
    <row r="46" spans="1:10" x14ac:dyDescent="0.25">
      <c r="A46" s="16" t="s">
        <v>64</v>
      </c>
      <c r="J46" s="11">
        <v>300000</v>
      </c>
    </row>
    <row r="47" spans="1:10" x14ac:dyDescent="0.25">
      <c r="A47" s="7" t="s">
        <v>65</v>
      </c>
      <c r="D47">
        <f>SUM(D45:D46)</f>
        <v>2400000</v>
      </c>
      <c r="E47">
        <f t="shared" ref="E47" si="7">SUM(E45:E46)</f>
        <v>2424000</v>
      </c>
      <c r="F47">
        <f t="shared" ref="F47" si="8">SUM(F45:F46)</f>
        <v>2448240</v>
      </c>
      <c r="G47">
        <f t="shared" ref="G47" si="9">SUM(G45:G46)</f>
        <v>2472722.4</v>
      </c>
      <c r="H47">
        <f t="shared" ref="H47" si="10">SUM(H45:H46)</f>
        <v>2497449.6239999998</v>
      </c>
      <c r="I47">
        <f t="shared" ref="I47:J47" si="11">SUM(I45:I46)</f>
        <v>2522424.1202399996</v>
      </c>
      <c r="J47">
        <f t="shared" si="11"/>
        <v>300000</v>
      </c>
    </row>
    <row r="49" spans="1:10" x14ac:dyDescent="0.25">
      <c r="A49" s="7" t="s">
        <v>42</v>
      </c>
    </row>
    <row r="50" spans="1:10" x14ac:dyDescent="0.25">
      <c r="A50" s="16" t="s">
        <v>67</v>
      </c>
      <c r="D50" s="15">
        <v>3000000</v>
      </c>
    </row>
    <row r="51" spans="1:10" x14ac:dyDescent="0.25">
      <c r="A51" s="16" t="s">
        <v>68</v>
      </c>
      <c r="D51" s="15">
        <v>200000</v>
      </c>
      <c r="E51" s="15">
        <v>200000</v>
      </c>
      <c r="F51" s="15">
        <v>200000</v>
      </c>
      <c r="G51" s="15">
        <v>200000</v>
      </c>
      <c r="H51" s="15">
        <v>200000</v>
      </c>
      <c r="I51" s="15">
        <v>200000</v>
      </c>
    </row>
    <row r="52" spans="1:10" x14ac:dyDescent="0.25">
      <c r="A52" s="16" t="s">
        <v>69</v>
      </c>
      <c r="D52" s="15">
        <v>500000</v>
      </c>
      <c r="E52" s="15">
        <v>500000</v>
      </c>
      <c r="F52" s="15">
        <v>500000</v>
      </c>
      <c r="G52" s="15">
        <v>500000</v>
      </c>
      <c r="H52" s="15">
        <v>500000</v>
      </c>
      <c r="I52" s="15">
        <v>500000</v>
      </c>
    </row>
    <row r="53" spans="1:10" x14ac:dyDescent="0.25">
      <c r="A53" s="16" t="s">
        <v>71</v>
      </c>
      <c r="D53">
        <v>200000</v>
      </c>
      <c r="E53">
        <v>200000</v>
      </c>
      <c r="F53">
        <v>200000</v>
      </c>
      <c r="G53">
        <v>200000</v>
      </c>
      <c r="H53">
        <v>200000</v>
      </c>
      <c r="I53">
        <v>200000</v>
      </c>
    </row>
    <row r="54" spans="1:10" x14ac:dyDescent="0.25">
      <c r="A54" s="7" t="s">
        <v>72</v>
      </c>
      <c r="D54">
        <f>SUM(D50:D53)</f>
        <v>3900000</v>
      </c>
      <c r="E54">
        <f t="shared" ref="E54:J54" si="12">SUM(E50:E53)</f>
        <v>900000</v>
      </c>
      <c r="F54">
        <f t="shared" si="12"/>
        <v>900000</v>
      </c>
      <c r="G54">
        <f t="shared" si="12"/>
        <v>900000</v>
      </c>
      <c r="H54">
        <f t="shared" si="12"/>
        <v>900000</v>
      </c>
      <c r="I54">
        <f t="shared" si="12"/>
        <v>900000</v>
      </c>
      <c r="J54">
        <f t="shared" si="12"/>
        <v>0</v>
      </c>
    </row>
    <row r="56" spans="1:10" x14ac:dyDescent="0.25">
      <c r="A56" t="s">
        <v>73</v>
      </c>
      <c r="D56">
        <f>D47-D54</f>
        <v>-1500000</v>
      </c>
      <c r="E56">
        <f t="shared" ref="E56:J56" si="13">E47-E54</f>
        <v>1524000</v>
      </c>
      <c r="F56">
        <f t="shared" si="13"/>
        <v>1548240</v>
      </c>
      <c r="G56">
        <f t="shared" si="13"/>
        <v>1572722.4</v>
      </c>
      <c r="H56">
        <f t="shared" si="13"/>
        <v>1597449.6239999998</v>
      </c>
      <c r="I56">
        <f t="shared" si="13"/>
        <v>1622424.1202399996</v>
      </c>
      <c r="J56">
        <f t="shared" si="13"/>
        <v>300000</v>
      </c>
    </row>
    <row r="58" spans="1:10" x14ac:dyDescent="0.25">
      <c r="A58" t="s">
        <v>74</v>
      </c>
      <c r="D58">
        <f>D56/(1+$C$14)^D44</f>
        <v>-1500000</v>
      </c>
      <c r="E58">
        <f t="shared" ref="E58:J58" si="14">E56/(1+$C$14)^E44</f>
        <v>1172307.6923076923</v>
      </c>
      <c r="F58">
        <f t="shared" si="14"/>
        <v>916118.34319526621</v>
      </c>
      <c r="G58">
        <f t="shared" si="14"/>
        <v>715849.97724169306</v>
      </c>
      <c r="H58">
        <f t="shared" si="14"/>
        <v>559311.51710374269</v>
      </c>
      <c r="I58">
        <f t="shared" si="14"/>
        <v>436965.98649584001</v>
      </c>
      <c r="J58">
        <f t="shared" si="14"/>
        <v>62152.863309900989</v>
      </c>
    </row>
    <row r="60" spans="1:10" x14ac:dyDescent="0.25">
      <c r="A60" t="s">
        <v>39</v>
      </c>
      <c r="D60">
        <f>SUM(D58:J58)</f>
        <v>2362706.3796541356</v>
      </c>
    </row>
    <row r="62" spans="1:10" x14ac:dyDescent="0.25">
      <c r="A62" t="s">
        <v>40</v>
      </c>
      <c r="D62" s="5">
        <f>IRR(D56:J56)</f>
        <v>1.0006267752734388</v>
      </c>
    </row>
    <row r="64" spans="1:10" x14ac:dyDescent="0.25">
      <c r="A64" t="s">
        <v>76</v>
      </c>
      <c r="D64">
        <f>D58</f>
        <v>-1500000</v>
      </c>
      <c r="E64">
        <f>D64+E58</f>
        <v>-327692.30769230775</v>
      </c>
      <c r="F64">
        <f t="shared" ref="F64:J64" si="15">E64+F58</f>
        <v>588426.03550295846</v>
      </c>
      <c r="G64">
        <f t="shared" si="15"/>
        <v>1304276.0127446516</v>
      </c>
      <c r="H64">
        <f t="shared" si="15"/>
        <v>1863587.5298483944</v>
      </c>
      <c r="I64">
        <f t="shared" si="15"/>
        <v>2300553.5163442343</v>
      </c>
      <c r="J64">
        <f t="shared" si="15"/>
        <v>2362706.3796541356</v>
      </c>
    </row>
  </sheetData>
  <mergeCells count="12">
    <mergeCell ref="A42:C42"/>
    <mergeCell ref="A17:C17"/>
    <mergeCell ref="A33:B33"/>
    <mergeCell ref="A37:B37"/>
    <mergeCell ref="A2:E2"/>
    <mergeCell ref="I2:M2"/>
    <mergeCell ref="N5:O5"/>
    <mergeCell ref="N8:O8"/>
    <mergeCell ref="I4:J4"/>
    <mergeCell ref="I5:J5"/>
    <mergeCell ref="I6:J6"/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Cost-benifit</vt:lpstr>
      <vt:lpstr>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2021-03-23T16:13:30Z</dcterms:created>
  <dcterms:modified xsi:type="dcterms:W3CDTF">2021-03-23T18:30:13Z</dcterms:modified>
</cp:coreProperties>
</file>